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KK'!$A$4:$T$119</definedName>
    <definedName name="_xlnm._FilterDatabase" localSheetId="3" hidden="1">'Projekty PO'!$A$4:$WVU$77</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76" i="1" l="1"/>
  <c r="N73" i="1"/>
  <c r="Q114" i="8" l="1"/>
  <c r="Q99" i="8"/>
  <c r="Q89" i="8"/>
  <c r="Q77" i="8"/>
  <c r="P68" i="8"/>
  <c r="Q41" i="8"/>
  <c r="Q39" i="8"/>
  <c r="Q33" i="8"/>
  <c r="Q23" i="8"/>
  <c r="Q14" i="8"/>
  <c r="Q47" i="1" l="1"/>
  <c r="Q26" i="1"/>
  <c r="Q24" i="1"/>
  <c r="M13" i="1" l="1"/>
  <c r="P13" i="1" s="1"/>
  <c r="M16" i="1"/>
  <c r="P16" i="1" s="1"/>
  <c r="T16" i="1" l="1"/>
  <c r="S16" i="1" s="1"/>
  <c r="E18" i="11" l="1"/>
  <c r="P37" i="1"/>
  <c r="Q72" i="1"/>
  <c r="P103" i="8" l="1"/>
  <c r="N119" i="8" l="1"/>
  <c r="N118" i="8"/>
  <c r="P54" i="8" l="1"/>
  <c r="T54" i="8"/>
  <c r="S54" i="8" s="1"/>
  <c r="P51" i="8"/>
  <c r="T51" i="8"/>
  <c r="S51" i="8" s="1"/>
  <c r="Q67" i="8" l="1"/>
  <c r="P72" i="8"/>
  <c r="T103" i="8" l="1"/>
  <c r="S103" i="8" s="1"/>
  <c r="Q110" i="8" l="1"/>
  <c r="Q111" i="8"/>
  <c r="P111" i="8"/>
  <c r="P110" i="8" l="1"/>
  <c r="Q105" i="8" l="1"/>
  <c r="P105" i="8"/>
  <c r="T105" i="8"/>
  <c r="S105" i="8" s="1"/>
  <c r="P72" i="1" l="1"/>
  <c r="M71" i="1" l="1"/>
  <c r="P71" i="1" s="1"/>
  <c r="Q71" i="1" l="1"/>
  <c r="M70" i="1"/>
  <c r="Q70" i="1" s="1"/>
  <c r="P70" i="1" l="1"/>
  <c r="G73" i="1" l="1"/>
  <c r="M69" i="1"/>
  <c r="Q69" i="1" s="1"/>
  <c r="Q68" i="1"/>
  <c r="P68" i="1"/>
  <c r="M67" i="1"/>
  <c r="M66" i="1"/>
  <c r="M65" i="1"/>
  <c r="P65" i="1" s="1"/>
  <c r="M63" i="1"/>
  <c r="P63" i="1" s="1"/>
  <c r="M62" i="1"/>
  <c r="Q61" i="1"/>
  <c r="P61" i="1"/>
  <c r="T60" i="1"/>
  <c r="S60" i="1" s="1"/>
  <c r="Q60" i="1"/>
  <c r="P60" i="1"/>
  <c r="M59" i="1"/>
  <c r="Q59" i="1" s="1"/>
  <c r="M58" i="1"/>
  <c r="T57" i="1"/>
  <c r="S57" i="1" s="1"/>
  <c r="P57" i="1"/>
  <c r="T55" i="1"/>
  <c r="S55" i="1" s="1"/>
  <c r="Q55" i="1"/>
  <c r="P55" i="1"/>
  <c r="O55" i="1"/>
  <c r="N54" i="1"/>
  <c r="M53" i="1"/>
  <c r="P53" i="1" s="1"/>
  <c r="M52" i="1"/>
  <c r="P52" i="1" s="1"/>
  <c r="T51" i="1"/>
  <c r="S51" i="1" s="1"/>
  <c r="P51" i="1"/>
  <c r="T50" i="1"/>
  <c r="S50" i="1" s="1"/>
  <c r="P50" i="1"/>
  <c r="M49" i="1"/>
  <c r="M48" i="1"/>
  <c r="M47" i="1"/>
  <c r="P47" i="1" s="1"/>
  <c r="M46" i="1"/>
  <c r="T46" i="1" s="1"/>
  <c r="S46" i="1" s="1"/>
  <c r="M45" i="1"/>
  <c r="P45" i="1" s="1"/>
  <c r="M44" i="1"/>
  <c r="T44" i="1" s="1"/>
  <c r="S44" i="1" s="1"/>
  <c r="T43" i="1"/>
  <c r="S43" i="1" s="1"/>
  <c r="T42" i="1"/>
  <c r="S42" i="1" s="1"/>
  <c r="Q42" i="1"/>
  <c r="P42" i="1"/>
  <c r="P41" i="1"/>
  <c r="M40" i="1"/>
  <c r="T40" i="1" s="1"/>
  <c r="S40" i="1" s="1"/>
  <c r="M39" i="1"/>
  <c r="P39" i="1" s="1"/>
  <c r="M38" i="1"/>
  <c r="L38" i="1"/>
  <c r="T37" i="1"/>
  <c r="S37" i="1" s="1"/>
  <c r="M36" i="1"/>
  <c r="Q36" i="1" s="1"/>
  <c r="L36" i="1"/>
  <c r="T35" i="1"/>
  <c r="S35" i="1" s="1"/>
  <c r="M34" i="1"/>
  <c r="P34" i="1" s="1"/>
  <c r="M33" i="1"/>
  <c r="P33" i="1" s="1"/>
  <c r="M32" i="1"/>
  <c r="P32" i="1" s="1"/>
  <c r="M31" i="1"/>
  <c r="P31" i="1" s="1"/>
  <c r="M30" i="1"/>
  <c r="T30" i="1" s="1"/>
  <c r="S30" i="1" s="1"/>
  <c r="M29" i="1"/>
  <c r="P29" i="1" s="1"/>
  <c r="M28" i="1"/>
  <c r="M27" i="1"/>
  <c r="M26" i="1"/>
  <c r="M25" i="1"/>
  <c r="M24" i="1"/>
  <c r="L24" i="1"/>
  <c r="O23" i="1"/>
  <c r="M23" i="1" s="1"/>
  <c r="L23" i="1"/>
  <c r="O22" i="1"/>
  <c r="M22" i="1" s="1"/>
  <c r="L22" i="1"/>
  <c r="L73" i="1" s="1"/>
  <c r="M21" i="1"/>
  <c r="Q21" i="1" s="1"/>
  <c r="M20" i="1"/>
  <c r="T20" i="1" s="1"/>
  <c r="S20" i="1" s="1"/>
  <c r="M19" i="1"/>
  <c r="T19" i="1" s="1"/>
  <c r="S19" i="1" s="1"/>
  <c r="M18" i="1"/>
  <c r="P18" i="1" s="1"/>
  <c r="O17" i="1"/>
  <c r="T10" i="1"/>
  <c r="S10" i="1" s="1"/>
  <c r="Q10" i="1"/>
  <c r="P10" i="1"/>
  <c r="T9" i="1"/>
  <c r="S9" i="1" s="1"/>
  <c r="P9" i="1"/>
  <c r="M8" i="1"/>
  <c r="T5" i="1"/>
  <c r="S5" i="1" s="1"/>
  <c r="P5" i="1"/>
  <c r="N74" i="1" l="1"/>
  <c r="Q62" i="1"/>
  <c r="P58" i="1"/>
  <c r="Q57" i="1"/>
  <c r="M17" i="1"/>
  <c r="O73" i="1"/>
  <c r="T18" i="1"/>
  <c r="S18" i="1" s="1"/>
  <c r="M54" i="1"/>
  <c r="T54" i="1" s="1"/>
  <c r="S54" i="1" s="1"/>
  <c r="Q40" i="1"/>
  <c r="T31" i="1"/>
  <c r="S31" i="1" s="1"/>
  <c r="Q34" i="1"/>
  <c r="Q39" i="1"/>
  <c r="Q50" i="1"/>
  <c r="T58" i="1"/>
  <c r="S58" i="1" s="1"/>
  <c r="P38" i="1"/>
  <c r="Q45" i="1"/>
  <c r="T53" i="1"/>
  <c r="S53" i="1" s="1"/>
  <c r="P19" i="1"/>
  <c r="Q38" i="1"/>
  <c r="P40" i="1"/>
  <c r="T52" i="1"/>
  <c r="S52" i="1" s="1"/>
  <c r="P36" i="1"/>
  <c r="T33" i="1"/>
  <c r="S33" i="1" s="1"/>
  <c r="T36" i="1"/>
  <c r="S36" i="1" s="1"/>
  <c r="Q19" i="1"/>
  <c r="T32" i="1"/>
  <c r="S32" i="1" s="1"/>
  <c r="P20" i="1"/>
  <c r="P8" i="1"/>
  <c r="Q5" i="1"/>
  <c r="P25" i="1"/>
  <c r="P27" i="1"/>
  <c r="T8" i="1"/>
  <c r="S8" i="1" s="1"/>
  <c r="Q28" i="1"/>
  <c r="T29" i="1"/>
  <c r="S29" i="1" s="1"/>
  <c r="P67" i="1"/>
  <c r="P21" i="1"/>
  <c r="P24" i="1"/>
  <c r="P26" i="1"/>
  <c r="P28" i="1"/>
  <c r="Q30" i="1"/>
  <c r="P30" i="1"/>
  <c r="P62" i="1"/>
  <c r="T21" i="1"/>
  <c r="S21" i="1" s="1"/>
  <c r="P22" i="1"/>
  <c r="P23" i="1"/>
  <c r="T24" i="1"/>
  <c r="S24" i="1" s="1"/>
  <c r="T26" i="1"/>
  <c r="S26" i="1" s="1"/>
  <c r="T28" i="1"/>
  <c r="S28" i="1" s="1"/>
  <c r="P49" i="1"/>
  <c r="T59" i="1"/>
  <c r="S59" i="1" s="1"/>
  <c r="T34" i="1"/>
  <c r="S34" i="1" s="1"/>
  <c r="T39" i="1"/>
  <c r="S39" i="1" s="1"/>
  <c r="T45" i="1"/>
  <c r="S45" i="1" s="1"/>
  <c r="T47" i="1"/>
  <c r="S47" i="1" s="1"/>
  <c r="P48" i="1"/>
  <c r="P59" i="1"/>
  <c r="P66" i="1"/>
  <c r="P69" i="1"/>
  <c r="F8" i="11" l="1"/>
  <c r="T17" i="1"/>
  <c r="S17" i="1" s="1"/>
  <c r="Q13" i="1"/>
  <c r="E17" i="11"/>
  <c r="P17" i="1"/>
  <c r="M73" i="1"/>
  <c r="P54" i="1"/>
  <c r="Q54" i="1"/>
  <c r="Q73" i="1" l="1"/>
  <c r="T73" i="1"/>
  <c r="S73" i="1" s="1"/>
  <c r="P73" i="1"/>
  <c r="Q74" i="8"/>
  <c r="P74" i="8"/>
  <c r="P44" i="8" l="1"/>
  <c r="Q109" i="8" l="1"/>
  <c r="P109" i="8"/>
  <c r="Q108" i="8"/>
  <c r="P108" i="8"/>
  <c r="D12" i="13" l="1"/>
  <c r="E9" i="13" l="1"/>
  <c r="E10" i="13"/>
  <c r="E11" i="13"/>
  <c r="C8" i="13" l="1"/>
  <c r="E8" i="13" s="1"/>
  <c r="C7" i="13"/>
  <c r="E7" i="13" s="1"/>
  <c r="C6" i="13"/>
  <c r="C12" i="13" l="1"/>
  <c r="E6" i="13"/>
  <c r="E12" i="13" s="1"/>
  <c r="D8" i="11" l="1"/>
  <c r="E8" i="11" l="1"/>
  <c r="Q107" i="8" l="1"/>
  <c r="P107" i="8"/>
  <c r="T95" i="8"/>
  <c r="S95" i="8" s="1"/>
  <c r="M101" i="8" l="1"/>
  <c r="P101" i="8" l="1"/>
  <c r="G117" i="8"/>
  <c r="Q113" i="8"/>
  <c r="Q112" i="8"/>
  <c r="Q104" i="8"/>
  <c r="T102" i="8" l="1"/>
  <c r="S102" i="8" s="1"/>
  <c r="T101" i="8"/>
  <c r="S101" i="8" s="1"/>
  <c r="M98" i="8"/>
  <c r="Q98" i="8" s="1"/>
  <c r="P98" i="8" l="1"/>
  <c r="E20" i="11"/>
  <c r="T96" i="8" l="1"/>
  <c r="S96" i="8" s="1"/>
  <c r="P38" i="8" l="1"/>
  <c r="P32" i="8"/>
  <c r="P22" i="8"/>
  <c r="O117" i="8"/>
  <c r="N117" i="8"/>
  <c r="L117" i="8"/>
  <c r="P116" i="8"/>
  <c r="T116" i="8"/>
  <c r="S116" i="8" s="1"/>
  <c r="P115" i="8"/>
  <c r="T115" i="8"/>
  <c r="S115" i="8" s="1"/>
  <c r="P114" i="8"/>
  <c r="T114" i="8"/>
  <c r="S114" i="8" s="1"/>
  <c r="M36" i="8" l="1"/>
  <c r="M37" i="8"/>
  <c r="P36" i="8" l="1"/>
  <c r="P71" i="8"/>
  <c r="P113" i="8" l="1"/>
  <c r="T113" i="8"/>
  <c r="S113" i="8" s="1"/>
  <c r="P112" i="8"/>
  <c r="T112" i="8"/>
  <c r="S112" i="8" s="1"/>
  <c r="P104" i="8" l="1"/>
  <c r="T104" i="8"/>
  <c r="S104" i="8" s="1"/>
  <c r="Q87" i="8" l="1"/>
  <c r="Q86" i="8"/>
  <c r="P87" i="8"/>
  <c r="T87" i="8"/>
  <c r="S87" i="8" s="1"/>
  <c r="M97" i="8" l="1"/>
  <c r="T100" i="8" l="1"/>
  <c r="S100" i="8" s="1"/>
  <c r="P100" i="8"/>
  <c r="P69" i="8"/>
  <c r="P78" i="8" l="1"/>
  <c r="P94" i="8" l="1"/>
  <c r="T94" i="8"/>
  <c r="S94" i="8" s="1"/>
  <c r="P13" i="8" l="1"/>
  <c r="T58" i="8" l="1"/>
  <c r="S58" i="8" s="1"/>
  <c r="T63" i="8"/>
  <c r="S63" i="8" s="1"/>
  <c r="T67" i="8"/>
  <c r="S67" i="8" s="1"/>
  <c r="T86" i="8"/>
  <c r="S86" i="8" s="1"/>
  <c r="T88" i="8"/>
  <c r="S88" i="8" s="1"/>
  <c r="T89" i="8"/>
  <c r="S89" i="8" s="1"/>
  <c r="T90" i="8"/>
  <c r="S90" i="8" s="1"/>
  <c r="T91" i="8"/>
  <c r="S91" i="8" s="1"/>
  <c r="T92" i="8"/>
  <c r="S92" i="8" s="1"/>
  <c r="T93" i="8"/>
  <c r="S93" i="8" s="1"/>
  <c r="T99" i="8"/>
  <c r="S99" i="8" s="1"/>
  <c r="T55" i="8"/>
  <c r="S55" i="8" s="1"/>
  <c r="T52" i="8"/>
  <c r="S52" i="8" s="1"/>
  <c r="T47" i="8"/>
  <c r="S47" i="8" s="1"/>
  <c r="T45" i="8"/>
  <c r="S45" i="8" s="1"/>
  <c r="T17" i="8"/>
  <c r="S17" i="8" s="1"/>
  <c r="C7" i="11" l="1"/>
  <c r="P45" i="8" l="1"/>
  <c r="P97" i="8" l="1"/>
  <c r="T97" i="8"/>
  <c r="S97" i="8" s="1"/>
  <c r="Q97" i="8"/>
  <c r="P47" i="8" l="1"/>
  <c r="O119" i="8" l="1"/>
  <c r="P93" i="8" l="1"/>
  <c r="P99" i="8" l="1"/>
  <c r="P88" i="8"/>
  <c r="P90" i="8" l="1"/>
  <c r="P91" i="8"/>
  <c r="P92" i="8"/>
  <c r="P89" i="8" l="1"/>
  <c r="Q88" i="8" l="1"/>
  <c r="P86" i="8"/>
  <c r="T7" i="8" l="1"/>
  <c r="S7" i="8" s="1"/>
  <c r="T6" i="8"/>
  <c r="S6" i="8" s="1"/>
  <c r="M81" i="8" l="1"/>
  <c r="M65" i="8"/>
  <c r="T81" i="8" l="1"/>
  <c r="S81" i="8" s="1"/>
  <c r="P81" i="8"/>
  <c r="Q81" i="8"/>
  <c r="P65" i="8"/>
  <c r="T65" i="8"/>
  <c r="S65" i="8" s="1"/>
  <c r="P6" i="8"/>
  <c r="M5" i="8"/>
  <c r="P5" i="8" l="1"/>
  <c r="T5" i="8"/>
  <c r="S5" i="8" s="1"/>
  <c r="Q5" i="8"/>
  <c r="P7" i="8"/>
  <c r="F7" i="11" l="1"/>
  <c r="H9" i="11" l="1"/>
  <c r="M85" i="8" l="1"/>
  <c r="M84" i="8"/>
  <c r="T84" i="8" s="1"/>
  <c r="S84" i="8" s="1"/>
  <c r="M83" i="8"/>
  <c r="M82" i="8"/>
  <c r="T82" i="8" s="1"/>
  <c r="S82" i="8" s="1"/>
  <c r="M80" i="8"/>
  <c r="T80" i="8" s="1"/>
  <c r="S80" i="8" s="1"/>
  <c r="M77" i="8"/>
  <c r="M76" i="8"/>
  <c r="T76" i="8" s="1"/>
  <c r="S76" i="8" s="1"/>
  <c r="M75" i="8"/>
  <c r="T75" i="8" s="1"/>
  <c r="S75" i="8" s="1"/>
  <c r="M73" i="8"/>
  <c r="T73" i="8" s="1"/>
  <c r="S73" i="8" s="1"/>
  <c r="M66" i="8"/>
  <c r="T66" i="8" s="1"/>
  <c r="S66" i="8" s="1"/>
  <c r="M64" i="8"/>
  <c r="Q64" i="8" s="1"/>
  <c r="M62" i="8"/>
  <c r="M60" i="8"/>
  <c r="P59" i="8" s="1"/>
  <c r="P58" i="8"/>
  <c r="M57" i="8"/>
  <c r="M56" i="8"/>
  <c r="T53" i="8"/>
  <c r="S53" i="8" s="1"/>
  <c r="T50" i="8"/>
  <c r="S50" i="8" s="1"/>
  <c r="M48" i="8"/>
  <c r="M46" i="8"/>
  <c r="M43" i="8"/>
  <c r="M41" i="8"/>
  <c r="T41" i="8" s="1"/>
  <c r="S41" i="8" s="1"/>
  <c r="M39" i="8"/>
  <c r="T39" i="8" s="1"/>
  <c r="S39" i="8" s="1"/>
  <c r="M33" i="8"/>
  <c r="M31" i="8"/>
  <c r="M28" i="8"/>
  <c r="M27" i="8"/>
  <c r="M26" i="8"/>
  <c r="M25" i="8"/>
  <c r="M24" i="8"/>
  <c r="M23" i="8"/>
  <c r="T23" i="8" s="1"/>
  <c r="S23" i="8" s="1"/>
  <c r="M21" i="8"/>
  <c r="M20" i="8"/>
  <c r="M16" i="8"/>
  <c r="T16" i="8" s="1"/>
  <c r="S16" i="8" s="1"/>
  <c r="M15" i="8"/>
  <c r="M14" i="8"/>
  <c r="T14" i="8" s="1"/>
  <c r="S14" i="8" s="1"/>
  <c r="M12" i="8"/>
  <c r="M11" i="8"/>
  <c r="M10" i="8"/>
  <c r="M9" i="8"/>
  <c r="Q56" i="8" l="1"/>
  <c r="M117" i="8"/>
  <c r="T33" i="8"/>
  <c r="S33" i="8" s="1"/>
  <c r="T9" i="8"/>
  <c r="S9" i="8" s="1"/>
  <c r="Q9" i="8"/>
  <c r="T77" i="8"/>
  <c r="S77"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2" i="8"/>
  <c r="T62" i="8"/>
  <c r="S62"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Q46" i="8"/>
  <c r="T46" i="8"/>
  <c r="S46" i="8" s="1"/>
  <c r="T56" i="8"/>
  <c r="S56" i="8" s="1"/>
  <c r="P57" i="8"/>
  <c r="T57" i="8"/>
  <c r="S57" i="8" s="1"/>
  <c r="T60" i="8"/>
  <c r="S60" i="8" s="1"/>
  <c r="T64" i="8"/>
  <c r="S64" i="8" s="1"/>
  <c r="P83" i="8"/>
  <c r="T83" i="8"/>
  <c r="S83" i="8" s="1"/>
  <c r="P85" i="8"/>
  <c r="T85" i="8"/>
  <c r="S85" i="8" s="1"/>
  <c r="P16" i="8"/>
  <c r="C8" i="11"/>
  <c r="C10" i="11" s="1"/>
  <c r="P46" i="8"/>
  <c r="P56" i="8"/>
  <c r="P50" i="8"/>
  <c r="Q50" i="8"/>
  <c r="P64" i="8"/>
  <c r="Q75" i="8"/>
  <c r="P75" i="8"/>
  <c r="Q82" i="8"/>
  <c r="P82" i="8"/>
  <c r="P9" i="8"/>
  <c r="P14" i="8"/>
  <c r="P23" i="8"/>
  <c r="P67" i="8"/>
  <c r="P77" i="8"/>
  <c r="Q84" i="8"/>
  <c r="P84" i="8"/>
  <c r="P41" i="8"/>
  <c r="P43" i="8"/>
  <c r="P53" i="8"/>
  <c r="Q53" i="8"/>
  <c r="Q66" i="8"/>
  <c r="P66" i="8"/>
  <c r="Q76" i="8"/>
  <c r="P76" i="8"/>
  <c r="P33" i="8"/>
  <c r="P39" i="8"/>
  <c r="Q73" i="8"/>
  <c r="P73" i="8"/>
  <c r="P80" i="8"/>
  <c r="Q80" i="8"/>
  <c r="T117" i="8" l="1"/>
  <c r="S117" i="8" s="1"/>
  <c r="E7" i="11"/>
  <c r="E16" i="11" s="1"/>
  <c r="Q117" i="8"/>
  <c r="E10" i="11" l="1"/>
  <c r="E21" i="11" s="1"/>
  <c r="F10" i="11"/>
  <c r="G7" i="11"/>
  <c r="D7" i="11"/>
  <c r="I8" i="11" l="1"/>
  <c r="H8" i="11"/>
  <c r="D10" i="11"/>
  <c r="P117" i="8"/>
  <c r="H7" i="11" l="1"/>
  <c r="I7" i="11"/>
  <c r="I10" i="11" l="1"/>
  <c r="H10" i="11"/>
  <c r="I23" i="6" l="1"/>
  <c r="G23" i="6"/>
  <c r="F23" i="6"/>
  <c r="O76"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<sst xmlns="http://schemas.openxmlformats.org/spreadsheetml/2006/main" count="1327" uniqueCount="759">
  <si>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</si>
  <si>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</si>
  <si>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</si>
  <si>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</si>
  <si>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</si>
  <si>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</si>
  <si>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</si>
  <si>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</si>
  <si>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</si>
  <si>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</si>
  <si>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</si>
  <si>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</si>
  <si>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</si>
  <si>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</si>
  <si>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</si>
  <si>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</si>
  <si>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</si>
  <si>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</si>
  <si>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</si>
  <si>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</si>
  <si>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</si>
  <si>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</si>
  <si>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</si>
  <si>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</si>
  <si>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</si>
  <si>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</si>
  <si>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</si>
  <si>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</si>
  <si>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</si>
  <si>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</si>
  <si>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</si>
  <si>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</si>
  <si>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</si>
  <si>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</si>
  <si>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</si>
  <si>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</si>
  <si>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</si>
  <si>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</si>
  <si>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</si>
  <si>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</si>
  <si>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</si>
  <si>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</si>
  <si>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</si>
  <si>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</si>
  <si>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</si>
  <si>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</si>
  <si>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</si>
  <si>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</si>
  <si>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</si>
  <si>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</si>
  <si>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</si>
  <si>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</si>
  <si>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</si>
  <si>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</si>
  <si>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</si>
  <si>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</si>
  <si>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</si>
  <si>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</si>
  <si>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</si>
  <si>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</si>
  <si>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</si>
  <si>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</si>
  <si>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</si>
  <si>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</si>
  <si>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</si>
  <si>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</si>
  <si>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</si>
  <si>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</si>
  <si>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</si>
  <si>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</si>
  <si>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</si>
  <si>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</si>
  <si>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</si>
  <si>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</si>
  <si>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</si>
  <si>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</si>
  <si>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</si>
  <si>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</si>
  <si>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</si>
  <si>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</si>
  <si>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</si>
  <si>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</si>
  <si>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</si>
  <si>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</si>
  <si>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</si>
  <si>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</si>
  <si>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</si>
  <si>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</si>
  <si>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</si>
  <si>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</si>
  <si>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</si>
  <si>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</si>
  <si>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</si>
  <si>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</si>
  <si>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</si>
  <si>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</si>
  <si>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</si>
  <si>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</si>
  <si>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</si>
  <si>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</si>
  <si>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</si>
  <si>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</si>
  <si>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</si>
  <si>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</si>
  <si>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</si>
  <si>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</si>
  <si>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</si>
  <si>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</si>
  <si>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</si>
  <si>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</si>
  <si>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</si>
  <si>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</si>
  <si>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</si>
  <si>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</si>
  <si>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</si>
  <si>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</si>
  <si>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</si>
  <si>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</si>
  <si>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</si>
  <si>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</si>
  <si>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</si>
  <si>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</si>
  <si>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</si>
  <si>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</si>
  <si>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</si>
  <si>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</si>
  <si>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</si>
  <si>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</si>
  <si>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</si>
  <si>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</si>
  <si>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</si>
  <si>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</si>
  <si>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</si>
  <si>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</si>
  <si>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</si>
  <si>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</si>
  <si>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</si>
  <si>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</si>
  <si>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</si>
  <si>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</si>
  <si>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</si>
  <si>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</si>
  <si>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</si>
  <si>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</si>
  <si>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</si>
  <si>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</si>
  <si>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</si>
  <si>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</si>
  <si>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</si>
  <si>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</si>
  <si>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</si>
  <si>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</si>
  <si>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</si>
  <si>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</si>
  <si>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</si>
  <si>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</si>
  <si>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</si>
  <si>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</si>
  <si>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</si>
  <si>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</si>
  <si>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</si>
  <si>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</si>
  <si>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</si>
  <si>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</si>
  <si>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</si>
  <si>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</si>
  <si>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</si>
  <si>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</si>
  <si>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</si>
  <si>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</si>
  <si>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</si>
  <si>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</si>
  <si>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</si>
  <si>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</si>
  <si>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</si>
  <si>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</si>
  <si>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</si>
  <si>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</si>
  <si>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</si>
  <si>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</si>
  <si>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</si>
  <si>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</si>
  <si>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</si>
  <si>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</si>
  <si>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</si>
  <si>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</si>
  <si>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</si>
  <si>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</si>
  <si>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</si>
  <si>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</si>
  <si>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</si>
  <si>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</si>
  <si>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</si>
  <si>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</si>
  <si>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</si>
  <si>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</si>
  <si>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</si>
  <si>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</si>
  <si>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</si>
  <si>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</si>
  <si>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</si>
  <si>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</si>
  <si>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</si>
  <si>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</si>
  <si>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</si>
  <si>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</si>
  <si>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</si>
  <si>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</si>
  <si>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</si>
  <si>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</si>
  <si>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</si>
  <si>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</si>
  <si>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</si>
  <si>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</si>
  <si>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</si>
  <si>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</si>
  <si>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</si>
  <si>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</si>
  <si>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</si>
  <si>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</si>
  <si>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</si>
  <si>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</si>
  <si>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</si>
  <si>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</si>
  <si>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</si>
  <si>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</si>
  <si>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</si>
  <si>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</si>
  <si>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</si>
  <si>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</si>
  <si>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</si>
  <si>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</si>
  <si>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</si>
  <si>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</si>
  <si>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</si>
  <si>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</si>
  <si>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</si>
  <si>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</si>
  <si>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</si>
  <si>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</si>
  <si>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</si>
  <si>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</si>
  <si>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</si>
  <si>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</si>
  <si>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</si>
  <si>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</si>
  <si>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</si>
  <si>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</si>
  <si>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</si>
  <si>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</si>
  <si>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</si>
  <si>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</si>
  <si>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</si>
  <si>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</si>
  <si>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</si>
  <si>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</si>
  <si>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</si>
  <si>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</si>
  <si>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</si>
  <si>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</si>
  <si>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</si>
  <si>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</si>
  <si>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</si>
  <si>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</si>
  <si>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</si>
  <si>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</si>
  <si>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</si>
  <si>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</si>
  <si>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</si>
  <si>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</si>
  <si>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</si>
  <si>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</si>
  <si>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</si>
  <si>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</si>
  <si>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</si>
  <si>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</si>
  <si>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</si>
  <si>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</si>
  <si>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</si>
  <si>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</si>
  <si>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</si>
  <si>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</si>
  <si>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</si>
  <si>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</si>
  <si>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</si>
  <si>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</si>
  <si>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</si>
  <si>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</si>
  <si>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</si>
  <si>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</si>
  <si>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</si>
  <si>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</si>
  <si>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</si>
  <si>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</si>
  <si>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</si>
  <si>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</si>
  <si>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</si>
  <si>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</si>
  <si>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</si>
  <si>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</si>
  <si>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</si>
  <si>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</si>
  <si>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</si>
  <si>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</si>
  <si>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</si>
  <si>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</si>
  <si>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</si>
  <si>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</si>
  <si>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</si>
  <si>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</si>
  <si>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</si>
  <si>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</si>
  <si>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</si>
  <si>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</si>
  <si>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</si>
  <si>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</si>
  <si>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</si>
  <si>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</si>
  <si>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</si>
  <si>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</si>
  <si>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</si>
  <si>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</si>
  <si>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</si>
  <si>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</si>
  <si>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</si>
  <si>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</si>
  <si>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</si>
  <si>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</si>
  <si>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</si>
  <si>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</si>
  <si>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</si>
  <si>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</si>
  <si>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</si>
  <si>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</si>
  <si>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</si>
  <si>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</si>
  <si>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</si>
  <si>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</si>
  <si>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</si>
  <si>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</si>
  <si>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</si>
  <si>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</si>
  <si>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</si>
  <si>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</si>
  <si>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</si>
  <si>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</si>
  <si>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</si>
  <si>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</si>
  <si>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</si>
  <si>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</si>
  <si>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</si>
  <si>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</si>
  <si>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</si>
  <si>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</si>
  <si>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</si>
  <si>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</si>
  <si>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</si>
  <si>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</si>
  <si>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</si>
  <si>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</si>
  <si>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</si>
  <si>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</si>
  <si>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</si>
  <si>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</si>
  <si>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</si>
  <si>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</si>
  <si>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</si>
  <si>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</si>
  <si>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</si>
  <si>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</si>
  <si>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</si>
  <si>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</si>
  <si>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</si>
  <si>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</si>
  <si>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</si>
  <si>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</si>
  <si>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</si>
  <si>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</si>
  <si>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</si>
  <si>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</si>
  <si>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</si>
  <si>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</si>
  <si>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</si>
  <si>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</si>
  <si>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</si>
  <si>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</si>
  <si>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</si>
  <si>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</si>
  <si>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</si>
  <si>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</si>
  <si>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</si>
  <si>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</si>
  <si>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</si>
  <si>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</si>
  <si>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</si>
  <si>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</si>
  <si>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</si>
  <si>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</si>
  <si>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</si>
  <si>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</si>
  <si>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</si>
  <si>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</si>
  <si>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</si>
  <si>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</si>
  <si>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</si>
  <si>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</si>
  <si>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</si>
  <si>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</si>
  <si>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</si>
  <si>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</si>
  <si>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</si>
  <si>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</si>
  <si>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</si>
  <si>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</si>
  <si>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</si>
  <si>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</si>
  <si>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</si>
  <si>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</si>
  <si>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</si>
  <si>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</si>
  <si>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</si>
  <si>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</si>
  <si>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</si>
  <si>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</si>
  <si>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</si>
  <si>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</si>
  <si>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</si>
  <si>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</si>
  <si>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</si>
  <si>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</si>
  <si>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</si>
  <si>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</si>
  <si>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</si>
  <si>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</si>
  <si>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</si>
  <si>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</si>
  <si>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</si>
  <si>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</si>
  <si>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</si>
  <si>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</si>
  <si>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</si>
  <si>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</si>
  <si>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</si>
  <si>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</si>
  <si>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</si>
  <si>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</si>
  <si>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</si>
  <si>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</si>
  <si>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</si>
  <si>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</si>
  <si>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</si>
  <si>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</si>
  <si>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</si>
  <si>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</si>
  <si>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</si>
  <si>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</si>
  <si>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</si>
  <si>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</si>
  <si>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</si>
  <si>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</si>
  <si>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</si>
  <si>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</si>
  <si>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</si>
  <si>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</si>
  <si>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</si>
  <si>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</si>
  <si>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</si>
  <si>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</si>
  <si>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</si>
  <si>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</si>
  <si>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</si>
  <si>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</si>
  <si>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</si>
  <si>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</si>
  <si>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</si>
  <si>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</si>
  <si>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</si>
  <si>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</si>
  <si>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</si>
  <si>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</si>
  <si>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</si>
  <si>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</si>
  <si>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</si>
  <si>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</si>
  <si>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</si>
  <si>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</si>
  <si>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</si>
  <si>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</si>
  <si>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</si>
  <si>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</si>
  <si>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</si>
  <si>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</si>
  <si>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</si>
  <si>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</si>
  <si>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</si>
  <si>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</si>
  <si>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</si>
  <si>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</si>
  <si>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</si>
  <si>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</si>
  <si>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</si>
  <si>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</si>
  <si>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</si>
  <si>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</si>
  <si>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</si>
  <si>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</si>
  <si>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</si>
  <si>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</si>
  <si>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</si>
  <si>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</si>
  <si>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</si>
  <si>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</si>
  <si>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</si>
  <si>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</si>
  <si>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</si>
  <si>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</si>
  <si>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</si>
  <si>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</si>
  <si>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</si>
  <si>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</si>
  <si>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</si>
  <si>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</si>
  <si>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</si>
  <si>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</si>
  <si>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</si>
  <si>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</si>
  <si>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</si>
  <si>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</si>
  <si>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</si>
  <si>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</si>
  <si>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</si>
  <si>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</si>
  <si>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</si>
  <si>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</si>
  <si>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</si>
  <si>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</si>
  <si>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</si>
  <si>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</si>
  <si>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</si>
  <si>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</si>
  <si>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</si>
  <si>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</si>
  <si>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</si>
  <si>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</si>
  <si>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</si>
  <si>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</si>
  <si>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t xml:space="preserve">neponížení požadovaných nákladů o výzisky z prodeje vyfrézovaného materiálu
neprovedené korekce ŘO za VŘ 004
</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</si>
  <si>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</si>
  <si>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</si>
  <si>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</si>
  <si>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</si>
  <si>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</si>
  <si>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</si>
  <si>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</si>
  <si>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</si>
  <si>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</si>
  <si>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</si>
  <si>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</si>
  <si>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</si>
  <si>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</si>
  <si>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</si>
  <si>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</si>
  <si>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</si>
  <si>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</si>
  <si>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</si>
  <si>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</si>
  <si>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</si>
  <si>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</si>
  <si>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</si>
  <si>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</si>
  <si>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</si>
  <si>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</si>
  <si>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</si>
  <si>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</si>
  <si>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</si>
  <si>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</si>
  <si>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</si>
  <si>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</si>
  <si>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</si>
  <si>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</si>
  <si>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vzala na vědomí rozhodnutí KSÚS o podání návrhu na spor pro 35.285.573,33 Kč (pochybení A1.1) a nepodání návrhu na spor pro 173.153,08  Kč (pochybení A1.3).
</t>
    </r>
    <r>
      <rPr>
        <b/>
        <sz val="11"/>
        <color indexed="8"/>
        <rFont val="Calibri"/>
        <family val="2"/>
        <charset val="238"/>
      </rPr>
      <t>PŘÍPRAVA NÁVRHU NA SPOR Z VEŘEJNOPRÁVNÍ SMLOUVY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</si>
  <si>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</si>
  <si>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t>Zateplení obvodového pláště budovy a výměna části oken budovy Domova pro seniory v Lázních Kynžvart, příspěvkové organizace</t>
  </si>
  <si>
    <t>9. 9. 2013 - 31. 5. 2014</t>
  </si>
  <si>
    <t>OPŽP</t>
  </si>
  <si>
    <t>výzva</t>
  </si>
  <si>
    <t>Domov pro seniory v Lázních Kynžvart, p.o.</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</si>
  <si>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</si>
  <si>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</si>
  <si>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</si>
  <si>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</si>
  <si>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</si>
  <si>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</si>
  <si>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</si>
  <si>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</si>
  <si>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</si>
  <si>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Krajská agentura rozvoje podníkání, p.o.</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</si>
  <si>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</si>
  <si>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</si>
  <si>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</si>
  <si>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</si>
  <si>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</si>
  <si>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</si>
  <si>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</si>
  <si>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</si>
  <si>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</si>
  <si>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</si>
  <si>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</si>
  <si>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</si>
  <si>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</si>
  <si>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</si>
  <si>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</si>
  <si>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</si>
  <si>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</si>
  <si>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</si>
  <si>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</si>
  <si>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</si>
  <si>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</si>
  <si>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sz val="11"/>
        <rFont val="Calibri"/>
        <family val="2"/>
        <charset val="238"/>
      </rPr>
      <t xml:space="preserve">9.1.2018 zahájil ÚRR daňové řízení
</t>
    </r>
    <r>
      <rPr>
        <b/>
        <sz val="11"/>
        <rFont val="Calibri"/>
        <family val="2"/>
        <charset val="238"/>
      </rPr>
      <t>OČEKÁVÁME VYSTAVENÍ PLATEBNÍHO VÝMĚRU</t>
    </r>
  </si>
  <si>
    <r>
      <t xml:space="preserve">30. 9. 2016 skupině pro řešení finančních postihů předložen souhrn nezpůsobilých nákladů, vyúčtování projektu dosud nepředloženo
</t>
    </r>
    <r>
      <rPr>
        <b/>
        <sz val="11"/>
        <color indexed="8"/>
        <rFont val="Calibri"/>
        <family val="2"/>
        <charset val="238"/>
      </rPr>
      <t>PROBÍHÁ PŘÍPRAVA NA SPOR Z VPS</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</si>
  <si>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PROBÍHÁ PŘÍPRAVA NA SPOR Z VPS</t>
    </r>
  </si>
  <si>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</si>
  <si>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</si>
  <si>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</si>
  <si>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</si>
  <si>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</si>
  <si>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</si>
  <si>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</si>
  <si>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</si>
  <si>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</si>
  <si>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</si>
  <si>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</si>
  <si>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</si>
  <si>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</si>
  <si>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</si>
  <si>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</si>
  <si>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</si>
  <si>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</si>
  <si>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</si>
  <si>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</si>
  <si>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</si>
  <si>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</si>
  <si>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t>
    </r>
    <r>
      <rPr>
        <b/>
        <sz val="11"/>
        <rFont val="Calibri"/>
        <family val="2"/>
        <charset val="238"/>
        <scheme val="minor"/>
      </rPr>
      <t>ODVOLÁNÍ PROTI PV</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</si>
  <si>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</si>
  <si>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</si>
  <si>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</si>
  <si>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</si>
  <si>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</si>
  <si>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</si>
  <si>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</si>
  <si>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dne 24.1.2018 - e-mailem sdělení z MŠMT o sankci, možno podat do 8.2.2018 námitky, sankce bude předána na FÚ; dne 6.2.2018 na MŠMT odeslány námitky
</t>
    </r>
    <r>
      <rPr>
        <b/>
        <sz val="11"/>
        <rFont val="Calibri"/>
        <family val="2"/>
        <charset val="238"/>
        <scheme val="minor"/>
      </rPr>
      <t>BUDE ZAHÁJENO DAŇOVÉ ŘÍZENÍ</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</si>
  <si>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</si>
  <si>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24.4.2017 ze SFŽP Protokol o kontrole, dne 15.5.2017 odeslána na SFŽP námitky; 9.6.2017 Rozhodnutí o námitce - zamítnuto; dne 11.12.2017 Výzva k úhradě prostředků z MŽP; RKK usnesením č. RK 5/1/18 ze dne 8.1.2018 schválila výzvu neuhradit
</t>
    </r>
    <r>
      <rPr>
        <b/>
        <sz val="11"/>
        <rFont val="Calibri"/>
        <family val="2"/>
        <charset val="238"/>
        <scheme val="minor"/>
      </rPr>
      <t>OČEKÁVÁME ZAHÁJENÍ DAŇOVÉHO ŘÍZENÍ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</si>
  <si>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</si>
  <si>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</si>
  <si>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</si>
  <si>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</si>
  <si>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</si>
  <si>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</si>
  <si>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</si>
  <si>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PROBÍHÁ PŘÍPRAVA NA SPOR Z VPS</t>
    </r>
  </si>
  <si>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PROTOKOL O ŠKODĚ, NÁSLEDNĚ BUDE ZASEDAT ŠKODNÍ KOMISE</t>
    </r>
  </si>
  <si>
    <r>
      <t xml:space="preserve">14.9.2016 doručena Zpráva o auditu operace ROPSZ/2016/O/012 ze dne 31.8.2016, auditované prostředky byly ve výši 171.293.570,94 Kč, identifikované NV ve výši 134.201,25 Kč ( z toho 29.221,50  Kč za neprovedené korekce za VŘ 003 a VŘ 004 a 104.979,75 Kč za výzisky)
6.3.2017 vystavil ÚRR výzvu k vrácení 393 222,74 Kč za neodečtené výzisky za prodej vyfrézovaného materiálu a dřevin
9.1.2018 zahájil ÚRR daňové řízení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</si>
  <si>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t>
    </r>
    <r>
      <rPr>
        <sz val="11"/>
        <color indexed="8"/>
        <rFont val="Calibri"/>
        <family val="2"/>
        <charset val="238"/>
      </rPr>
      <t>9.1.2018 zahájil ÚRR daňové řízení</t>
    </r>
    <r>
      <rPr>
        <b/>
        <sz val="11"/>
        <color indexed="8"/>
        <rFont val="Calibri"/>
        <family val="2"/>
        <charset val="238"/>
      </rPr>
      <t xml:space="preserve">
OČEKÁVÁME VYSTAVENÍ PLATEBNÍCH VÝMĚRŮ</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</si>
  <si>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</si>
  <si>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</si>
  <si>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</si>
  <si>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</si>
  <si>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</si>
  <si>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20.12.2016 doručena Zpráva o auditu operace ROPSZ/2016/O/027 ze dne 19.12.2016, auditované prostředky byly ve výši 38.554.947,51 Kč.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25</t>
    </r>
    <r>
      <rPr>
        <sz val="11"/>
        <color indexed="8"/>
        <rFont val="Calibri"/>
        <family val="2"/>
        <charset val="238"/>
      </rPr>
      <t xml:space="preserve">.1.2018 zahájil ÚRR daňové řízení
</t>
    </r>
    <r>
      <rPr>
        <b/>
        <sz val="11"/>
        <color indexed="8"/>
        <rFont val="Calibri"/>
        <family val="2"/>
        <charset val="238"/>
      </rPr>
      <t>OČEKÁVÁME VYSTAVENÍ PLATEBNÍHO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</si>
  <si>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</si>
  <si>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</si>
  <si>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</si>
  <si>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</si>
  <si>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t>1.1.2009-31.8.2012</t>
  </si>
  <si>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 Kč, PV č. 10 /2014 zrušen
</t>
    </r>
    <r>
      <rPr>
        <b/>
        <sz val="11"/>
        <color indexed="8"/>
        <rFont val="Calibri"/>
        <family val="2"/>
        <charset val="238"/>
      </rPr>
      <t xml:space="preserve">30. 5. 2017 DORUČENY ROZHODNUTÍ O ODVOLÁNí PROTI PV Č. 8/2014, 9/2014, 10/2014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informace odvolání</t>
    </r>
    <r>
      <rPr>
        <b/>
        <sz val="11"/>
        <color indexed="8"/>
        <rFont val="Calibri"/>
        <family val="2"/>
        <charset val="238"/>
      </rPr>
      <t xml:space="preserve">
OČEKÁVÁME ROZHODNUTÍ MF O ODVOLÁNÍ PROTI PV Č.9/2014</t>
    </r>
  </si>
  <si>
    <r>
      <t xml:space="preserve">proveden přesun do nezpůsobilých výdajů- není pokryto dotací;  zbývající část dotace byla poskytnuta v 9/2014; 
</t>
    </r>
    <r>
      <rPr>
        <b/>
        <sz val="11"/>
        <rFont val="Calibri"/>
        <family val="2"/>
        <charset val="238"/>
      </rPr>
      <t>30.3.2015</t>
    </r>
    <r>
      <rPr>
        <sz val="11"/>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rFont val="Calibri"/>
        <family val="2"/>
        <charset val="238"/>
      </rPr>
      <t xml:space="preserve">samostatném řízení; </t>
    </r>
    <r>
      <rPr>
        <sz val="11"/>
        <rFont val="Calibri"/>
        <family val="2"/>
        <charset val="238"/>
      </rPr>
      <t xml:space="preserve">16.6.2015 doručeno vyjádření ÚRR ve věci sporu, 24.6.2015  odesláno na MF ČR  stanovisko ISŠTE;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 Kč.
19.2.2018 podána správní žaloba proti rozhodnutí o sporu
</t>
    </r>
    <r>
      <rPr>
        <b/>
        <sz val="11"/>
        <rFont val="Calibri"/>
        <family val="2"/>
        <charset val="238"/>
      </rPr>
      <t>OČEKÁVÁME ROZHODNUTÍ O SPORU</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</si>
  <si>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vzala na vědomí rozhodnutí KSÚS o podání návrhu na spor pro 16.163.365,61 Kč (pochybení A1.1, A1.2) a nepodání návrhu na spor pro 97.231,79  Kč (pochybení A1.3).
</t>
    </r>
    <r>
      <rPr>
        <b/>
        <sz val="11"/>
        <rFont val="Calibri"/>
        <family val="2"/>
        <charset val="238"/>
      </rPr>
      <t>PŘÍPRAVA NÁVRHU NA SPOR Z VEŘEJNOPRÁVNÍ SMLOUVY PRO PENĚŽITÉ PLNĚNÍ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</si>
  <si>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rFont val="Calibri"/>
        <family val="2"/>
        <charset val="238"/>
      </rPr>
      <t>PŘÍPRAVA NÁVRHU NA SPOR Z VEŘEJNOPRÁVNÍ SMLOUVY PRO PENĚŽITÉ PLNĚNÍ</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</si>
  <si>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t>
    </r>
    <r>
      <rPr>
        <b/>
        <sz val="11"/>
        <rFont val="Calibri"/>
        <family val="2"/>
        <charset val="238"/>
      </rPr>
      <t>OČEKÁVÁME ROZHODNUTÍ VE SPORU</t>
    </r>
  </si>
  <si>
    <r>
      <t xml:space="preserve">Platební výměry doručeny 1/2014; 6.2.2014 podaná odvolání proti platebním výměrům; 25.6.2014 odeslány finanční prostředky na úhradu PV na KSÚS.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</si>
  <si>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t>
    </r>
    <r>
      <rPr>
        <b/>
        <sz val="11"/>
        <color theme="1"/>
        <rFont val="Calibri"/>
        <family val="2"/>
        <charset val="238"/>
        <scheme val="minor"/>
      </rPr>
      <t xml:space="preserve">ÚRR je povinen vrátit 33.160.392 Kč na účet školy - </t>
    </r>
    <r>
      <rPr>
        <sz val="11"/>
        <color theme="1"/>
        <rFont val="Calibri"/>
        <family val="2"/>
        <charset val="238"/>
        <scheme val="minor"/>
      </rPr>
      <t xml:space="preserve">
</t>
    </r>
    <r>
      <rPr>
        <sz val="11"/>
        <rFont val="Calibri"/>
        <family val="2"/>
        <charset val="238"/>
        <scheme val="minor"/>
      </rPr>
      <t>21.6.2016 ISŠTE podala žádost o vratku vratitelného přeplatku - prozatím správce daně částku nevrátil</t>
    </r>
    <r>
      <rPr>
        <sz val="11"/>
        <color theme="1"/>
        <rFont val="Calibri"/>
        <family val="2"/>
        <charset val="238"/>
        <scheme val="minor"/>
      </rPr>
      <t xml:space="preserve">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odbržela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</si>
  <si>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</si>
  <si>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</si>
  <si>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</si>
  <si>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</si>
  <si>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</si>
  <si>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</si>
  <si>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t>
    </r>
    <r>
      <rPr>
        <b/>
        <sz val="11"/>
        <rFont val="Calibri"/>
        <family val="2"/>
        <charset val="238"/>
        <scheme val="minor"/>
      </rPr>
      <t>KK PODÁ SPRÁVNÍ ŽALOBU
A ŽÁDOST O PROMIN.ODVODU A PENÁLE</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</si>
  <si>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t>
  </si>
  <si>
    <t>podrobněji viz příloha č. 1 a č. 2</t>
  </si>
  <si>
    <t>viz usnesení č. ZKK 196/08/13 ze dne 19. 8. 2013</t>
  </si>
  <si>
    <t>viz součet sl. 4 v tabulce č. 1 (v součtu není zahrnut vratitelný přeplatek ve výši 39 092 619.25 Kč)</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</si>
  <si>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závěřečném vyúčtování projektu pracovní skupina provedla přepočet krácení způsobilých výdajů dle zaslaného oznámení z ÚRR, původní pochybení ve výši 554.433,10 Kč za veřejnou zakázku se vztahovalo k projektu pouze částečně, a to jen ve výši 108.641,22 Kč
</t>
    </r>
    <r>
      <rPr>
        <b/>
        <sz val="11"/>
        <rFont val="Calibri"/>
        <family val="2"/>
        <charset val="238"/>
        <scheme val="minor"/>
      </rPr>
      <t xml:space="preserve">PROBÍHÁ </t>
    </r>
    <r>
      <rPr>
        <b/>
        <sz val="11"/>
        <rFont val="Calibri"/>
        <family val="2"/>
        <charset val="238"/>
      </rPr>
      <t xml:space="preserve"> PŘÍPRAVA NA SPOR Z VPS</t>
    </r>
  </si>
  <si>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</si>
  <si>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</si>
  <si>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scheme val="minor"/>
      </rPr>
      <t xml:space="preserve">uhrazeno celkem 44.213.858,00 </t>
    </r>
    <r>
      <rPr>
        <sz val="11"/>
        <color rgb="FF7030A0"/>
        <rFont val="Calibri"/>
        <family val="2"/>
        <charset val="238"/>
        <scheme val="minor"/>
      </rPr>
      <t xml:space="preserve"> doplatek URR za chybně vrácené vratky 1,39 
</t>
    </r>
    <r>
      <rPr>
        <sz val="11"/>
        <color rgb="FF0070C0"/>
        <rFont val="Calibri"/>
        <family val="2"/>
        <charset val="238"/>
        <scheme val="minor"/>
      </rPr>
      <t xml:space="preserve">podána žádost o vratku přeplatku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</si>
  <si>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</si>
  <si>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</si>
  <si>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uhrazené platební výměry, provedené korekce, včetně vratitelného přeplatku ve výši 39.092.619,25 Kč</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</si>
  <si>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</si>
  <si>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</si>
  <si>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</si>
  <si>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</si>
  <si>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</si>
  <si>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</si>
  <si>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</si>
  <si>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</si>
  <si>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</si>
  <si>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</si>
  <si>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</si>
  <si>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</si>
  <si>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</si>
  <si>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</si>
  <si>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</si>
  <si>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</si>
  <si>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</si>
  <si>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</si>
  <si>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</si>
  <si>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</si>
  <si>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</si>
  <si>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</si>
  <si>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</si>
  <si>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</si>
  <si>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1"/>
        <rFont val="Calibri"/>
        <family val="2"/>
        <charset val="238"/>
        <scheme val="minor"/>
      </rPr>
      <t>MOŽNÝ SPOR Z VEŘEJNOPRÁVNÍ SMLOUVY PRO PENĚŽITÉ PLNĚNÍ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</si>
  <si>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1"/>
        <rFont val="Calibri"/>
        <family val="2"/>
        <charset val="238"/>
        <scheme val="minor"/>
      </rPr>
      <t>ŽÁDOST O PROMINUTÍ ODVODU A DOSUD NEVYM.PENÁLE NA GENER.FIN.ŘED.
SPRÁVNÍ ŽALOBA PROTI ROZHODNUTÍ O ZAMÍTNUTÍ ODVOLÁNÍ U KRAJSKÉHO SOUDU V PLZNI</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</si>
  <si>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</si>
  <si>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</si>
  <si>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</si>
  <si>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</si>
  <si>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</si>
  <si>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</si>
  <si>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</si>
  <si>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</si>
  <si>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1"/>
        <rFont val="Calibri"/>
        <family val="2"/>
        <charset val="238"/>
        <scheme val="minor"/>
      </rPr>
      <t>BUDE ŘEŠENO JAKO ŠKODNÍ PŘÍPAD</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</si>
  <si>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</si>
  <si>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</si>
  <si>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</si>
  <si>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</si>
  <si>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</si>
  <si>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1"/>
        <rFont val="Calibri"/>
        <family val="2"/>
        <charset val="238"/>
        <scheme val="minor"/>
      </rPr>
      <t>MOŽNÝ SPOR Z VEŘEJNOPRÁVNÍ SMLOUVY PRO PENĚŽITÉ PLNĚNÍ</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</si>
  <si>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</si>
  <si>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1"/>
        <rFont val="Calibri"/>
        <family val="2"/>
        <charset val="238"/>
        <scheme val="minor"/>
      </rPr>
      <t>ŠKODA 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</si>
  <si>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t>
    </r>
    <r>
      <rPr>
        <b/>
        <sz val="11"/>
        <rFont val="Calibri"/>
        <family val="2"/>
        <charset val="238"/>
        <scheme val="minor"/>
      </rPr>
      <t>OČEKÁVÁME VYSTAVENÍ PV NA ODVOD A PV NA PENÁLE</t>
    </r>
    <r>
      <rPr>
        <b/>
        <sz val="16"/>
        <color theme="1"/>
        <rFont val="Calibri"/>
        <family val="2"/>
        <charset val="238"/>
        <scheme val="minor"/>
      </rPr>
      <t/>
    </r>
  </si>
  <si>
    <r>
      <t xml:space="preserve">10.9.2015 doručen Protokol z VSK; do 24.9.2015 odeslány námitky proti kontrolním zjištěním; 13.10.2015 námitky ÚRR zamítnul
30.1.2017 ÚRR Oznámení o krácení způsobilých výdajů
</t>
    </r>
    <r>
      <rPr>
        <b/>
        <sz val="1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</si>
  <si>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t>
    </r>
    <r>
      <rPr>
        <b/>
        <sz val="11"/>
        <rFont val="Calibri"/>
        <family val="2"/>
        <charset val="238"/>
        <scheme val="minor"/>
      </rPr>
      <t>ŠKODA BUDE VYMÁHÁNA VE VÝŠI 4,5 NÁSOBKU PLATU</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</si>
  <si>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t>
    </r>
    <r>
      <rPr>
        <b/>
        <sz val="11"/>
        <rFont val="Calibri"/>
        <family val="2"/>
        <charset val="238"/>
        <scheme val="minor"/>
      </rPr>
      <t>OČEKÁVÁME VYSTAVENÍ PV NA ODVOD A PV NA PENÁLE</t>
    </r>
    <r>
      <rPr>
        <b/>
        <sz val="16"/>
        <color theme="1"/>
        <rFont val="Calibri"/>
        <family val="2"/>
        <charset val="238"/>
        <scheme val="minor"/>
      </rPr>
      <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</si>
  <si>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</si>
  <si>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</si>
  <si>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</si>
  <si>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</si>
  <si>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t>
    </r>
    <r>
      <rPr>
        <b/>
        <sz val="1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</si>
  <si>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t>
    </r>
    <r>
      <rPr>
        <b/>
        <sz val="11"/>
        <rFont val="Calibri"/>
        <family val="2"/>
        <charset val="238"/>
        <scheme val="minor"/>
      </rPr>
      <t>ODVOLÁNÍ PROTI PV</t>
    </r>
  </si>
  <si>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t>
  </si>
  <si>
    <r>
      <t xml:space="preserve">dne 23.10.2017 Oznámení o ukončení kontroly z CRR, stížnost do 24.11.2017, dne 15.11.2017 odeslaná stížnost na CRR a MMR; dne 15.12.2017 z CRR vypořádání stížnosti - zamítnutí
</t>
    </r>
    <r>
      <rPr>
        <b/>
        <sz val="11"/>
        <rFont val="Calibri"/>
        <family val="2"/>
        <charset val="238"/>
        <scheme val="minor"/>
      </rPr>
      <t>PO UKONČENÍ PROJEKTU MOŽNÝ SPOR Z VPS</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</si>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</sst>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5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01" fillId="0" borderId="0"/>
    <xf numFmtId="0" fontId="102" fillId="0" borderId="0"/>
    <xf numFmtId="0" fontId="93" fillId="0" borderId="0"/>
    <xf numFmtId="0" fontId="103" fillId="0" borderId="0"/>
    <xf numFmtId="0" fontId="93" fillId="0" borderId="0"/>
    <xf numFmtId="0" fontId="92" fillId="0" borderId="0"/>
    <xf numFmtId="0" fontId="91" fillId="11" borderId="1"/>
    <xf numFmtId="0" fontId="89" fillId="0" borderId="0"/>
    <xf numFmtId="0" fontId="88" fillId="0" borderId="0"/>
  </cellStyleXfs>
  <cellXfs count="1225">
    <xf numFmtId="0" fontId="0" fillId="0" borderId="0" xfId="0"/>
    <xf numFmtId="0" fontId="95" fillId="0" borderId="0" xfId="0" applyFont="1"/>
    <xf numFmtId="0" fontId="97" fillId="0" borderId="1" xfId="0" applyFont="1" applyBorder="1" applyAlignment="1">
      <alignment horizontal="center" vertical="center"/>
    </xf>
    <xf numFmtId="0" fontId="9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9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99" fillId="0" borderId="0" xfId="0" applyNumberFormat="1" applyFont="1" applyAlignment="1">
      <alignment horizontal="center" vertical="center"/>
    </xf>
    <xf numFmtId="4" fontId="0" fillId="0" borderId="0" xfId="0" applyNumberFormat="1" applyAlignment="1">
      <alignment vertical="center"/>
    </xf>
    <xf numFmtId="0" fontId="94" fillId="0" borderId="0" xfId="0" applyFont="1"/>
    <xf numFmtId="0" fontId="0" fillId="0" borderId="0" xfId="0" applyAlignment="1">
      <alignment horizontal="center"/>
    </xf>
    <xf numFmtId="0" fontId="94" fillId="0" borderId="0" xfId="0" applyFont="1" applyFill="1"/>
    <xf numFmtId="4" fontId="100" fillId="0" borderId="1" xfId="0" applyNumberFormat="1" applyFont="1" applyBorder="1" applyAlignment="1">
      <alignment horizontal="right" vertical="center" wrapText="1"/>
    </xf>
    <xf numFmtId="0" fontId="93" fillId="0" borderId="6" xfId="5" applyBorder="1" applyAlignment="1">
      <alignment vertical="center" wrapText="1"/>
    </xf>
    <xf numFmtId="0" fontId="93" fillId="0" borderId="2" xfId="5" applyBorder="1" applyAlignment="1">
      <alignment vertical="center" wrapText="1"/>
    </xf>
    <xf numFmtId="0" fontId="93" fillId="0" borderId="2" xfId="5" applyBorder="1" applyAlignment="1">
      <alignment horizontal="left" vertical="center" wrapText="1"/>
    </xf>
    <xf numFmtId="0" fontId="0" fillId="0" borderId="1" xfId="0" applyFill="1" applyBorder="1"/>
    <xf numFmtId="4" fontId="93" fillId="0" borderId="2" xfId="0" applyNumberFormat="1" applyFont="1" applyBorder="1" applyAlignment="1">
      <alignment vertical="center"/>
    </xf>
    <xf numFmtId="0" fontId="93" fillId="0" borderId="4" xfId="0" applyFont="1" applyBorder="1" applyAlignment="1">
      <alignment vertical="center" wrapText="1"/>
    </xf>
    <xf numFmtId="0" fontId="0" fillId="0" borderId="4" xfId="0" applyBorder="1" applyAlignment="1">
      <alignment horizontal="center" vertical="center"/>
    </xf>
    <xf numFmtId="0" fontId="96" fillId="4" borderId="8" xfId="0" applyFont="1" applyFill="1" applyBorder="1" applyAlignment="1">
      <alignment horizontal="center" vertical="center" textRotation="90" wrapText="1"/>
    </xf>
    <xf numFmtId="0" fontId="96" fillId="4" borderId="8" xfId="0" applyFont="1" applyFill="1" applyBorder="1" applyAlignment="1">
      <alignment horizontal="center" vertical="center" wrapText="1"/>
    </xf>
    <xf numFmtId="0" fontId="9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6" fillId="4" borderId="11" xfId="0" applyFont="1" applyFill="1" applyBorder="1" applyAlignment="1">
      <alignment horizontal="center" vertical="center" wrapText="1"/>
    </xf>
    <xf numFmtId="0" fontId="96" fillId="4" borderId="13" xfId="0" applyFont="1" applyFill="1" applyBorder="1" applyAlignment="1">
      <alignment horizontal="center" vertical="center" wrapText="1"/>
    </xf>
    <xf numFmtId="0" fontId="9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04" fillId="0" borderId="17" xfId="5" applyFont="1" applyBorder="1" applyAlignment="1">
      <alignment horizontal="left" vertical="center" wrapText="1"/>
    </xf>
    <xf numFmtId="0" fontId="104" fillId="3" borderId="18" xfId="0" applyFont="1" applyFill="1" applyBorder="1" applyAlignment="1">
      <alignment horizontal="left" vertical="center" wrapText="1"/>
    </xf>
    <xf numFmtId="0" fontId="93" fillId="0" borderId="17" xfId="5" applyFont="1" applyBorder="1" applyAlignment="1">
      <alignment horizontal="left" vertical="center" wrapText="1"/>
    </xf>
    <xf numFmtId="0" fontId="104" fillId="0" borderId="17" xfId="5" applyFont="1" applyBorder="1" applyAlignment="1">
      <alignment vertical="center" wrapText="1"/>
    </xf>
    <xf numFmtId="0" fontId="0" fillId="0" borderId="2" xfId="0" applyFill="1" applyBorder="1"/>
    <xf numFmtId="0" fontId="9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94" fillId="3" borderId="0" xfId="0" applyFont="1" applyFill="1"/>
    <xf numFmtId="0" fontId="94" fillId="7" borderId="0" xfId="0" applyFont="1" applyFill="1"/>
    <xf numFmtId="0" fontId="94" fillId="0" borderId="0" xfId="0" applyFont="1" applyAlignment="1">
      <alignment vertical="center"/>
    </xf>
    <xf numFmtId="0" fontId="94" fillId="9" borderId="0" xfId="0" applyFont="1" applyFill="1" applyBorder="1"/>
    <xf numFmtId="0" fontId="94" fillId="8" borderId="0" xfId="0" applyFont="1" applyFill="1" applyBorder="1"/>
    <xf numFmtId="0" fontId="94" fillId="10" borderId="0" xfId="0" applyFont="1" applyFill="1"/>
    <xf numFmtId="0" fontId="0" fillId="10" borderId="18" xfId="0" applyFill="1" applyBorder="1" applyAlignment="1">
      <alignment horizontal="left" vertical="center" wrapText="1"/>
    </xf>
    <xf numFmtId="0" fontId="97" fillId="0" borderId="0" xfId="0" applyFont="1" applyBorder="1" applyAlignment="1">
      <alignment horizontal="center" vertical="center"/>
    </xf>
    <xf numFmtId="0" fontId="93" fillId="0" borderId="0" xfId="0" applyFont="1" applyBorder="1" applyAlignment="1">
      <alignment vertical="center" wrapText="1"/>
    </xf>
    <xf numFmtId="0" fontId="0" fillId="0" borderId="0" xfId="0" applyBorder="1" applyAlignment="1">
      <alignment horizontal="left" vertical="center" wrapText="1"/>
    </xf>
    <xf numFmtId="0" fontId="93" fillId="0" borderId="0" xfId="0" applyFont="1" applyBorder="1" applyAlignment="1">
      <alignment horizontal="center" vertical="center"/>
    </xf>
    <xf numFmtId="4" fontId="93" fillId="0" borderId="0" xfId="0" applyNumberFormat="1" applyFont="1" applyBorder="1" applyAlignment="1">
      <alignment vertical="center"/>
    </xf>
    <xf numFmtId="4" fontId="100" fillId="0" borderId="0" xfId="0" applyNumberFormat="1" applyFont="1" applyBorder="1" applyAlignment="1">
      <alignment horizontal="right" vertical="center" wrapText="1"/>
    </xf>
    <xf numFmtId="0" fontId="10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7" fillId="0" borderId="1" xfId="0" applyFont="1" applyBorder="1" applyAlignment="1">
      <alignment horizontal="center" vertical="center"/>
    </xf>
    <xf numFmtId="0" fontId="100" fillId="0" borderId="1" xfId="0" applyFont="1" applyBorder="1" applyAlignment="1">
      <alignment vertical="center" wrapText="1"/>
    </xf>
    <xf numFmtId="0" fontId="100" fillId="0" borderId="2" xfId="5" applyFont="1" applyBorder="1" applyAlignment="1">
      <alignment horizontal="left" vertical="center" wrapText="1"/>
    </xf>
    <xf numFmtId="0" fontId="100" fillId="0" borderId="1" xfId="0" applyFont="1" applyBorder="1" applyAlignment="1">
      <alignment horizontal="center" vertical="center"/>
    </xf>
    <xf numFmtId="0" fontId="100" fillId="0" borderId="1" xfId="0" applyFont="1" applyBorder="1"/>
    <xf numFmtId="0" fontId="100" fillId="0" borderId="2" xfId="0" applyFont="1" applyBorder="1"/>
    <xf numFmtId="0" fontId="100" fillId="0" borderId="17" xfId="5" applyFont="1" applyBorder="1" applyAlignment="1">
      <alignment vertical="center" wrapText="1"/>
    </xf>
    <xf numFmtId="0" fontId="100" fillId="10" borderId="18" xfId="0" applyFont="1" applyFill="1" applyBorder="1" applyAlignment="1">
      <alignment horizontal="left" vertical="center" wrapText="1"/>
    </xf>
    <xf numFmtId="0" fontId="108" fillId="0" borderId="5" xfId="0" applyFont="1" applyFill="1" applyBorder="1" applyAlignment="1">
      <alignment horizontal="center" vertical="center" wrapText="1"/>
    </xf>
    <xf numFmtId="0" fontId="108" fillId="0" borderId="2" xfId="0" applyFont="1" applyFill="1" applyBorder="1" applyAlignment="1">
      <alignment horizontal="center" vertical="center" wrapText="1"/>
    </xf>
    <xf numFmtId="0" fontId="90" fillId="0" borderId="1" xfId="0" applyFont="1" applyBorder="1" applyAlignment="1">
      <alignment vertical="center" wrapText="1"/>
    </xf>
    <xf numFmtId="0" fontId="90" fillId="10" borderId="18" xfId="5" applyFont="1" applyFill="1" applyBorder="1" applyAlignment="1">
      <alignment horizontal="left" vertical="center" wrapText="1"/>
    </xf>
    <xf numFmtId="0" fontId="90" fillId="0" borderId="18" xfId="5" applyFont="1" applyBorder="1" applyAlignment="1">
      <alignment horizontal="left" vertical="center" wrapText="1"/>
    </xf>
    <xf numFmtId="0" fontId="9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0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05" fillId="0" borderId="5" xfId="0" applyFont="1" applyFill="1" applyBorder="1"/>
    <xf numFmtId="0" fontId="105" fillId="0" borderId="1" xfId="0" applyFont="1" applyFill="1" applyBorder="1"/>
    <xf numFmtId="0" fontId="105" fillId="0" borderId="2" xfId="0" applyFont="1" applyFill="1" applyBorder="1"/>
    <xf numFmtId="0" fontId="0" fillId="0" borderId="6" xfId="0" applyBorder="1" applyAlignment="1">
      <alignment horizontal="left" vertical="center" wrapText="1"/>
    </xf>
    <xf numFmtId="0" fontId="10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7" fillId="0" borderId="8" xfId="0" applyFont="1" applyBorder="1" applyAlignment="1">
      <alignment horizontal="center" vertical="center"/>
    </xf>
    <xf numFmtId="0" fontId="93" fillId="0" borderId="8" xfId="0" applyFont="1" applyBorder="1" applyAlignment="1">
      <alignment vertical="center" wrapText="1"/>
    </xf>
    <xf numFmtId="0" fontId="93" fillId="2" borderId="8" xfId="0" applyFont="1" applyFill="1" applyBorder="1" applyAlignment="1">
      <alignment vertical="center" wrapText="1"/>
    </xf>
    <xf numFmtId="0" fontId="0" fillId="0" borderId="9" xfId="0" applyBorder="1" applyAlignment="1">
      <alignment horizontal="left" vertical="center" wrapText="1"/>
    </xf>
    <xf numFmtId="0" fontId="93" fillId="0" borderId="8" xfId="0" applyFont="1" applyBorder="1" applyAlignment="1">
      <alignment horizontal="center" vertical="center"/>
    </xf>
    <xf numFmtId="4" fontId="93" fillId="0" borderId="8" xfId="0" applyNumberFormat="1" applyFont="1" applyBorder="1" applyAlignment="1">
      <alignment vertical="center"/>
    </xf>
    <xf numFmtId="4" fontId="100" fillId="0" borderId="8" xfId="0" applyNumberFormat="1" applyFont="1" applyBorder="1" applyAlignment="1">
      <alignment horizontal="right" vertical="center" wrapText="1"/>
    </xf>
    <xf numFmtId="4" fontId="93" fillId="0" borderId="9" xfId="0" applyNumberFormat="1" applyFont="1" applyBorder="1" applyAlignment="1">
      <alignment vertical="center"/>
    </xf>
    <xf numFmtId="0" fontId="10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94" fillId="0" borderId="4" xfId="0" applyFont="1" applyBorder="1" applyAlignment="1">
      <alignment vertical="center" wrapText="1"/>
    </xf>
    <xf numFmtId="0" fontId="94" fillId="2" borderId="4" xfId="0" applyFont="1" applyFill="1" applyBorder="1" applyAlignment="1">
      <alignment vertical="center" wrapText="1"/>
    </xf>
    <xf numFmtId="4" fontId="94" fillId="0" borderId="4" xfId="0" applyNumberFormat="1" applyFont="1" applyBorder="1" applyAlignment="1">
      <alignment vertical="center"/>
    </xf>
    <xf numFmtId="4" fontId="110" fillId="0" borderId="4" xfId="0" applyNumberFormat="1" applyFont="1" applyBorder="1" applyAlignment="1">
      <alignment horizontal="right" vertical="center" wrapText="1"/>
    </xf>
    <xf numFmtId="4" fontId="94" fillId="0" borderId="6" xfId="0" applyNumberFormat="1" applyFont="1" applyBorder="1" applyAlignment="1">
      <alignment vertical="center"/>
    </xf>
    <xf numFmtId="0" fontId="104" fillId="0" borderId="1" xfId="0" applyFont="1" applyBorder="1" applyAlignment="1">
      <alignment vertical="center" wrapText="1"/>
    </xf>
    <xf numFmtId="0" fontId="104" fillId="0" borderId="2" xfId="5" applyFont="1" applyBorder="1" applyAlignment="1">
      <alignment horizontal="left" vertical="center" wrapText="1"/>
    </xf>
    <xf numFmtId="0" fontId="104" fillId="0" borderId="1" xfId="0" applyFont="1" applyBorder="1" applyAlignment="1">
      <alignment horizontal="center" vertical="center"/>
    </xf>
    <xf numFmtId="4" fontId="104" fillId="0" borderId="1" xfId="0" applyNumberFormat="1" applyFont="1" applyBorder="1" applyAlignment="1">
      <alignment horizontal="right" vertical="center" wrapText="1"/>
    </xf>
    <xf numFmtId="0" fontId="104" fillId="0" borderId="2" xfId="0" applyFont="1" applyBorder="1"/>
    <xf numFmtId="0" fontId="104" fillId="0" borderId="18" xfId="0" applyFont="1" applyFill="1" applyBorder="1" applyAlignment="1">
      <alignment horizontal="left" vertical="center" wrapText="1"/>
    </xf>
    <xf numFmtId="4" fontId="100" fillId="0" borderId="4" xfId="0" applyNumberFormat="1" applyFont="1" applyBorder="1" applyAlignment="1">
      <alignment vertical="center"/>
    </xf>
    <xf numFmtId="0" fontId="0" fillId="0" borderId="0" xfId="0" applyBorder="1"/>
    <xf numFmtId="0" fontId="97" fillId="0" borderId="4" xfId="0" applyFont="1" applyBorder="1" applyAlignment="1">
      <alignment horizontal="center" vertical="center"/>
    </xf>
    <xf numFmtId="0" fontId="93" fillId="0" borderId="4" xfId="5" applyBorder="1" applyAlignment="1">
      <alignment horizontal="left" vertical="center" wrapText="1"/>
    </xf>
    <xf numFmtId="0" fontId="93" fillId="0" borderId="4" xfId="0" applyFont="1" applyBorder="1" applyAlignment="1">
      <alignment horizontal="center" vertical="center"/>
    </xf>
    <xf numFmtId="4" fontId="9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04" fillId="0" borderId="2" xfId="0" applyNumberFormat="1" applyFont="1" applyBorder="1" applyAlignment="1">
      <alignment horizontal="right" vertical="center" wrapText="1"/>
    </xf>
    <xf numFmtId="4" fontId="100" fillId="0" borderId="6" xfId="0" applyNumberFormat="1" applyFont="1" applyBorder="1" applyAlignment="1">
      <alignment vertical="center"/>
    </xf>
    <xf numFmtId="4" fontId="100" fillId="0" borderId="9" xfId="0" applyNumberFormat="1" applyFont="1" applyBorder="1" applyAlignment="1">
      <alignment horizontal="right" vertical="center" wrapText="1"/>
    </xf>
    <xf numFmtId="4" fontId="11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94" fillId="0" borderId="0" xfId="0" applyFont="1" applyFill="1" applyAlignment="1">
      <alignment vertical="center"/>
    </xf>
    <xf numFmtId="0" fontId="94" fillId="0" borderId="0" xfId="0" applyFont="1" applyFill="1" applyBorder="1"/>
    <xf numFmtId="0" fontId="0" fillId="0" borderId="27" xfId="0" applyBorder="1"/>
    <xf numFmtId="4" fontId="10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89" fillId="0" borderId="0" xfId="0" applyFont="1" applyBorder="1" applyAlignment="1">
      <alignment vertical="center" wrapText="1"/>
    </xf>
    <xf numFmtId="0" fontId="89" fillId="0" borderId="0" xfId="0" applyFont="1" applyBorder="1" applyAlignment="1">
      <alignment horizontal="center" vertical="center"/>
    </xf>
    <xf numFmtId="4" fontId="89" fillId="0" borderId="0" xfId="0" applyNumberFormat="1" applyFont="1" applyBorder="1" applyAlignment="1">
      <alignment vertical="center"/>
    </xf>
    <xf numFmtId="0" fontId="89" fillId="0" borderId="0" xfId="0" applyFont="1" applyFill="1" applyBorder="1" applyAlignment="1">
      <alignment vertical="center" wrapText="1"/>
    </xf>
    <xf numFmtId="0" fontId="89" fillId="0" borderId="0" xfId="0" applyFont="1" applyFill="1" applyBorder="1" applyAlignment="1">
      <alignment horizontal="center" vertical="center"/>
    </xf>
    <xf numFmtId="4" fontId="89" fillId="0" borderId="0" xfId="0" applyNumberFormat="1" applyFont="1" applyFill="1" applyBorder="1" applyAlignment="1">
      <alignment horizontal="center" vertical="center"/>
    </xf>
    <xf numFmtId="0" fontId="111" fillId="0" borderId="0" xfId="0" applyFont="1" applyFill="1"/>
    <xf numFmtId="0" fontId="111" fillId="0" borderId="0" xfId="0" applyFont="1" applyFill="1" applyBorder="1" applyAlignment="1"/>
    <xf numFmtId="0" fontId="114" fillId="0" borderId="0" xfId="0" applyFont="1"/>
    <xf numFmtId="10" fontId="0" fillId="0" borderId="0" xfId="0" applyNumberFormat="1"/>
    <xf numFmtId="0" fontId="113" fillId="0" borderId="0" xfId="0" applyFont="1"/>
    <xf numFmtId="10" fontId="113" fillId="0" borderId="0" xfId="0" applyNumberFormat="1" applyFont="1"/>
    <xf numFmtId="0" fontId="113" fillId="0" borderId="0" xfId="0" applyFont="1" applyAlignment="1">
      <alignment horizontal="left" vertical="top"/>
    </xf>
    <xf numFmtId="0" fontId="115" fillId="0" borderId="0" xfId="0" applyFont="1" applyBorder="1" applyAlignment="1">
      <alignment horizontal="left" vertical="center" wrapText="1"/>
    </xf>
    <xf numFmtId="10" fontId="100" fillId="0" borderId="0" xfId="0" applyNumberFormat="1" applyFont="1" applyBorder="1" applyAlignment="1">
      <alignment horizontal="left" vertical="center" wrapText="1"/>
    </xf>
    <xf numFmtId="10" fontId="100" fillId="0" borderId="0" xfId="0" applyNumberFormat="1" applyFont="1" applyBorder="1" applyAlignment="1">
      <alignment horizontal="center" vertical="center" wrapText="1"/>
    </xf>
    <xf numFmtId="0" fontId="115" fillId="0" borderId="0" xfId="0" applyFont="1" applyFill="1" applyBorder="1" applyAlignment="1">
      <alignment horizontal="left" vertical="center" wrapText="1"/>
    </xf>
    <xf numFmtId="4" fontId="115" fillId="0" borderId="0" xfId="0" applyNumberFormat="1" applyFont="1" applyFill="1" applyBorder="1" applyAlignment="1">
      <alignment horizontal="right" vertical="center"/>
    </xf>
    <xf numFmtId="4" fontId="116" fillId="0" borderId="0" xfId="0" applyNumberFormat="1" applyFont="1" applyFill="1" applyBorder="1" applyAlignment="1">
      <alignment horizontal="right" vertical="center"/>
    </xf>
    <xf numFmtId="10" fontId="115" fillId="0" borderId="0" xfId="0" applyNumberFormat="1" applyFont="1" applyFill="1" applyBorder="1" applyAlignment="1">
      <alignment horizontal="center" vertical="center"/>
    </xf>
    <xf numFmtId="0" fontId="95" fillId="0" borderId="0" xfId="0" applyFont="1" applyFill="1" applyBorder="1" applyAlignment="1">
      <alignment vertical="center"/>
    </xf>
    <xf numFmtId="0" fontId="120" fillId="17" borderId="8" xfId="0" applyFont="1" applyFill="1" applyBorder="1" applyAlignment="1">
      <alignment horizontal="center" vertical="center" wrapText="1"/>
    </xf>
    <xf numFmtId="0" fontId="120" fillId="17" borderId="9" xfId="0" applyFont="1" applyFill="1" applyBorder="1" applyAlignment="1">
      <alignment horizontal="center" vertical="center" wrapText="1"/>
    </xf>
    <xf numFmtId="0" fontId="120" fillId="17" borderId="23" xfId="0" applyFont="1" applyFill="1" applyBorder="1" applyAlignment="1">
      <alignment horizontal="center" vertical="center" wrapText="1"/>
    </xf>
    <xf numFmtId="0" fontId="120" fillId="17" borderId="11"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105" fillId="2" borderId="5" xfId="0" applyNumberFormat="1" applyFont="1" applyFill="1" applyBorder="1" applyAlignment="1">
      <alignment horizontal="right" vertical="center"/>
    </xf>
    <xf numFmtId="0" fontId="87" fillId="2" borderId="2" xfId="0" applyFont="1" applyFill="1" applyBorder="1" applyAlignment="1">
      <alignment horizontal="left" vertical="center" wrapText="1"/>
    </xf>
    <xf numFmtId="4" fontId="118" fillId="2" borderId="5" xfId="0" applyNumberFormat="1" applyFont="1" applyFill="1" applyBorder="1" applyAlignment="1">
      <alignment horizontal="right" vertical="center"/>
    </xf>
    <xf numFmtId="4" fontId="104" fillId="2" borderId="22" xfId="0" applyNumberFormat="1" applyFont="1" applyFill="1" applyBorder="1" applyAlignment="1">
      <alignment horizontal="right" vertical="center" wrapText="1"/>
    </xf>
    <xf numFmtId="4" fontId="105" fillId="2" borderId="5" xfId="0" applyNumberFormat="1" applyFont="1" applyFill="1" applyBorder="1" applyAlignment="1">
      <alignment horizontal="right" vertical="center" wrapText="1"/>
    </xf>
    <xf numFmtId="0" fontId="87" fillId="0" borderId="2" xfId="0" applyFont="1" applyFill="1" applyBorder="1" applyAlignment="1">
      <alignment horizontal="left" vertical="center" wrapText="1"/>
    </xf>
    <xf numFmtId="0" fontId="87" fillId="0" borderId="1" xfId="0" applyFont="1" applyFill="1" applyBorder="1" applyAlignment="1">
      <alignment vertical="center" wrapText="1"/>
    </xf>
    <xf numFmtId="0" fontId="87" fillId="2" borderId="1" xfId="0" applyFont="1" applyFill="1" applyBorder="1" applyAlignment="1">
      <alignment vertical="center" wrapText="1"/>
    </xf>
    <xf numFmtId="0" fontId="87" fillId="2" borderId="2" xfId="0" applyFont="1" applyFill="1" applyBorder="1" applyAlignment="1">
      <alignment vertical="center" wrapText="1"/>
    </xf>
    <xf numFmtId="0" fontId="87" fillId="2" borderId="1" xfId="0" applyFont="1" applyFill="1" applyBorder="1" applyAlignment="1">
      <alignment horizontal="left" vertical="center"/>
    </xf>
    <xf numFmtId="2" fontId="105" fillId="2" borderId="5" xfId="0" applyNumberFormat="1" applyFont="1" applyFill="1" applyBorder="1" applyAlignment="1">
      <alignment horizontal="right" vertical="center"/>
    </xf>
    <xf numFmtId="0" fontId="98" fillId="0" borderId="1" xfId="8" applyFont="1" applyBorder="1" applyAlignment="1">
      <alignment horizontal="left" vertical="center" wrapText="1"/>
    </xf>
    <xf numFmtId="4" fontId="98" fillId="0" borderId="1" xfId="0" applyNumberFormat="1" applyFont="1" applyFill="1" applyBorder="1" applyAlignment="1">
      <alignment horizontal="right" vertical="center"/>
    </xf>
    <xf numFmtId="0" fontId="104" fillId="0" borderId="1" xfId="0" applyFont="1" applyFill="1" applyBorder="1" applyAlignment="1">
      <alignment vertical="center" wrapText="1"/>
    </xf>
    <xf numFmtId="0" fontId="104" fillId="0" borderId="1" xfId="0" applyFont="1" applyBorder="1" applyAlignment="1">
      <alignment horizontal="left" vertical="center"/>
    </xf>
    <xf numFmtId="0" fontId="104" fillId="2" borderId="1" xfId="0" applyFont="1" applyFill="1" applyBorder="1" applyAlignment="1">
      <alignment horizontal="left" vertical="center" wrapText="1"/>
    </xf>
    <xf numFmtId="0" fontId="104" fillId="0" borderId="2" xfId="0" applyFont="1" applyFill="1" applyBorder="1" applyAlignment="1">
      <alignment horizontal="left" vertical="center" wrapText="1"/>
    </xf>
    <xf numFmtId="4" fontId="104" fillId="2" borderId="22" xfId="0" applyNumberFormat="1" applyFont="1" applyFill="1" applyBorder="1" applyAlignment="1">
      <alignment horizontal="right" vertical="center"/>
    </xf>
    <xf numFmtId="0" fontId="104" fillId="0" borderId="4" xfId="9" applyFont="1" applyBorder="1" applyAlignment="1">
      <alignment horizontal="left" vertical="center" wrapText="1"/>
    </xf>
    <xf numFmtId="4" fontId="104" fillId="0" borderId="2" xfId="0" applyNumberFormat="1" applyFont="1" applyBorder="1" applyAlignment="1">
      <alignment horizontal="right" vertical="center"/>
    </xf>
    <xf numFmtId="0" fontId="87" fillId="2" borderId="6" xfId="0" applyFont="1" applyFill="1" applyBorder="1" applyAlignment="1">
      <alignment horizontal="left" vertical="center" wrapText="1"/>
    </xf>
    <xf numFmtId="0" fontId="98" fillId="0" borderId="1" xfId="0" applyFont="1" applyBorder="1" applyAlignment="1">
      <alignment vertical="center" wrapText="1"/>
    </xf>
    <xf numFmtId="0" fontId="87" fillId="0" borderId="1" xfId="0" applyFont="1" applyBorder="1" applyAlignment="1">
      <alignment vertical="center"/>
    </xf>
    <xf numFmtId="10" fontId="110" fillId="17" borderId="43" xfId="0" applyNumberFormat="1" applyFont="1" applyFill="1" applyBorder="1" applyAlignment="1">
      <alignment horizontal="center" vertical="center" wrapText="1"/>
    </xf>
    <xf numFmtId="0" fontId="94" fillId="0" borderId="6" xfId="0" applyFont="1" applyBorder="1" applyAlignment="1">
      <alignment horizontal="center" vertical="center"/>
    </xf>
    <xf numFmtId="0" fontId="104" fillId="0" borderId="24" xfId="0" applyFont="1" applyFill="1" applyBorder="1" applyAlignment="1">
      <alignment horizontal="center" vertical="center"/>
    </xf>
    <xf numFmtId="4" fontId="108" fillId="0" borderId="12" xfId="0" applyNumberFormat="1" applyFont="1" applyFill="1" applyBorder="1" applyAlignment="1">
      <alignment vertical="center"/>
    </xf>
    <xf numFmtId="4" fontId="104" fillId="0" borderId="6" xfId="0" applyNumberFormat="1" applyFont="1" applyFill="1" applyBorder="1" applyAlignment="1">
      <alignment horizontal="center" vertical="center" wrapText="1"/>
    </xf>
    <xf numFmtId="4" fontId="104" fillId="0" borderId="24" xfId="0" applyNumberFormat="1" applyFont="1" applyFill="1" applyBorder="1" applyAlignment="1">
      <alignment horizontal="center" vertical="center" wrapText="1"/>
    </xf>
    <xf numFmtId="0" fontId="104" fillId="0" borderId="22" xfId="0" applyFont="1" applyBorder="1" applyAlignment="1">
      <alignment horizontal="center" vertical="center"/>
    </xf>
    <xf numFmtId="4" fontId="117" fillId="0" borderId="5" xfId="0" applyNumberFormat="1" applyFont="1" applyFill="1" applyBorder="1" applyAlignment="1">
      <alignment vertical="center"/>
    </xf>
    <xf numFmtId="4" fontId="94" fillId="0" borderId="2" xfId="0" applyNumberFormat="1" applyFont="1" applyFill="1" applyBorder="1" applyAlignment="1">
      <alignment vertical="center"/>
    </xf>
    <xf numFmtId="4" fontId="87" fillId="0" borderId="22" xfId="0" applyNumberFormat="1" applyFont="1" applyBorder="1" applyAlignment="1">
      <alignment horizontal="center" vertical="center"/>
    </xf>
    <xf numFmtId="0" fontId="96" fillId="17" borderId="33" xfId="0" applyFont="1" applyFill="1" applyBorder="1" applyAlignment="1">
      <alignment vertical="center" wrapText="1"/>
    </xf>
    <xf numFmtId="0" fontId="119" fillId="17" borderId="31" xfId="0" applyFont="1" applyFill="1" applyBorder="1" applyAlignment="1">
      <alignment vertical="center" wrapText="1"/>
    </xf>
    <xf numFmtId="0" fontId="119" fillId="17" borderId="37" xfId="0" applyFont="1" applyFill="1" applyBorder="1" applyAlignment="1">
      <alignment vertical="center" wrapText="1"/>
    </xf>
    <xf numFmtId="4" fontId="104" fillId="2" borderId="18" xfId="0" applyNumberFormat="1" applyFont="1" applyFill="1" applyBorder="1" applyAlignment="1">
      <alignment horizontal="right" vertical="center" wrapText="1"/>
    </xf>
    <xf numFmtId="0" fontId="0" fillId="0" borderId="0" xfId="0" applyAlignment="1">
      <alignment horizontal="left"/>
    </xf>
    <xf numFmtId="0" fontId="95" fillId="0" borderId="0" xfId="0" applyFont="1" applyAlignment="1">
      <alignment horizontal="right"/>
    </xf>
    <xf numFmtId="0" fontId="86" fillId="2" borderId="1" xfId="0" applyFont="1" applyFill="1" applyBorder="1" applyAlignment="1">
      <alignment horizontal="left" vertical="center" wrapText="1"/>
    </xf>
    <xf numFmtId="0" fontId="98" fillId="0" borderId="1" xfId="5" applyFont="1" applyBorder="1" applyAlignment="1">
      <alignment horizontal="left" vertical="center" wrapText="1"/>
    </xf>
    <xf numFmtId="4" fontId="104" fillId="0" borderId="22" xfId="0" applyNumberFormat="1" applyFont="1" applyFill="1" applyBorder="1" applyAlignment="1">
      <alignment vertical="center"/>
    </xf>
    <xf numFmtId="0" fontId="120" fillId="5" borderId="8" xfId="0" applyFont="1" applyFill="1" applyBorder="1" applyAlignment="1">
      <alignment horizontal="center" vertical="center" wrapText="1"/>
    </xf>
    <xf numFmtId="0" fontId="120" fillId="5" borderId="9" xfId="0" applyFont="1" applyFill="1" applyBorder="1" applyAlignment="1">
      <alignment horizontal="center" vertical="center" wrapText="1"/>
    </xf>
    <xf numFmtId="0" fontId="120" fillId="5" borderId="11" xfId="0" applyFont="1" applyFill="1" applyBorder="1" applyAlignment="1">
      <alignment horizontal="center" vertical="center" wrapText="1"/>
    </xf>
    <xf numFmtId="0" fontId="119" fillId="5" borderId="31" xfId="0" applyFont="1" applyFill="1" applyBorder="1" applyAlignment="1">
      <alignment horizontal="left" vertical="center" wrapText="1"/>
    </xf>
    <xf numFmtId="0" fontId="108" fillId="0" borderId="27" xfId="0" applyFont="1" applyFill="1" applyBorder="1" applyAlignment="1">
      <alignment horizontal="right" vertical="center" wrapText="1"/>
    </xf>
    <xf numFmtId="0" fontId="104" fillId="0" borderId="27" xfId="0" applyFont="1" applyFill="1" applyBorder="1" applyAlignment="1">
      <alignment horizontal="center" vertical="center"/>
    </xf>
    <xf numFmtId="0" fontId="105" fillId="0" borderId="27" xfId="0" applyFont="1" applyFill="1" applyBorder="1" applyAlignment="1">
      <alignment horizontal="center" vertical="center"/>
    </xf>
    <xf numFmtId="0" fontId="105" fillId="0" borderId="46" xfId="0" applyFont="1" applyFill="1" applyBorder="1" applyAlignment="1">
      <alignment horizontal="center" vertical="center"/>
    </xf>
    <xf numFmtId="10" fontId="94" fillId="5" borderId="45" xfId="0" applyNumberFormat="1" applyFont="1" applyFill="1" applyBorder="1" applyAlignment="1">
      <alignment horizontal="center" vertical="center"/>
    </xf>
    <xf numFmtId="0" fontId="86" fillId="0" borderId="15" xfId="0" applyFont="1" applyBorder="1" applyAlignment="1">
      <alignment horizontal="center" vertical="center"/>
    </xf>
    <xf numFmtId="0" fontId="86" fillId="0" borderId="17" xfId="0" applyFont="1" applyBorder="1" applyAlignment="1">
      <alignment horizontal="center" vertical="center"/>
    </xf>
    <xf numFmtId="4" fontId="0" fillId="0" borderId="0" xfId="0" applyNumberFormat="1" applyAlignment="1">
      <alignment horizontal="center" vertical="center"/>
    </xf>
    <xf numFmtId="0" fontId="85" fillId="0" borderId="1" xfId="8" applyFont="1" applyFill="1" applyBorder="1" applyAlignment="1">
      <alignment horizontal="left" vertical="center" wrapText="1"/>
    </xf>
    <xf numFmtId="0" fontId="85" fillId="2" borderId="2" xfId="0" applyFont="1" applyFill="1" applyBorder="1" applyAlignment="1">
      <alignment horizontal="left" vertical="center" wrapText="1"/>
    </xf>
    <xf numFmtId="4" fontId="105" fillId="2" borderId="12" xfId="0" applyNumberFormat="1" applyFont="1" applyFill="1" applyBorder="1" applyAlignment="1">
      <alignment horizontal="right" vertical="center"/>
    </xf>
    <xf numFmtId="0" fontId="122" fillId="0" borderId="0" xfId="0" applyFont="1"/>
    <xf numFmtId="0" fontId="126" fillId="18" borderId="4" xfId="0" applyFont="1" applyFill="1" applyBorder="1" applyAlignment="1">
      <alignment horizontal="left" vertical="center" wrapText="1"/>
    </xf>
    <xf numFmtId="0" fontId="126" fillId="18" borderId="6" xfId="0" applyFont="1" applyFill="1" applyBorder="1" applyAlignment="1">
      <alignment horizontal="left" vertical="center" wrapText="1"/>
    </xf>
    <xf numFmtId="0" fontId="127" fillId="18" borderId="24" xfId="0" applyFont="1" applyFill="1" applyBorder="1" applyAlignment="1">
      <alignment horizontal="center" vertical="center" wrapText="1"/>
    </xf>
    <xf numFmtId="0" fontId="127" fillId="18" borderId="1" xfId="0" applyFont="1" applyFill="1" applyBorder="1" applyAlignment="1">
      <alignment horizontal="center" vertical="center" wrapText="1"/>
    </xf>
    <xf numFmtId="0" fontId="127" fillId="18" borderId="2" xfId="0" applyFont="1" applyFill="1" applyBorder="1" applyAlignment="1">
      <alignment horizontal="center" vertical="center" wrapText="1"/>
    </xf>
    <xf numFmtId="0" fontId="127" fillId="18" borderId="15" xfId="0" applyFont="1" applyFill="1" applyBorder="1" applyAlignment="1">
      <alignment horizontal="center" vertical="center" wrapText="1"/>
    </xf>
    <xf numFmtId="4" fontId="122" fillId="17" borderId="24" xfId="0" applyNumberFormat="1" applyFont="1" applyFill="1" applyBorder="1" applyAlignment="1">
      <alignment horizontal="right" vertical="center" wrapText="1"/>
    </xf>
    <xf numFmtId="4" fontId="122" fillId="17" borderId="24" xfId="0" applyNumberFormat="1" applyFont="1" applyFill="1" applyBorder="1" applyAlignment="1">
      <alignment horizontal="right" vertical="center"/>
    </xf>
    <xf numFmtId="4" fontId="122" fillId="17" borderId="12" xfId="0" applyNumberFormat="1" applyFont="1" applyFill="1" applyBorder="1" applyAlignment="1">
      <alignment horizontal="right" vertical="center"/>
    </xf>
    <xf numFmtId="4" fontId="113" fillId="17" borderId="1" xfId="0" applyNumberFormat="1" applyFont="1" applyFill="1" applyBorder="1" applyAlignment="1">
      <alignment horizontal="right" vertical="center"/>
    </xf>
    <xf numFmtId="4" fontId="113" fillId="17" borderId="2" xfId="0" applyNumberFormat="1" applyFont="1" applyFill="1" applyBorder="1" applyAlignment="1">
      <alignment horizontal="right" vertical="center"/>
    </xf>
    <xf numFmtId="4" fontId="113" fillId="5" borderId="1" xfId="0" applyNumberFormat="1" applyFont="1" applyFill="1" applyBorder="1" applyAlignment="1">
      <alignment horizontal="right" vertical="center"/>
    </xf>
    <xf numFmtId="0" fontId="113" fillId="0" borderId="23" xfId="0" applyFont="1" applyBorder="1" applyAlignment="1">
      <alignment horizontal="center" vertical="center" wrapText="1"/>
    </xf>
    <xf numFmtId="4" fontId="122" fillId="0" borderId="23" xfId="0" applyNumberFormat="1" applyFont="1" applyBorder="1" applyAlignment="1">
      <alignment horizontal="right" vertical="center"/>
    </xf>
    <xf numFmtId="4" fontId="122" fillId="0" borderId="11" xfId="0" applyNumberFormat="1" applyFont="1" applyBorder="1" applyAlignment="1">
      <alignment horizontal="right" vertical="center"/>
    </xf>
    <xf numFmtId="4" fontId="113" fillId="0" borderId="8" xfId="0" applyNumberFormat="1" applyFont="1" applyBorder="1" applyAlignment="1">
      <alignment horizontal="right" vertical="center"/>
    </xf>
    <xf numFmtId="4" fontId="113" fillId="0" borderId="9" xfId="0" applyNumberFormat="1" applyFont="1" applyBorder="1" applyAlignment="1">
      <alignment horizontal="right" vertical="center"/>
    </xf>
    <xf numFmtId="10" fontId="113" fillId="0" borderId="19" xfId="0" applyNumberFormat="1" applyFont="1" applyFill="1" applyBorder="1" applyAlignment="1">
      <alignment horizontal="center" vertical="center"/>
    </xf>
    <xf numFmtId="4" fontId="122" fillId="18" borderId="32" xfId="0" applyNumberFormat="1" applyFont="1" applyFill="1" applyBorder="1" applyAlignment="1">
      <alignment horizontal="right" vertical="center"/>
    </xf>
    <xf numFmtId="4" fontId="113" fillId="18" borderId="36" xfId="0" applyNumberFormat="1" applyFont="1" applyFill="1" applyBorder="1" applyAlignment="1">
      <alignment horizontal="right" vertical="center"/>
    </xf>
    <xf numFmtId="4" fontId="113" fillId="18" borderId="25" xfId="0" applyNumberFormat="1" applyFont="1" applyFill="1" applyBorder="1" applyAlignment="1">
      <alignment horizontal="right" vertical="center"/>
    </xf>
    <xf numFmtId="10" fontId="122" fillId="18" borderId="29" xfId="0" applyNumberFormat="1" applyFont="1" applyFill="1" applyBorder="1" applyAlignment="1">
      <alignment horizontal="center" vertical="center"/>
    </xf>
    <xf numFmtId="10" fontId="122" fillId="18" borderId="15" xfId="0" applyNumberFormat="1" applyFont="1" applyFill="1" applyBorder="1" applyAlignment="1">
      <alignment horizontal="center" vertical="center"/>
    </xf>
    <xf numFmtId="0" fontId="122" fillId="0" borderId="2" xfId="0" applyFont="1" applyFill="1" applyBorder="1" applyAlignment="1">
      <alignment horizontal="right" vertical="center" wrapText="1"/>
    </xf>
    <xf numFmtId="4" fontId="128" fillId="0" borderId="2" xfId="0" applyNumberFormat="1" applyFont="1" applyFill="1" applyBorder="1" applyAlignment="1">
      <alignment horizontal="right" vertical="center"/>
    </xf>
    <xf numFmtId="0" fontId="122" fillId="0" borderId="2" xfId="0" applyFont="1" applyFill="1" applyBorder="1" applyAlignment="1">
      <alignment horizontal="left" vertical="center" wrapText="1"/>
    </xf>
    <xf numFmtId="4" fontId="130" fillId="0" borderId="2" xfId="0" applyNumberFormat="1" applyFont="1" applyFill="1" applyBorder="1" applyAlignment="1">
      <alignment horizontal="right" vertical="center"/>
    </xf>
    <xf numFmtId="4" fontId="122" fillId="0" borderId="2" xfId="0" applyNumberFormat="1" applyFont="1" applyFill="1" applyBorder="1" applyAlignment="1">
      <alignment horizontal="right" vertical="center"/>
    </xf>
    <xf numFmtId="0" fontId="113" fillId="0" borderId="1" xfId="0" applyFont="1" applyBorder="1" applyAlignment="1">
      <alignment horizontal="center" vertical="top"/>
    </xf>
    <xf numFmtId="0" fontId="113" fillId="0" borderId="1" xfId="0" applyFont="1" applyFill="1" applyBorder="1" applyAlignment="1">
      <alignment horizontal="center" vertical="top"/>
    </xf>
    <xf numFmtId="0" fontId="131" fillId="0" borderId="0" xfId="0" applyFont="1" applyFill="1" applyBorder="1" applyAlignment="1">
      <alignment vertical="center"/>
    </xf>
    <xf numFmtId="0" fontId="133" fillId="0" borderId="0" xfId="0" applyFont="1"/>
    <xf numFmtId="0" fontId="134" fillId="0" borderId="0" xfId="0" applyFont="1" applyFill="1" applyBorder="1" applyAlignment="1">
      <alignment horizontal="left" vertical="center" wrapText="1"/>
    </xf>
    <xf numFmtId="4" fontId="134" fillId="0" borderId="0" xfId="0" applyNumberFormat="1" applyFont="1" applyFill="1" applyBorder="1" applyAlignment="1">
      <alignment horizontal="right" vertical="center"/>
    </xf>
    <xf numFmtId="4" fontId="133" fillId="0" borderId="0" xfId="0" applyNumberFormat="1" applyFont="1" applyFill="1" applyBorder="1" applyAlignment="1">
      <alignment horizontal="right" vertical="center"/>
    </xf>
    <xf numFmtId="10" fontId="134" fillId="0" borderId="0" xfId="0" applyNumberFormat="1" applyFont="1" applyFill="1" applyBorder="1" applyAlignment="1">
      <alignment horizontal="center" vertical="center"/>
    </xf>
    <xf numFmtId="0" fontId="133" fillId="0" borderId="0" xfId="0" applyFont="1" applyFill="1" applyBorder="1" applyAlignment="1">
      <alignment horizontal="right"/>
    </xf>
    <xf numFmtId="0" fontId="133" fillId="0" borderId="0" xfId="0" applyFont="1" applyAlignment="1">
      <alignment horizontal="right"/>
    </xf>
    <xf numFmtId="0" fontId="84" fillId="2" borderId="2" xfId="0" applyFont="1" applyFill="1" applyBorder="1" applyAlignment="1">
      <alignment horizontal="left" vertical="center" wrapText="1"/>
    </xf>
    <xf numFmtId="0" fontId="104" fillId="0" borderId="46" xfId="0" applyFont="1" applyFill="1" applyBorder="1" applyAlignment="1">
      <alignment horizontal="center" vertical="center"/>
    </xf>
    <xf numFmtId="0" fontId="104" fillId="0" borderId="39" xfId="0" applyFont="1" applyBorder="1" applyAlignment="1">
      <alignment horizontal="center" vertical="center"/>
    </xf>
    <xf numFmtId="0" fontId="94" fillId="0" borderId="30" xfId="0" applyFont="1" applyBorder="1" applyAlignment="1">
      <alignment horizontal="right" vertical="center" wrapText="1"/>
    </xf>
    <xf numFmtId="0" fontId="87" fillId="0" borderId="1" xfId="0" applyFont="1" applyFill="1" applyBorder="1" applyAlignment="1">
      <alignment horizontal="center" vertical="center" wrapText="1"/>
    </xf>
    <xf numFmtId="0" fontId="104" fillId="0" borderId="1"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104" fillId="0" borderId="1" xfId="5" applyFont="1" applyFill="1" applyBorder="1" applyAlignment="1">
      <alignment horizontal="left" vertical="center" wrapText="1"/>
    </xf>
    <xf numFmtId="4" fontId="118" fillId="2" borderId="5" xfId="0" applyNumberFormat="1" applyFont="1" applyFill="1" applyBorder="1" applyAlignment="1">
      <alignment horizontal="right" vertical="center" wrapText="1"/>
    </xf>
    <xf numFmtId="0" fontId="104" fillId="0" borderId="5" xfId="0" applyFont="1" applyBorder="1" applyAlignment="1">
      <alignment vertical="center" wrapText="1"/>
    </xf>
    <xf numFmtId="0" fontId="87" fillId="0" borderId="4"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98" fillId="0" borderId="1" xfId="0" applyNumberFormat="1" applyFont="1" applyFill="1" applyBorder="1" applyAlignment="1">
      <alignment horizontal="right" vertical="center"/>
    </xf>
    <xf numFmtId="0" fontId="87" fillId="0" borderId="4" xfId="0" applyFont="1" applyFill="1" applyBorder="1" applyAlignment="1">
      <alignment vertical="center" wrapText="1"/>
    </xf>
    <xf numFmtId="10" fontId="87" fillId="0" borderId="22" xfId="0" applyNumberFormat="1" applyFont="1" applyBorder="1" applyAlignment="1">
      <alignment horizontal="center" vertical="center"/>
    </xf>
    <xf numFmtId="0" fontId="116" fillId="0" borderId="1" xfId="9" applyFont="1" applyBorder="1" applyAlignment="1">
      <alignment horizontal="left" vertical="center" wrapText="1"/>
    </xf>
    <xf numFmtId="4" fontId="104" fillId="0" borderId="6" xfId="0" applyNumberFormat="1" applyFont="1" applyBorder="1" applyAlignment="1">
      <alignment horizontal="right" vertical="center" wrapText="1"/>
    </xf>
    <xf numFmtId="4" fontId="94" fillId="17" borderId="51" xfId="0" applyNumberFormat="1" applyFont="1" applyFill="1" applyBorder="1" applyAlignment="1">
      <alignment horizontal="right" vertical="center"/>
    </xf>
    <xf numFmtId="4" fontId="104" fillId="0" borderId="24" xfId="0" applyNumberFormat="1" applyFont="1" applyFill="1" applyBorder="1" applyAlignment="1">
      <alignment horizontal="right" vertical="center" wrapText="1"/>
    </xf>
    <xf numFmtId="0" fontId="104" fillId="0" borderId="5" xfId="0" applyFont="1" applyFill="1" applyBorder="1" applyAlignment="1">
      <alignment vertical="center" wrapText="1"/>
    </xf>
    <xf numFmtId="4" fontId="104" fillId="0" borderId="22" xfId="0" applyNumberFormat="1" applyFont="1" applyFill="1" applyBorder="1" applyAlignment="1">
      <alignment horizontal="right" vertical="center"/>
    </xf>
    <xf numFmtId="0" fontId="104" fillId="0" borderId="12" xfId="0" applyFont="1" applyBorder="1" applyAlignment="1">
      <alignment vertical="center" wrapText="1"/>
    </xf>
    <xf numFmtId="4" fontId="104" fillId="0" borderId="22" xfId="0" applyNumberFormat="1" applyFont="1" applyFill="1" applyBorder="1" applyAlignment="1">
      <alignment horizontal="right" vertical="center" wrapText="1"/>
    </xf>
    <xf numFmtId="10" fontId="87" fillId="0" borderId="33" xfId="0" applyNumberFormat="1" applyFont="1" applyBorder="1" applyAlignment="1">
      <alignment horizontal="center" vertical="center"/>
    </xf>
    <xf numFmtId="4" fontId="104" fillId="0" borderId="33" xfId="0" applyNumberFormat="1" applyFont="1" applyFill="1" applyBorder="1" applyAlignment="1">
      <alignment horizontal="right" vertical="center" wrapText="1"/>
    </xf>
    <xf numFmtId="4" fontId="105" fillId="2" borderId="30" xfId="0" applyNumberFormat="1" applyFont="1" applyFill="1" applyBorder="1" applyAlignment="1">
      <alignment horizontal="right" vertical="center"/>
    </xf>
    <xf numFmtId="4" fontId="0" fillId="0" borderId="0" xfId="0" applyNumberFormat="1" applyFill="1"/>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87" fillId="0" borderId="1" xfId="0" applyFont="1" applyFill="1" applyBorder="1" applyAlignment="1">
      <alignment horizontal="left" vertical="center" wrapText="1"/>
    </xf>
    <xf numFmtId="0" fontId="79" fillId="2" borderId="6" xfId="0" applyFont="1" applyFill="1" applyBorder="1" applyAlignment="1">
      <alignment horizontal="left" vertical="center" wrapText="1"/>
    </xf>
    <xf numFmtId="0" fontId="79" fillId="2" borderId="10" xfId="0" applyFont="1" applyFill="1" applyBorder="1" applyAlignment="1">
      <alignment horizontal="left" vertical="center" wrapText="1"/>
    </xf>
    <xf numFmtId="4" fontId="104" fillId="0" borderId="1" xfId="0" applyNumberFormat="1" applyFont="1" applyFill="1" applyBorder="1" applyAlignment="1">
      <alignment horizontal="right" vertical="center"/>
    </xf>
    <xf numFmtId="0" fontId="79" fillId="0" borderId="2" xfId="0" applyFont="1" applyFill="1" applyBorder="1" applyAlignment="1">
      <alignment horizontal="left" vertical="center" wrapText="1"/>
    </xf>
    <xf numFmtId="10" fontId="87" fillId="0" borderId="24" xfId="0" applyNumberFormat="1" applyFont="1" applyBorder="1" applyAlignment="1">
      <alignment horizontal="center" vertical="center"/>
    </xf>
    <xf numFmtId="0" fontId="104" fillId="0" borderId="31" xfId="0" applyFont="1" applyBorder="1" applyAlignment="1">
      <alignment vertical="center" wrapText="1"/>
    </xf>
    <xf numFmtId="0" fontId="78" fillId="2" borderId="7" xfId="0" applyFont="1" applyFill="1" applyBorder="1" applyAlignment="1">
      <alignment horizontal="left" vertical="center" wrapText="1"/>
    </xf>
    <xf numFmtId="0" fontId="104" fillId="0" borderId="1" xfId="0" applyFont="1" applyBorder="1" applyAlignment="1">
      <alignment horizontal="left" vertical="center" wrapText="1"/>
    </xf>
    <xf numFmtId="0" fontId="76" fillId="2" borderId="2" xfId="0" applyFont="1" applyFill="1" applyBorder="1" applyAlignment="1">
      <alignment horizontal="left" vertical="center" wrapText="1"/>
    </xf>
    <xf numFmtId="0" fontId="104" fillId="2" borderId="1" xfId="8" applyFont="1" applyFill="1" applyBorder="1" applyAlignment="1">
      <alignment horizontal="left" vertical="center" wrapText="1"/>
    </xf>
    <xf numFmtId="0" fontId="98" fillId="0" borderId="2" xfId="9" applyFont="1" applyBorder="1" applyAlignment="1">
      <alignment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75" fillId="0" borderId="7" xfId="0" applyFont="1" applyFill="1" applyBorder="1" applyAlignment="1">
      <alignment horizontal="left" vertical="center" wrapText="1"/>
    </xf>
    <xf numFmtId="0" fontId="87" fillId="0" borderId="1" xfId="0" applyFont="1" applyFill="1" applyBorder="1" applyAlignment="1">
      <alignment horizontal="left" vertical="center" wrapText="1"/>
    </xf>
    <xf numFmtId="10" fontId="87" fillId="0" borderId="24" xfId="0" applyNumberFormat="1" applyFont="1" applyBorder="1" applyAlignment="1">
      <alignment horizontal="center" vertical="center"/>
    </xf>
    <xf numFmtId="10" fontId="0" fillId="0" borderId="1" xfId="0" applyNumberFormat="1" applyBorder="1" applyAlignment="1">
      <alignment vertical="center"/>
    </xf>
    <xf numFmtId="0" fontId="119" fillId="5" borderId="20" xfId="0" applyFont="1" applyFill="1" applyBorder="1" applyAlignment="1">
      <alignment horizontal="left" vertical="center" wrapText="1"/>
    </xf>
    <xf numFmtId="10" fontId="0" fillId="0" borderId="4" xfId="0" applyNumberFormat="1" applyBorder="1" applyAlignment="1">
      <alignment vertical="center"/>
    </xf>
    <xf numFmtId="0" fontId="120" fillId="5" borderId="19" xfId="0" applyFont="1" applyFill="1" applyBorder="1" applyAlignment="1">
      <alignment horizontal="center" vertical="center" wrapText="1"/>
    </xf>
    <xf numFmtId="4" fontId="94" fillId="5" borderId="45" xfId="0" applyNumberFormat="1" applyFont="1" applyFill="1" applyBorder="1" applyAlignment="1">
      <alignment horizontal="center" vertical="center"/>
    </xf>
    <xf numFmtId="0" fontId="120" fillId="17" borderId="19" xfId="0" applyFont="1" applyFill="1" applyBorder="1" applyAlignment="1">
      <alignment horizontal="center" vertical="center" wrapText="1"/>
    </xf>
    <xf numFmtId="0" fontId="120" fillId="17" borderId="14" xfId="0" applyFont="1" applyFill="1" applyBorder="1" applyAlignment="1">
      <alignment horizontal="center" vertical="center" wrapText="1"/>
    </xf>
    <xf numFmtId="10" fontId="87" fillId="0" borderId="24" xfId="0" applyNumberFormat="1" applyFont="1" applyBorder="1" applyAlignment="1">
      <alignment horizontal="center" vertical="center"/>
    </xf>
    <xf numFmtId="10" fontId="87" fillId="0" borderId="33" xfId="0" applyNumberFormat="1" applyFont="1" applyBorder="1" applyAlignment="1">
      <alignment horizontal="center" vertical="center"/>
    </xf>
    <xf numFmtId="0" fontId="82" fillId="2" borderId="3" xfId="0" applyFont="1" applyFill="1" applyBorder="1" applyAlignment="1">
      <alignment horizontal="left" vertical="center" wrapText="1"/>
    </xf>
    <xf numFmtId="4" fontId="104" fillId="0" borderId="39" xfId="0" applyNumberFormat="1" applyFont="1" applyFill="1" applyBorder="1" applyAlignment="1">
      <alignment horizontal="right" vertical="center" wrapText="1"/>
    </xf>
    <xf numFmtId="4" fontId="104" fillId="0" borderId="30" xfId="0" applyNumberFormat="1" applyFont="1" applyFill="1" applyBorder="1" applyAlignment="1">
      <alignment horizontal="right" vertical="center" wrapText="1"/>
    </xf>
    <xf numFmtId="0" fontId="74" fillId="2" borderId="18" xfId="0" applyFont="1" applyFill="1" applyBorder="1" applyAlignment="1">
      <alignment horizontal="left" vertical="center" wrapText="1"/>
    </xf>
    <xf numFmtId="4" fontId="118" fillId="0" borderId="17" xfId="0" applyNumberFormat="1" applyFont="1" applyFill="1" applyBorder="1" applyAlignment="1">
      <alignment horizontal="right" vertical="center" wrapText="1"/>
    </xf>
    <xf numFmtId="10" fontId="87" fillId="0" borderId="24" xfId="0" applyNumberFormat="1" applyFont="1" applyBorder="1" applyAlignment="1">
      <alignment horizontal="center" vertical="center"/>
    </xf>
    <xf numFmtId="0" fontId="73"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69" fillId="2" borderId="1" xfId="0" applyFont="1" applyFill="1" applyBorder="1" applyAlignment="1">
      <alignment horizontal="left" vertical="center" wrapText="1"/>
    </xf>
    <xf numFmtId="4" fontId="118" fillId="0" borderId="5" xfId="0" applyNumberFormat="1" applyFont="1" applyFill="1" applyBorder="1" applyAlignment="1">
      <alignment horizontal="right" vertical="center" wrapText="1"/>
    </xf>
    <xf numFmtId="4" fontId="118" fillId="2" borderId="0" xfId="0" applyNumberFormat="1" applyFont="1" applyFill="1" applyBorder="1" applyAlignment="1">
      <alignment horizontal="right" vertical="center"/>
    </xf>
    <xf numFmtId="4" fontId="0" fillId="0" borderId="0" xfId="0" applyNumberFormat="1" applyBorder="1" applyAlignment="1">
      <alignment vertical="center"/>
    </xf>
    <xf numFmtId="10" fontId="87" fillId="0" borderId="24" xfId="0" applyNumberFormat="1" applyFont="1" applyBorder="1" applyAlignment="1">
      <alignment horizontal="center" vertical="center"/>
    </xf>
    <xf numFmtId="0" fontId="68" fillId="2" borderId="1" xfId="0" applyFont="1" applyFill="1" applyBorder="1" applyAlignment="1">
      <alignment horizontal="left" vertical="center" wrapText="1"/>
    </xf>
    <xf numFmtId="10" fontId="87" fillId="0" borderId="24" xfId="0" applyNumberFormat="1" applyFont="1" applyBorder="1" applyAlignment="1">
      <alignment horizontal="center" vertical="center"/>
    </xf>
    <xf numFmtId="0" fontId="66" fillId="0" borderId="6" xfId="0" applyFont="1" applyFill="1" applyBorder="1" applyAlignment="1">
      <alignment horizontal="left" vertical="center" wrapText="1"/>
    </xf>
    <xf numFmtId="4" fontId="94" fillId="5" borderId="52" xfId="0" applyNumberFormat="1" applyFont="1" applyFill="1" applyBorder="1" applyAlignment="1">
      <alignment horizontal="right" vertical="center"/>
    </xf>
    <xf numFmtId="10" fontId="87" fillId="0" borderId="33" xfId="0" applyNumberFormat="1" applyFont="1" applyBorder="1" applyAlignment="1">
      <alignment horizontal="center" vertical="center"/>
    </xf>
    <xf numFmtId="0" fontId="70" fillId="2" borderId="40" xfId="0" applyFont="1" applyFill="1" applyBorder="1" applyAlignment="1">
      <alignment horizontal="left" vertical="center" wrapText="1"/>
    </xf>
    <xf numFmtId="0" fontId="0" fillId="0" borderId="1" xfId="0" applyBorder="1" applyAlignment="1">
      <alignment horizontal="center" vertical="center" wrapText="1"/>
    </xf>
    <xf numFmtId="4" fontId="94" fillId="17" borderId="53" xfId="0" applyNumberFormat="1" applyFont="1" applyFill="1" applyBorder="1" applyAlignment="1">
      <alignment horizontal="right" vertical="center"/>
    </xf>
    <xf numFmtId="0" fontId="87" fillId="17" borderId="53" xfId="0" applyFont="1" applyFill="1" applyBorder="1" applyAlignment="1">
      <alignment horizontal="center" vertical="center"/>
    </xf>
    <xf numFmtId="0" fontId="87" fillId="17" borderId="57" xfId="0" applyFont="1" applyFill="1" applyBorder="1" applyAlignment="1">
      <alignment horizontal="center" vertical="center"/>
    </xf>
    <xf numFmtId="0" fontId="8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94" fillId="5" borderId="54" xfId="0" applyNumberFormat="1" applyFont="1" applyFill="1" applyBorder="1" applyAlignment="1">
      <alignment horizontal="center" vertical="center"/>
    </xf>
    <xf numFmtId="0" fontId="104" fillId="2" borderId="1" xfId="0" applyFont="1" applyFill="1" applyBorder="1" applyAlignment="1">
      <alignment vertical="center" wrapText="1"/>
    </xf>
    <xf numFmtId="0" fontId="62"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7" fillId="0" borderId="24" xfId="0" applyNumberFormat="1" applyFont="1" applyBorder="1" applyAlignment="1">
      <alignment horizontal="center" vertical="center"/>
    </xf>
    <xf numFmtId="0" fontId="104" fillId="0" borderId="41" xfId="9" applyFont="1" applyBorder="1" applyAlignment="1">
      <alignment horizontal="left" vertical="center" wrapText="1"/>
    </xf>
    <xf numFmtId="0" fontId="61" fillId="2" borderId="2" xfId="0" applyFont="1" applyFill="1" applyBorder="1" applyAlignment="1">
      <alignment horizontal="left" vertical="center" wrapText="1"/>
    </xf>
    <xf numFmtId="0" fontId="60" fillId="0" borderId="6" xfId="0" applyFont="1" applyFill="1" applyBorder="1" applyAlignment="1">
      <alignment horizontal="left" vertical="center" wrapText="1"/>
    </xf>
    <xf numFmtId="0" fontId="0" fillId="0" borderId="1" xfId="0" applyBorder="1" applyAlignment="1">
      <alignment horizontal="left" vertical="center" wrapText="1"/>
    </xf>
    <xf numFmtId="4" fontId="98" fillId="0" borderId="1" xfId="0" applyNumberFormat="1" applyFont="1" applyFill="1" applyBorder="1" applyAlignment="1">
      <alignment horizontal="right" vertical="center" wrapText="1"/>
    </xf>
    <xf numFmtId="4" fontId="94" fillId="19" borderId="54" xfId="0" applyNumberFormat="1" applyFont="1" applyFill="1" applyBorder="1" applyAlignment="1">
      <alignment horizontal="right" vertical="center"/>
    </xf>
    <xf numFmtId="4" fontId="94" fillId="17" borderId="61" xfId="0" applyNumberFormat="1" applyFont="1" applyFill="1" applyBorder="1" applyAlignment="1">
      <alignment horizontal="right" vertical="center"/>
    </xf>
    <xf numFmtId="4" fontId="94" fillId="17" borderId="62" xfId="0" applyNumberFormat="1" applyFont="1" applyFill="1" applyBorder="1" applyAlignment="1">
      <alignment horizontal="right" vertical="center"/>
    </xf>
    <xf numFmtId="10" fontId="110" fillId="17" borderId="54" xfId="0" applyNumberFormat="1" applyFont="1" applyFill="1" applyBorder="1" applyAlignment="1">
      <alignment horizontal="center" vertical="center" wrapText="1"/>
    </xf>
    <xf numFmtId="0" fontId="62" fillId="0" borderId="1" xfId="0" applyFont="1" applyBorder="1" applyAlignment="1">
      <alignment horizontal="left" vertical="center" wrapText="1"/>
    </xf>
    <xf numFmtId="164" fontId="65"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7"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5" fillId="2" borderId="20" xfId="0" applyNumberFormat="1" applyFont="1" applyFill="1" applyBorder="1" applyAlignment="1">
      <alignment vertical="center" wrapText="1"/>
    </xf>
    <xf numFmtId="10" fontId="87" fillId="0" borderId="24" xfId="0" applyNumberFormat="1" applyFont="1" applyBorder="1" applyAlignment="1">
      <alignment horizontal="center" vertical="center"/>
    </xf>
    <xf numFmtId="0" fontId="57" fillId="2" borderId="1" xfId="0" applyFont="1" applyFill="1" applyBorder="1" applyAlignment="1">
      <alignment horizontal="left" vertical="center" wrapText="1"/>
    </xf>
    <xf numFmtId="0" fontId="56" fillId="2" borderId="1" xfId="0" applyFont="1" applyFill="1" applyBorder="1" applyAlignment="1">
      <alignment horizontal="left" vertical="center" wrapText="1"/>
    </xf>
    <xf numFmtId="0" fontId="56"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87" fillId="0" borderId="33" xfId="0" applyNumberFormat="1" applyFont="1" applyBorder="1" applyAlignment="1">
      <alignment horizontal="center" vertical="center"/>
    </xf>
    <xf numFmtId="0" fontId="53" fillId="2" borderId="1" xfId="0" applyFont="1" applyFill="1" applyBorder="1" applyAlignment="1">
      <alignment horizontal="left" vertical="center" wrapText="1"/>
    </xf>
    <xf numFmtId="4" fontId="104" fillId="0" borderId="5" xfId="0" applyNumberFormat="1" applyFont="1" applyFill="1" applyBorder="1" applyAlignment="1">
      <alignment horizontal="right" vertical="center" wrapText="1"/>
    </xf>
    <xf numFmtId="0" fontId="53" fillId="2" borderId="2" xfId="0" applyFont="1" applyFill="1" applyBorder="1" applyAlignment="1">
      <alignment horizontal="left" vertical="center" wrapText="1"/>
    </xf>
    <xf numFmtId="0" fontId="94" fillId="19" borderId="0" xfId="0" applyFont="1" applyFill="1" applyAlignment="1">
      <alignment vertical="center"/>
    </xf>
    <xf numFmtId="0" fontId="87" fillId="2" borderId="20" xfId="0" applyFont="1" applyFill="1" applyBorder="1" applyAlignment="1">
      <alignment horizontal="left" vertical="center" wrapText="1"/>
    </xf>
    <xf numFmtId="4" fontId="104" fillId="0" borderId="24" xfId="0" applyNumberFormat="1" applyFont="1" applyFill="1" applyBorder="1" applyAlignment="1">
      <alignment vertical="center"/>
    </xf>
    <xf numFmtId="10" fontId="104" fillId="0" borderId="22" xfId="0" applyNumberFormat="1" applyFont="1" applyFill="1" applyBorder="1" applyAlignment="1">
      <alignment horizontal="center" vertical="center"/>
    </xf>
    <xf numFmtId="4" fontId="104" fillId="0" borderId="27" xfId="0" applyNumberFormat="1" applyFont="1" applyFill="1" applyBorder="1" applyAlignment="1">
      <alignment horizontal="right" vertical="center"/>
    </xf>
    <xf numFmtId="4" fontId="105" fillId="0" borderId="17" xfId="0" applyNumberFormat="1" applyFont="1" applyFill="1" applyBorder="1" applyAlignment="1">
      <alignment horizontal="right" vertical="center" wrapText="1"/>
    </xf>
    <xf numFmtId="10" fontId="87" fillId="0" borderId="24" xfId="0" applyNumberFormat="1" applyFont="1" applyBorder="1" applyAlignment="1">
      <alignment horizontal="center" vertical="center"/>
    </xf>
    <xf numFmtId="0" fontId="52" fillId="2" borderId="1" xfId="0" applyFont="1" applyFill="1" applyBorder="1" applyAlignment="1">
      <alignment vertical="center" wrapText="1"/>
    </xf>
    <xf numFmtId="0" fontId="0" fillId="0" borderId="1" xfId="0" applyBorder="1" applyAlignment="1">
      <alignment horizontal="left" vertical="center" wrapText="1"/>
    </xf>
    <xf numFmtId="0" fontId="104" fillId="2" borderId="27" xfId="0" applyFont="1" applyFill="1" applyBorder="1" applyAlignment="1">
      <alignment vertical="center" wrapText="1"/>
    </xf>
    <xf numFmtId="0" fontId="51" fillId="0" borderId="2" xfId="0" applyFont="1" applyBorder="1" applyAlignment="1">
      <alignment horizontal="left" vertical="center" wrapText="1"/>
    </xf>
    <xf numFmtId="0" fontId="51" fillId="2" borderId="1" xfId="0" applyFont="1" applyFill="1" applyBorder="1" applyAlignment="1">
      <alignment horizontal="left" vertical="center" wrapText="1"/>
    </xf>
    <xf numFmtId="0" fontId="0" fillId="0" borderId="1" xfId="0" applyBorder="1" applyAlignment="1">
      <alignment horizontal="left" vertical="center" wrapText="1"/>
    </xf>
    <xf numFmtId="4" fontId="130" fillId="0" borderId="30" xfId="0" applyNumberFormat="1" applyFont="1" applyFill="1" applyBorder="1" applyAlignment="1">
      <alignment horizontal="left" vertical="center"/>
    </xf>
    <xf numFmtId="4" fontId="130" fillId="0" borderId="5" xfId="0" applyNumberFormat="1" applyFont="1" applyFill="1" applyBorder="1" applyAlignment="1">
      <alignment horizontal="left" vertical="center"/>
    </xf>
    <xf numFmtId="0" fontId="0" fillId="0" borderId="28" xfId="0" applyBorder="1" applyAlignment="1">
      <alignment vertical="center"/>
    </xf>
    <xf numFmtId="0" fontId="48" fillId="0" borderId="2" xfId="0" applyFont="1" applyFill="1" applyBorder="1" applyAlignment="1">
      <alignment horizontal="left" vertical="center" wrapText="1"/>
    </xf>
    <xf numFmtId="0" fontId="0" fillId="0" borderId="1" xfId="0" applyBorder="1" applyAlignment="1">
      <alignment horizontal="left" vertical="center" wrapText="1"/>
    </xf>
    <xf numFmtId="0" fontId="111" fillId="0" borderId="0" xfId="0" applyFont="1" applyFill="1" applyBorder="1" applyAlignment="1">
      <alignment horizontal="left"/>
    </xf>
    <xf numFmtId="0" fontId="9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1"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05" fillId="0" borderId="12" xfId="0" applyNumberFormat="1" applyFont="1" applyBorder="1" applyAlignment="1">
      <alignment horizontal="right" vertical="center"/>
    </xf>
    <xf numFmtId="0" fontId="0" fillId="0" borderId="1" xfId="0" applyBorder="1" applyAlignment="1">
      <alignment horizontal="left" vertical="center" wrapText="1"/>
    </xf>
    <xf numFmtId="0" fontId="46"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87" fillId="0" borderId="33"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104" fillId="0" borderId="15" xfId="0" applyFont="1" applyFill="1" applyBorder="1" applyAlignment="1">
      <alignment horizontal="left" vertical="center" wrapText="1"/>
    </xf>
    <xf numFmtId="0" fontId="44" fillId="2" borderId="2" xfId="0" applyFont="1" applyFill="1" applyBorder="1" applyAlignment="1">
      <alignment horizontal="left" vertical="center" wrapText="1"/>
    </xf>
    <xf numFmtId="0" fontId="0" fillId="0" borderId="1" xfId="0" applyBorder="1" applyAlignment="1">
      <alignment horizontal="left" vertical="center" wrapText="1"/>
    </xf>
    <xf numFmtId="0" fontId="43" fillId="2" borderId="1" xfId="0" applyFont="1" applyFill="1" applyBorder="1" applyAlignment="1">
      <alignment horizontal="left" vertical="center" wrapText="1"/>
    </xf>
    <xf numFmtId="0" fontId="41" fillId="0" borderId="2" xfId="0" applyFont="1" applyBorder="1" applyAlignment="1">
      <alignment horizontal="left" vertical="center" wrapText="1"/>
    </xf>
    <xf numFmtId="4" fontId="104" fillId="0" borderId="1" xfId="0" applyNumberFormat="1" applyFont="1" applyFill="1" applyBorder="1" applyAlignment="1">
      <alignment horizontal="center" vertical="center"/>
    </xf>
    <xf numFmtId="0" fontId="37" fillId="17" borderId="55" xfId="0" applyFont="1" applyFill="1" applyBorder="1" applyAlignment="1">
      <alignment horizontal="center" vertical="center"/>
    </xf>
    <xf numFmtId="0" fontId="37" fillId="0" borderId="12" xfId="0" applyFont="1" applyBorder="1" applyAlignment="1">
      <alignment horizontal="center" vertical="center"/>
    </xf>
    <xf numFmtId="0" fontId="37" fillId="0" borderId="5" xfId="0" applyFont="1" applyBorder="1" applyAlignment="1">
      <alignment horizontal="center" vertical="center"/>
    </xf>
    <xf numFmtId="0" fontId="37" fillId="0" borderId="4" xfId="0" applyFont="1" applyFill="1" applyBorder="1" applyAlignment="1">
      <alignment vertical="center" wrapText="1"/>
    </xf>
    <xf numFmtId="0" fontId="104" fillId="0" borderId="1" xfId="0" applyFont="1" applyBorder="1" applyAlignment="1">
      <alignment horizontal="left" vertical="center" wrapText="1"/>
    </xf>
    <xf numFmtId="4" fontId="98"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04" fillId="0" borderId="2" xfId="0" applyNumberFormat="1" applyFont="1" applyFill="1" applyBorder="1" applyAlignment="1">
      <alignment horizontal="center" vertical="center"/>
    </xf>
    <xf numFmtId="0" fontId="112" fillId="0" borderId="0" xfId="0" applyFont="1" applyFill="1" applyBorder="1" applyAlignment="1">
      <alignment horizontal="left"/>
    </xf>
    <xf numFmtId="0" fontId="138" fillId="5" borderId="8" xfId="0" applyFont="1" applyFill="1" applyBorder="1" applyAlignment="1">
      <alignment horizontal="center" vertical="center" wrapText="1"/>
    </xf>
    <xf numFmtId="4" fontId="104" fillId="0" borderId="1" xfId="0" applyNumberFormat="1" applyFont="1" applyFill="1" applyBorder="1" applyAlignment="1">
      <alignment horizontal="left" vertical="center" wrapText="1"/>
    </xf>
    <xf numFmtId="4" fontId="110" fillId="5" borderId="57" xfId="0" applyNumberFormat="1" applyFont="1" applyFill="1" applyBorder="1" applyAlignment="1">
      <alignment horizontal="left" vertical="center"/>
    </xf>
    <xf numFmtId="0" fontId="104" fillId="0" borderId="0" xfId="0" applyFont="1" applyAlignment="1">
      <alignment horizontal="left" vertical="center"/>
    </xf>
    <xf numFmtId="0" fontId="104" fillId="0" borderId="0" xfId="0" applyFont="1" applyAlignment="1">
      <alignment horizontal="left"/>
    </xf>
    <xf numFmtId="0" fontId="120" fillId="5" borderId="67" xfId="0" applyFont="1" applyFill="1" applyBorder="1" applyAlignment="1">
      <alignment horizontal="center" vertical="center" wrapText="1"/>
    </xf>
    <xf numFmtId="0" fontId="120"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04" fillId="0" borderId="22" xfId="0" applyFont="1" applyFill="1" applyBorder="1" applyAlignment="1">
      <alignment vertical="center" wrapText="1"/>
    </xf>
    <xf numFmtId="0" fontId="94" fillId="0" borderId="68" xfId="0" applyFont="1" applyBorder="1" applyAlignment="1">
      <alignment horizontal="center" vertical="center"/>
    </xf>
    <xf numFmtId="0" fontId="94" fillId="0" borderId="61" xfId="0" applyFont="1" applyBorder="1" applyAlignment="1">
      <alignment horizontal="center" vertical="center"/>
    </xf>
    <xf numFmtId="0" fontId="94" fillId="0" borderId="57" xfId="0" applyFont="1" applyBorder="1" applyAlignment="1">
      <alignment horizontal="right" vertical="center" wrapText="1"/>
    </xf>
    <xf numFmtId="0" fontId="104" fillId="0" borderId="54" xfId="0" applyFont="1" applyBorder="1" applyAlignment="1">
      <alignment horizontal="center" vertical="center"/>
    </xf>
    <xf numFmtId="0" fontId="35" fillId="2" borderId="20" xfId="0" applyFont="1" applyFill="1" applyBorder="1" applyAlignment="1">
      <alignment horizontal="lef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2"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5" xfId="0" applyBorder="1" applyAlignment="1">
      <alignment wrapText="1"/>
    </xf>
    <xf numFmtId="0" fontId="0" fillId="0" borderId="76" xfId="0" applyBorder="1" applyAlignment="1">
      <alignment wrapText="1"/>
    </xf>
    <xf numFmtId="0" fontId="0" fillId="0" borderId="77" xfId="0" applyBorder="1" applyAlignment="1">
      <alignment wrapText="1"/>
    </xf>
    <xf numFmtId="4" fontId="94" fillId="0" borderId="57" xfId="0" applyNumberFormat="1" applyFont="1" applyBorder="1"/>
    <xf numFmtId="4" fontId="94" fillId="0" borderId="58" xfId="0" applyNumberFormat="1" applyFont="1" applyBorder="1"/>
    <xf numFmtId="0" fontId="94" fillId="0" borderId="74" xfId="0" applyFont="1" applyBorder="1" applyAlignment="1">
      <alignment horizontal="center"/>
    </xf>
    <xf numFmtId="0" fontId="94" fillId="0" borderId="73" xfId="0" applyFont="1" applyBorder="1" applyAlignment="1">
      <alignment horizontal="center"/>
    </xf>
    <xf numFmtId="0" fontId="94" fillId="0" borderId="71" xfId="0" applyFont="1" applyBorder="1" applyAlignment="1">
      <alignment horizontal="center"/>
    </xf>
    <xf numFmtId="0" fontId="94" fillId="0" borderId="70" xfId="0" applyFont="1" applyBorder="1" applyAlignment="1">
      <alignment horizontal="center"/>
    </xf>
    <xf numFmtId="0" fontId="34" fillId="0" borderId="1" xfId="0" applyFont="1" applyFill="1" applyBorder="1" applyAlignment="1">
      <alignment vertical="center" wrapText="1"/>
    </xf>
    <xf numFmtId="0" fontId="34"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33" fillId="2" borderId="1" xfId="0" applyFont="1" applyFill="1" applyBorder="1" applyAlignment="1">
      <alignment horizontal="left" vertical="center" wrapText="1"/>
    </xf>
    <xf numFmtId="10" fontId="87" fillId="0" borderId="24" xfId="0" applyNumberFormat="1" applyFont="1" applyBorder="1" applyAlignment="1">
      <alignment horizontal="center" vertical="center"/>
    </xf>
    <xf numFmtId="0" fontId="32" fillId="2" borderId="1" xfId="0" applyFont="1" applyFill="1" applyBorder="1" applyAlignment="1">
      <alignment horizontal="left" vertical="center" wrapText="1"/>
    </xf>
    <xf numFmtId="0" fontId="31" fillId="2" borderId="2" xfId="0" applyFont="1" applyFill="1" applyBorder="1" applyAlignment="1">
      <alignment horizontal="left" vertical="center" wrapText="1"/>
    </xf>
    <xf numFmtId="4" fontId="105" fillId="0" borderId="17" xfId="0" applyNumberFormat="1" applyFont="1" applyFill="1" applyBorder="1" applyAlignment="1">
      <alignment vertical="center"/>
    </xf>
    <xf numFmtId="4" fontId="98" fillId="0" borderId="20" xfId="0" applyNumberFormat="1" applyFont="1" applyFill="1" applyBorder="1" applyAlignment="1">
      <alignment horizontal="right" vertical="center"/>
    </xf>
    <xf numFmtId="0" fontId="104" fillId="0" borderId="20" xfId="0" applyFont="1" applyFill="1" applyBorder="1" applyAlignment="1">
      <alignment horizontal="left" vertical="center" wrapText="1"/>
    </xf>
    <xf numFmtId="0" fontId="104" fillId="0" borderId="1" xfId="0" applyFont="1" applyFill="1" applyBorder="1" applyAlignment="1">
      <alignment horizontal="left" vertical="center" wrapText="1"/>
    </xf>
    <xf numFmtId="4" fontId="104" fillId="0" borderId="20" xfId="0" applyNumberFormat="1" applyFont="1" applyFill="1" applyBorder="1" applyAlignment="1">
      <alignment horizontal="left" vertical="center"/>
    </xf>
    <xf numFmtId="0" fontId="98" fillId="0" borderId="20" xfId="5" applyFont="1" applyBorder="1" applyAlignment="1">
      <alignment horizontal="left" vertical="center" wrapText="1"/>
    </xf>
    <xf numFmtId="0" fontId="30" fillId="0" borderId="3" xfId="0" applyFont="1" applyFill="1" applyBorder="1" applyAlignment="1">
      <alignment horizontal="left" vertical="center" wrapText="1"/>
    </xf>
    <xf numFmtId="4" fontId="30" fillId="0" borderId="24" xfId="0" applyNumberFormat="1" applyFont="1" applyFill="1" applyBorder="1" applyAlignment="1">
      <alignment vertical="center"/>
    </xf>
    <xf numFmtId="10" fontId="30" fillId="0" borderId="34" xfId="0" applyNumberFormat="1" applyFont="1" applyFill="1" applyBorder="1" applyAlignment="1">
      <alignment horizontal="center" vertical="center"/>
    </xf>
    <xf numFmtId="0" fontId="30" fillId="0" borderId="22" xfId="0" applyFont="1" applyFill="1" applyBorder="1" applyAlignment="1">
      <alignment vertical="center" wrapText="1"/>
    </xf>
    <xf numFmtId="4" fontId="30" fillId="0" borderId="22" xfId="0" applyNumberFormat="1" applyFont="1" applyFill="1" applyBorder="1" applyAlignment="1">
      <alignment vertical="center"/>
    </xf>
    <xf numFmtId="10" fontId="30" fillId="0" borderId="22" xfId="0" applyNumberFormat="1" applyFont="1" applyFill="1" applyBorder="1" applyAlignment="1">
      <alignment horizontal="center" vertical="center"/>
    </xf>
    <xf numFmtId="0" fontId="30" fillId="0" borderId="1" xfId="0" applyFont="1" applyFill="1" applyBorder="1" applyAlignment="1">
      <alignment horizontal="left" vertical="center" wrapText="1"/>
    </xf>
    <xf numFmtId="0" fontId="30" fillId="0" borderId="2" xfId="0" applyFont="1" applyFill="1" applyBorder="1" applyAlignment="1">
      <alignment horizontal="left" vertical="center" wrapText="1"/>
    </xf>
    <xf numFmtId="4" fontId="30" fillId="0" borderId="22" xfId="0" applyNumberFormat="1" applyFont="1" applyFill="1" applyBorder="1" applyAlignment="1">
      <alignment horizontal="right" vertical="center"/>
    </xf>
    <xf numFmtId="0" fontId="30" fillId="0" borderId="17" xfId="0" applyFont="1" applyFill="1" applyBorder="1" applyAlignment="1">
      <alignment horizontal="center" vertical="center"/>
    </xf>
    <xf numFmtId="0" fontId="30" fillId="0" borderId="1" xfId="0" applyFont="1" applyBorder="1" applyAlignment="1">
      <alignment horizontal="left" vertical="center"/>
    </xf>
    <xf numFmtId="10" fontId="30" fillId="0" borderId="30" xfId="0" applyNumberFormat="1" applyFont="1" applyFill="1" applyBorder="1" applyAlignment="1">
      <alignment horizontal="center" vertical="center"/>
    </xf>
    <xf numFmtId="0" fontId="30" fillId="0" borderId="6" xfId="0" applyFont="1" applyFill="1" applyBorder="1" applyAlignment="1">
      <alignment horizontal="left" vertical="center" wrapText="1"/>
    </xf>
    <xf numFmtId="4" fontId="30" fillId="0" borderId="27" xfId="0" applyNumberFormat="1" applyFont="1" applyFill="1" applyBorder="1" applyAlignment="1">
      <alignment vertical="center" wrapText="1"/>
    </xf>
    <xf numFmtId="0" fontId="30" fillId="2" borderId="2" xfId="0" applyFont="1" applyFill="1" applyBorder="1" applyAlignment="1">
      <alignment horizontal="left" vertical="center" wrapText="1"/>
    </xf>
    <xf numFmtId="4" fontId="30" fillId="0" borderId="30" xfId="0" applyNumberFormat="1" applyFont="1" applyFill="1" applyBorder="1" applyAlignment="1">
      <alignment vertical="center"/>
    </xf>
    <xf numFmtId="4" fontId="30" fillId="0" borderId="27" xfId="0" applyNumberFormat="1" applyFont="1" applyFill="1" applyBorder="1" applyAlignment="1">
      <alignment vertical="center"/>
    </xf>
    <xf numFmtId="0" fontId="30" fillId="0" borderId="17" xfId="0" applyFont="1" applyFill="1" applyBorder="1" applyAlignment="1">
      <alignment horizontal="center" vertical="center" wrapText="1"/>
    </xf>
    <xf numFmtId="0" fontId="30" fillId="0" borderId="1" xfId="0" applyFont="1" applyFill="1" applyBorder="1" applyAlignment="1">
      <alignment vertical="center" wrapText="1"/>
    </xf>
    <xf numFmtId="4" fontId="30" fillId="0" borderId="38" xfId="0" applyNumberFormat="1" applyFont="1" applyFill="1" applyBorder="1" applyAlignment="1">
      <alignment vertical="center"/>
    </xf>
    <xf numFmtId="4" fontId="30" fillId="0" borderId="33" xfId="0" applyNumberFormat="1" applyFont="1" applyFill="1" applyBorder="1" applyAlignment="1">
      <alignment vertical="center"/>
    </xf>
    <xf numFmtId="0" fontId="30" fillId="0" borderId="6" xfId="0" applyFont="1" applyFill="1" applyBorder="1" applyAlignment="1">
      <alignment horizontal="center" vertical="center" wrapText="1"/>
    </xf>
    <xf numFmtId="0" fontId="30" fillId="0" borderId="18" xfId="0" applyFont="1" applyFill="1" applyBorder="1" applyAlignment="1">
      <alignment horizontal="left" vertical="center" wrapText="1"/>
    </xf>
    <xf numFmtId="4" fontId="30" fillId="0" borderId="24" xfId="0" applyNumberFormat="1" applyFont="1" applyFill="1" applyBorder="1" applyAlignment="1">
      <alignment horizontal="right" vertical="center"/>
    </xf>
    <xf numFmtId="0" fontId="30" fillId="0" borderId="40" xfId="0" applyFont="1" applyFill="1" applyBorder="1" applyAlignment="1">
      <alignment horizontal="left" vertical="center" wrapText="1"/>
    </xf>
    <xf numFmtId="10" fontId="30" fillId="0" borderId="24" xfId="0" applyNumberFormat="1" applyFont="1" applyFill="1" applyBorder="1" applyAlignment="1">
      <alignment horizontal="center" vertical="center"/>
    </xf>
    <xf numFmtId="0" fontId="30" fillId="0" borderId="1" xfId="0" applyFont="1" applyFill="1" applyBorder="1" applyAlignment="1">
      <alignment horizontal="left" vertical="center"/>
    </xf>
    <xf numFmtId="0" fontId="30" fillId="0" borderId="18" xfId="0" applyFont="1" applyFill="1" applyBorder="1" applyAlignment="1">
      <alignment vertical="center" wrapText="1"/>
    </xf>
    <xf numFmtId="0" fontId="30" fillId="0" borderId="40" xfId="0" applyFont="1" applyFill="1" applyBorder="1" applyAlignment="1">
      <alignment vertical="center" wrapText="1"/>
    </xf>
    <xf numFmtId="0" fontId="30" fillId="0" borderId="20" xfId="0" applyFont="1" applyFill="1" applyBorder="1" applyAlignment="1">
      <alignment horizontal="left" vertical="center" wrapText="1"/>
    </xf>
    <xf numFmtId="0" fontId="30" fillId="0" borderId="37" xfId="0" applyFont="1" applyFill="1" applyBorder="1" applyAlignment="1">
      <alignment horizontal="left" vertical="center" wrapText="1"/>
    </xf>
    <xf numFmtId="10" fontId="30" fillId="0" borderId="33" xfId="0" applyNumberFormat="1" applyFont="1" applyFill="1" applyBorder="1" applyAlignment="1">
      <alignment horizontal="center" vertical="center"/>
    </xf>
    <xf numFmtId="0" fontId="30" fillId="0" borderId="56" xfId="0" applyFont="1" applyFill="1" applyBorder="1" applyAlignment="1">
      <alignment horizontal="left" vertical="center" wrapText="1"/>
    </xf>
    <xf numFmtId="0" fontId="30" fillId="0" borderId="50" xfId="0" applyFont="1" applyFill="1" applyBorder="1" applyAlignment="1">
      <alignment horizontal="center" vertical="center"/>
    </xf>
    <xf numFmtId="0" fontId="30" fillId="0" borderId="20" xfId="0" applyFont="1" applyBorder="1" applyAlignment="1">
      <alignment horizontal="left" vertical="center"/>
    </xf>
    <xf numFmtId="4" fontId="30" fillId="0" borderId="33" xfId="0" applyNumberFormat="1" applyFont="1" applyBorder="1" applyAlignment="1">
      <alignment horizontal="right" vertical="center"/>
    </xf>
    <xf numFmtId="10" fontId="30" fillId="0" borderId="33" xfId="0" applyNumberFormat="1" applyFont="1" applyBorder="1" applyAlignment="1">
      <alignment horizontal="center" vertical="center"/>
    </xf>
    <xf numFmtId="0" fontId="30" fillId="0" borderId="22" xfId="0" applyFont="1" applyBorder="1" applyAlignment="1">
      <alignment vertical="center" wrapText="1"/>
    </xf>
    <xf numFmtId="0" fontId="30" fillId="0" borderId="59" xfId="0" applyFont="1" applyFill="1" applyBorder="1" applyAlignment="1">
      <alignment horizontal="left" vertical="center" wrapText="1"/>
    </xf>
    <xf numFmtId="0" fontId="30" fillId="0" borderId="58" xfId="0" applyFont="1" applyFill="1" applyBorder="1" applyAlignment="1">
      <alignment vertical="center" wrapText="1"/>
    </xf>
    <xf numFmtId="0" fontId="30" fillId="0" borderId="46" xfId="0" applyFont="1" applyFill="1" applyBorder="1" applyAlignment="1">
      <alignment vertical="center" wrapText="1"/>
    </xf>
    <xf numFmtId="0" fontId="30" fillId="0" borderId="68" xfId="0" applyFont="1" applyFill="1" applyBorder="1" applyAlignment="1">
      <alignment horizontal="center" vertical="center"/>
    </xf>
    <xf numFmtId="4" fontId="30" fillId="0" borderId="24" xfId="0" applyNumberFormat="1" applyFont="1" applyBorder="1" applyAlignment="1">
      <alignment horizontal="right" vertical="center"/>
    </xf>
    <xf numFmtId="10" fontId="30" fillId="0" borderId="22" xfId="0" applyNumberFormat="1" applyFont="1" applyBorder="1" applyAlignment="1">
      <alignment horizontal="center" vertical="center"/>
    </xf>
    <xf numFmtId="0" fontId="30" fillId="0" borderId="46" xfId="0" applyFont="1" applyBorder="1" applyAlignment="1">
      <alignment vertical="center" wrapText="1"/>
    </xf>
    <xf numFmtId="0" fontId="30" fillId="0" borderId="1" xfId="0" applyFont="1" applyFill="1" applyBorder="1" applyAlignment="1">
      <alignment horizontal="center" vertical="center"/>
    </xf>
    <xf numFmtId="4" fontId="30" fillId="0" borderId="22" xfId="0" applyNumberFormat="1" applyFont="1" applyBorder="1" applyAlignment="1">
      <alignment horizontal="right" vertical="center"/>
    </xf>
    <xf numFmtId="0" fontId="30" fillId="5" borderId="57" xfId="0" applyFont="1" applyFill="1" applyBorder="1" applyAlignment="1">
      <alignment horizontal="left" vertical="center" wrapText="1"/>
    </xf>
    <xf numFmtId="0" fontId="30" fillId="5" borderId="57" xfId="0" applyFont="1" applyFill="1" applyBorder="1" applyAlignment="1">
      <alignment horizontal="left" vertical="center"/>
    </xf>
    <xf numFmtId="0" fontId="30" fillId="5" borderId="57" xfId="0" applyFont="1" applyFill="1" applyBorder="1" applyAlignment="1">
      <alignment horizontal="center" vertical="center"/>
    </xf>
    <xf numFmtId="0" fontId="30" fillId="5" borderId="43" xfId="0" applyFont="1" applyFill="1" applyBorder="1" applyAlignment="1">
      <alignment horizontal="center" vertical="center"/>
    </xf>
    <xf numFmtId="0" fontId="30" fillId="0" borderId="24" xfId="0" applyFont="1" applyBorder="1" applyAlignment="1">
      <alignment horizontal="center" vertical="center"/>
    </xf>
    <xf numFmtId="0" fontId="30" fillId="0" borderId="12" xfId="0" applyFont="1" applyBorder="1" applyAlignment="1">
      <alignment horizontal="center" vertical="center"/>
    </xf>
    <xf numFmtId="0" fontId="30" fillId="0" borderId="15" xfId="0" applyFont="1" applyBorder="1" applyAlignment="1">
      <alignment horizontal="center" vertical="center"/>
    </xf>
    <xf numFmtId="0" fontId="30" fillId="0" borderId="54" xfId="0" applyFont="1" applyBorder="1" applyAlignment="1">
      <alignment horizontal="center" vertical="center"/>
    </xf>
    <xf numFmtId="0" fontId="30" fillId="0" borderId="57" xfId="0" applyFont="1" applyBorder="1" applyAlignment="1">
      <alignment horizontal="center" vertical="center"/>
    </xf>
    <xf numFmtId="0" fontId="30" fillId="0" borderId="23" xfId="0" applyFont="1" applyBorder="1" applyAlignment="1">
      <alignment horizontal="center" vertical="center"/>
    </xf>
    <xf numFmtId="0" fontId="30" fillId="0" borderId="5" xfId="0" applyFont="1" applyBorder="1" applyAlignment="1">
      <alignment horizontal="center" vertical="center"/>
    </xf>
    <xf numFmtId="0" fontId="30" fillId="0" borderId="17" xfId="0" applyFont="1" applyBorder="1" applyAlignment="1">
      <alignment horizontal="center" vertical="center"/>
    </xf>
    <xf numFmtId="4" fontId="30" fillId="0" borderId="0" xfId="0" applyNumberFormat="1" applyFont="1" applyFill="1" applyBorder="1" applyAlignment="1">
      <alignment horizontal="center" vertical="center"/>
    </xf>
    <xf numFmtId="0" fontId="0" fillId="0" borderId="24" xfId="0" applyBorder="1" applyAlignment="1">
      <alignment horizontal="center" vertical="center"/>
    </xf>
    <xf numFmtId="0" fontId="29" fillId="0" borderId="22" xfId="0" applyFont="1" applyFill="1" applyBorder="1" applyAlignment="1">
      <alignment vertical="center" wrapText="1"/>
    </xf>
    <xf numFmtId="0" fontId="28" fillId="0" borderId="22" xfId="0" applyFont="1" applyFill="1" applyBorder="1" applyAlignment="1">
      <alignment vertical="center" wrapText="1"/>
    </xf>
    <xf numFmtId="0" fontId="104"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10" fontId="94" fillId="5" borderId="43" xfId="0" applyNumberFormat="1" applyFont="1" applyFill="1" applyBorder="1" applyAlignment="1">
      <alignment horizontal="center" vertical="center"/>
    </xf>
    <xf numFmtId="0" fontId="98" fillId="0" borderId="8" xfId="5" applyFont="1" applyBorder="1" applyAlignment="1">
      <alignment horizontal="left" vertical="center" wrapText="1"/>
    </xf>
    <xf numFmtId="4" fontId="98" fillId="0" borderId="8" xfId="0" applyNumberFormat="1" applyFont="1" applyFill="1" applyBorder="1" applyAlignment="1">
      <alignment horizontal="right" vertical="center" wrapText="1"/>
    </xf>
    <xf numFmtId="4" fontId="104" fillId="0" borderId="35" xfId="0" applyNumberFormat="1" applyFont="1" applyFill="1" applyBorder="1" applyAlignment="1">
      <alignment horizontal="left" vertical="center" wrapText="1"/>
    </xf>
    <xf numFmtId="0" fontId="104" fillId="0" borderId="8" xfId="0" applyFont="1" applyFill="1" applyBorder="1" applyAlignment="1">
      <alignment horizontal="left" vertical="center" wrapText="1"/>
    </xf>
    <xf numFmtId="4" fontId="30" fillId="0" borderId="23" xfId="0" applyNumberFormat="1" applyFont="1" applyBorder="1" applyAlignment="1">
      <alignment horizontal="right" vertical="center"/>
    </xf>
    <xf numFmtId="10" fontId="30" fillId="0" borderId="23" xfId="0" applyNumberFormat="1" applyFont="1" applyBorder="1" applyAlignment="1">
      <alignment horizontal="center" vertical="center"/>
    </xf>
    <xf numFmtId="0" fontId="94" fillId="5" borderId="45" xfId="0" applyFont="1" applyFill="1" applyBorder="1" applyAlignment="1">
      <alignment vertical="center" wrapText="1"/>
    </xf>
    <xf numFmtId="0" fontId="94" fillId="5" borderId="79" xfId="0" applyFont="1" applyFill="1" applyBorder="1" applyAlignment="1">
      <alignment horizontal="center" vertical="center"/>
    </xf>
    <xf numFmtId="0" fontId="30" fillId="0" borderId="19" xfId="0" applyFont="1" applyFill="1" applyBorder="1" applyAlignment="1">
      <alignment horizontal="center" vertical="center"/>
    </xf>
    <xf numFmtId="0" fontId="26" fillId="0" borderId="20"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6" fillId="0" borderId="35" xfId="0" applyFont="1" applyBorder="1" applyAlignment="1">
      <alignment horizontal="left" vertical="center"/>
    </xf>
    <xf numFmtId="0" fontId="26" fillId="0" borderId="18"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30" fillId="5" borderId="58" xfId="0" applyFont="1" applyFill="1" applyBorder="1" applyAlignment="1">
      <alignment horizontal="center" vertical="center"/>
    </xf>
    <xf numFmtId="0" fontId="0" fillId="0" borderId="80" xfId="0" applyBorder="1" applyAlignment="1">
      <alignment horizontal="center" vertical="center" wrapText="1"/>
    </xf>
    <xf numFmtId="0" fontId="25"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25" fillId="2" borderId="65" xfId="0" applyFont="1" applyFill="1" applyBorder="1" applyAlignment="1">
      <alignment horizontal="left" vertical="center" wrapText="1"/>
    </xf>
    <xf numFmtId="4" fontId="50" fillId="0" borderId="79" xfId="0" applyNumberFormat="1" applyFont="1" applyFill="1" applyBorder="1" applyAlignment="1">
      <alignment horizontal="right" vertical="center" wrapText="1"/>
    </xf>
    <xf numFmtId="4" fontId="87" fillId="0" borderId="79" xfId="0" applyNumberFormat="1" applyFont="1" applyFill="1" applyBorder="1" applyAlignment="1">
      <alignment horizontal="right" vertical="center"/>
    </xf>
    <xf numFmtId="4" fontId="105" fillId="2" borderId="64" xfId="0" applyNumberFormat="1" applyFont="1" applyFill="1" applyBorder="1" applyAlignment="1">
      <alignment horizontal="right" vertical="center"/>
    </xf>
    <xf numFmtId="10" fontId="87" fillId="0" borderId="66" xfId="0" applyNumberFormat="1" applyFont="1" applyBorder="1" applyAlignment="1">
      <alignment horizontal="center" vertical="center"/>
    </xf>
    <xf numFmtId="0" fontId="23" fillId="0" borderId="45" xfId="0" applyFont="1" applyFill="1" applyBorder="1" applyAlignment="1">
      <alignment horizontal="left" vertical="center" wrapText="1"/>
    </xf>
    <xf numFmtId="0" fontId="0" fillId="0" borderId="1" xfId="0" applyBorder="1" applyAlignment="1">
      <alignment horizontal="left" vertical="center" wrapText="1"/>
    </xf>
    <xf numFmtId="0" fontId="22" fillId="2" borderId="1" xfId="0" applyFont="1" applyFill="1" applyBorder="1" applyAlignment="1">
      <alignment horizontal="left" vertical="center" wrapText="1"/>
    </xf>
    <xf numFmtId="0" fontId="0" fillId="0" borderId="1" xfId="0" applyBorder="1" applyAlignment="1">
      <alignment horizontal="left" vertical="center" wrapText="1"/>
    </xf>
    <xf numFmtId="0" fontId="21" fillId="2" borderId="1"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0" fillId="0" borderId="1" xfId="0" applyBorder="1" applyAlignment="1">
      <alignment horizontal="left" vertical="center" wrapText="1"/>
    </xf>
    <xf numFmtId="10" fontId="87" fillId="0" borderId="34" xfId="0" applyNumberFormat="1" applyFont="1" applyBorder="1" applyAlignment="1">
      <alignment horizontal="center" vertical="center"/>
    </xf>
    <xf numFmtId="0" fontId="18" fillId="2" borderId="1" xfId="0" applyFont="1" applyFill="1" applyBorder="1" applyAlignment="1">
      <alignment horizontal="left" vertical="center" wrapText="1"/>
    </xf>
    <xf numFmtId="4" fontId="118" fillId="2" borderId="31" xfId="0" applyNumberFormat="1" applyFont="1" applyFill="1" applyBorder="1" applyAlignment="1">
      <alignment horizontal="right" vertical="center" wrapText="1"/>
    </xf>
    <xf numFmtId="0" fontId="18" fillId="2" borderId="20" xfId="0" applyFont="1" applyFill="1" applyBorder="1" applyAlignment="1">
      <alignment horizontal="left" vertical="center" wrapText="1"/>
    </xf>
    <xf numFmtId="0" fontId="85" fillId="2" borderId="18" xfId="0" applyFont="1" applyFill="1" applyBorder="1" applyAlignment="1">
      <alignment horizontal="left" vertical="center" wrapText="1"/>
    </xf>
    <xf numFmtId="0" fontId="104" fillId="2" borderId="18" xfId="9" applyFont="1" applyFill="1" applyBorder="1" applyAlignment="1">
      <alignment vertical="center" wrapText="1"/>
    </xf>
    <xf numFmtId="0" fontId="87" fillId="2" borderId="18" xfId="0" applyFont="1" applyFill="1" applyBorder="1" applyAlignment="1">
      <alignment horizontal="left" vertical="center" wrapText="1"/>
    </xf>
    <xf numFmtId="4" fontId="105" fillId="2" borderId="17"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16" fillId="2" borderId="2" xfId="0" applyFont="1" applyFill="1" applyBorder="1" applyAlignment="1">
      <alignment horizontal="left" vertical="center" wrapText="1"/>
    </xf>
    <xf numFmtId="0" fontId="104" fillId="0" borderId="17" xfId="9" applyFont="1" applyBorder="1" applyAlignment="1">
      <alignment horizontal="left" vertical="center" wrapText="1"/>
    </xf>
    <xf numFmtId="0" fontId="15" fillId="0" borderId="22" xfId="0" applyFont="1" applyFill="1" applyBorder="1" applyAlignment="1">
      <alignment vertical="center" wrapText="1"/>
    </xf>
    <xf numFmtId="10" fontId="87" fillId="0" borderId="24" xfId="0" applyNumberFormat="1" applyFont="1" applyBorder="1" applyAlignment="1">
      <alignment horizontal="center" vertical="center"/>
    </xf>
    <xf numFmtId="0" fontId="14" fillId="2" borderId="1" xfId="0" applyFont="1" applyFill="1" applyBorder="1" applyAlignment="1">
      <alignment horizontal="left" vertical="center" wrapText="1"/>
    </xf>
    <xf numFmtId="0" fontId="0" fillId="0" borderId="4" xfId="0" applyBorder="1" applyAlignment="1">
      <alignment horizontal="left" vertical="center" wrapText="1"/>
    </xf>
    <xf numFmtId="10" fontId="87" fillId="0" borderId="33"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77" fillId="2" borderId="20" xfId="0" applyFont="1" applyFill="1" applyBorder="1" applyAlignment="1">
      <alignment horizontal="left" vertical="center" wrapText="1"/>
    </xf>
    <xf numFmtId="0" fontId="13" fillId="0" borderId="46" xfId="0" applyFont="1" applyFill="1" applyBorder="1" applyAlignment="1">
      <alignment vertical="center" wrapText="1"/>
    </xf>
    <xf numFmtId="0" fontId="13" fillId="0" borderId="39" xfId="0" applyFont="1" applyFill="1" applyBorder="1" applyAlignment="1">
      <alignment vertical="center" wrapText="1"/>
    </xf>
    <xf numFmtId="4" fontId="105" fillId="2" borderId="17" xfId="0" applyNumberFormat="1" applyFont="1" applyFill="1" applyBorder="1" applyAlignment="1">
      <alignment vertical="center"/>
    </xf>
    <xf numFmtId="10" fontId="87" fillId="0" borderId="22" xfId="0" applyNumberFormat="1" applyFont="1" applyBorder="1" applyAlignment="1">
      <alignment vertical="center"/>
    </xf>
    <xf numFmtId="0" fontId="12" fillId="2" borderId="1" xfId="0" applyFont="1" applyFill="1" applyBorder="1" applyAlignment="1">
      <alignment horizontal="left" vertical="center" wrapText="1"/>
    </xf>
    <xf numFmtId="0" fontId="104" fillId="0" borderId="50" xfId="9" applyFont="1" applyBorder="1" applyAlignment="1">
      <alignment vertical="center" wrapText="1"/>
    </xf>
    <xf numFmtId="4" fontId="104" fillId="0" borderId="18" xfId="0" applyNumberFormat="1" applyFont="1" applyBorder="1" applyAlignment="1">
      <alignment horizontal="right" vertical="center"/>
    </xf>
    <xf numFmtId="0" fontId="0" fillId="0" borderId="1" xfId="0" applyFill="1" applyBorder="1" applyAlignment="1">
      <alignment vertical="center" wrapText="1"/>
    </xf>
    <xf numFmtId="0" fontId="12"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45" fillId="2" borderId="2"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43" fillId="2" borderId="2"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60" fillId="2" borderId="2" xfId="0" applyFont="1" applyFill="1" applyBorder="1" applyAlignment="1">
      <alignment horizontal="left" vertical="center" wrapText="1"/>
    </xf>
    <xf numFmtId="0" fontId="63" fillId="2" borderId="7" xfId="0" applyFont="1" applyFill="1" applyBorder="1" applyAlignment="1">
      <alignment horizontal="left" vertical="center" wrapText="1"/>
    </xf>
    <xf numFmtId="0" fontId="55" fillId="2" borderId="2" xfId="0" applyFont="1" applyFill="1" applyBorder="1" applyAlignment="1">
      <alignment horizontal="left" vertical="center" wrapText="1"/>
    </xf>
    <xf numFmtId="4" fontId="104" fillId="2" borderId="5" xfId="0" applyNumberFormat="1" applyFont="1" applyFill="1" applyBorder="1" applyAlignment="1">
      <alignment horizontal="right" vertical="center"/>
    </xf>
    <xf numFmtId="4" fontId="105" fillId="2" borderId="31" xfId="0" applyNumberFormat="1" applyFont="1" applyFill="1" applyBorder="1" applyAlignment="1">
      <alignment horizontal="right" vertical="center"/>
    </xf>
    <xf numFmtId="4" fontId="105" fillId="0" borderId="50" xfId="0" applyNumberFormat="1" applyFont="1" applyBorder="1" applyAlignment="1">
      <alignment horizontal="right" vertical="center"/>
    </xf>
    <xf numFmtId="10" fontId="87" fillId="0" borderId="33" xfId="0" applyNumberFormat="1" applyFont="1" applyBorder="1" applyAlignment="1">
      <alignment horizontal="center" vertical="center"/>
    </xf>
    <xf numFmtId="0" fontId="0" fillId="0" borderId="20" xfId="0" applyBorder="1" applyAlignment="1">
      <alignment horizontal="left" vertical="center" wrapText="1"/>
    </xf>
    <xf numFmtId="4" fontId="104" fillId="2" borderId="5" xfId="0" applyNumberFormat="1" applyFont="1" applyFill="1" applyBorder="1" applyAlignment="1">
      <alignment horizontal="right" vertical="center" wrapText="1"/>
    </xf>
    <xf numFmtId="0" fontId="87" fillId="2" borderId="37" xfId="0" applyFont="1" applyFill="1" applyBorder="1" applyAlignment="1">
      <alignment vertical="center" wrapText="1"/>
    </xf>
    <xf numFmtId="0" fontId="0" fillId="0" borderId="40" xfId="0" applyBorder="1" applyAlignment="1">
      <alignment vertical="center" wrapText="1"/>
    </xf>
    <xf numFmtId="0" fontId="10" fillId="2" borderId="1" xfId="0" applyFont="1" applyFill="1" applyBorder="1" applyAlignment="1">
      <alignment horizontal="left" vertical="center" wrapText="1"/>
    </xf>
    <xf numFmtId="10" fontId="87" fillId="0" borderId="33" xfId="0" applyNumberFormat="1" applyFont="1" applyBorder="1" applyAlignment="1">
      <alignment horizontal="center" vertical="center"/>
    </xf>
    <xf numFmtId="0" fontId="30" fillId="0" borderId="20" xfId="0" applyFont="1" applyFill="1" applyBorder="1" applyAlignment="1">
      <alignment horizontal="left" vertical="center" wrapText="1"/>
    </xf>
    <xf numFmtId="10" fontId="30" fillId="0" borderId="24" xfId="0" applyNumberFormat="1" applyFont="1" applyFill="1" applyBorder="1" applyAlignment="1">
      <alignment horizontal="center" vertical="center"/>
    </xf>
    <xf numFmtId="0" fontId="30" fillId="0" borderId="16" xfId="0" applyFont="1" applyFill="1" applyBorder="1" applyAlignment="1">
      <alignment horizontal="left" vertical="center" wrapText="1"/>
    </xf>
    <xf numFmtId="0" fontId="96" fillId="5" borderId="82" xfId="0" applyFont="1" applyFill="1" applyBorder="1" applyAlignment="1">
      <alignment horizontal="left" vertical="center" wrapText="1"/>
    </xf>
    <xf numFmtId="0" fontId="119" fillId="5" borderId="37" xfId="0" applyFont="1" applyFill="1" applyBorder="1" applyAlignment="1">
      <alignment horizontal="left" vertical="center" wrapText="1"/>
    </xf>
    <xf numFmtId="0" fontId="120" fillId="5" borderId="14" xfId="0" applyFont="1" applyFill="1" applyBorder="1" applyAlignment="1">
      <alignment horizontal="center" vertical="center" wrapText="1"/>
    </xf>
    <xf numFmtId="0" fontId="120" fillId="5" borderId="23" xfId="0" applyFont="1" applyFill="1" applyBorder="1" applyAlignment="1">
      <alignment horizontal="center" vertical="center" wrapText="1"/>
    </xf>
    <xf numFmtId="0" fontId="9" fillId="0" borderId="22" xfId="0" applyFont="1" applyFill="1" applyBorder="1" applyAlignment="1">
      <alignment vertical="center" wrapText="1"/>
    </xf>
    <xf numFmtId="0" fontId="9" fillId="0" borderId="2" xfId="0" applyFont="1" applyFill="1" applyBorder="1" applyAlignment="1">
      <alignment horizontal="left" vertical="center" wrapText="1"/>
    </xf>
    <xf numFmtId="0" fontId="87" fillId="2" borderId="20" xfId="0" applyFont="1" applyFill="1" applyBorder="1" applyAlignment="1">
      <alignment vertical="center" wrapText="1"/>
    </xf>
    <xf numFmtId="4" fontId="105" fillId="2" borderId="50" xfId="0" applyNumberFormat="1" applyFont="1" applyFill="1" applyBorder="1" applyAlignment="1">
      <alignment vertical="center"/>
    </xf>
    <xf numFmtId="0" fontId="104" fillId="0" borderId="6" xfId="9" applyFont="1" applyBorder="1" applyAlignment="1">
      <alignment horizontal="left" vertical="center" wrapText="1"/>
    </xf>
    <xf numFmtId="4" fontId="104" fillId="2" borderId="33" xfId="0" applyNumberFormat="1" applyFont="1" applyFill="1" applyBorder="1" applyAlignment="1">
      <alignment vertical="center"/>
    </xf>
    <xf numFmtId="0" fontId="104" fillId="2" borderId="45" xfId="0" applyFont="1" applyFill="1" applyBorder="1" applyAlignment="1">
      <alignment horizontal="left" vertical="center" wrapText="1"/>
    </xf>
    <xf numFmtId="0" fontId="8" fillId="0" borderId="22" xfId="0" applyFont="1" applyFill="1" applyBorder="1" applyAlignment="1">
      <alignment vertical="center" wrapText="1"/>
    </xf>
    <xf numFmtId="4" fontId="105" fillId="0" borderId="17" xfId="0" applyNumberFormat="1" applyFont="1" applyFill="1" applyBorder="1" applyAlignment="1">
      <alignment vertical="center" wrapText="1"/>
    </xf>
    <xf numFmtId="10" fontId="30" fillId="0" borderId="22" xfId="0" applyNumberFormat="1" applyFont="1" applyFill="1" applyBorder="1" applyAlignment="1">
      <alignment vertical="center"/>
    </xf>
    <xf numFmtId="0" fontId="8" fillId="0" borderId="24" xfId="0" applyFont="1" applyFill="1" applyBorder="1" applyAlignment="1">
      <alignment horizontal="left" vertical="center" wrapText="1"/>
    </xf>
    <xf numFmtId="4" fontId="105" fillId="0" borderId="50" xfId="0" applyNumberFormat="1" applyFont="1" applyFill="1" applyBorder="1" applyAlignment="1">
      <alignment horizontal="right" vertical="center" wrapText="1"/>
    </xf>
    <xf numFmtId="4" fontId="105" fillId="0" borderId="15" xfId="0" applyNumberFormat="1" applyFont="1" applyFill="1" applyBorder="1" applyAlignment="1">
      <alignment horizontal="right" vertical="center" wrapText="1"/>
    </xf>
    <xf numFmtId="4" fontId="105" fillId="2" borderId="50" xfId="0" applyNumberFormat="1" applyFont="1" applyFill="1" applyBorder="1" applyAlignment="1">
      <alignment horizontal="right" vertical="center"/>
    </xf>
    <xf numFmtId="0" fontId="6" fillId="0" borderId="22" xfId="0" applyFont="1" applyFill="1" applyBorder="1" applyAlignment="1">
      <alignment vertical="center" wrapText="1"/>
    </xf>
    <xf numFmtId="0" fontId="6" fillId="0" borderId="23" xfId="0" applyFont="1" applyBorder="1" applyAlignment="1">
      <alignment vertical="center" wrapText="1"/>
    </xf>
    <xf numFmtId="0" fontId="120" fillId="5" borderId="13" xfId="0" applyFont="1" applyFill="1" applyBorder="1" applyAlignment="1">
      <alignment horizontal="center" vertical="center" wrapText="1"/>
    </xf>
    <xf numFmtId="0" fontId="119" fillId="5" borderId="17" xfId="0" applyFont="1" applyFill="1" applyBorder="1" applyAlignment="1">
      <alignment horizontal="left" vertical="center" wrapText="1"/>
    </xf>
    <xf numFmtId="4" fontId="30" fillId="0" borderId="30" xfId="0" applyNumberFormat="1" applyFont="1" applyFill="1" applyBorder="1" applyAlignment="1">
      <alignment horizontal="right" vertical="center"/>
    </xf>
    <xf numFmtId="4" fontId="30" fillId="0" borderId="39" xfId="0" applyNumberFormat="1" applyFont="1" applyFill="1" applyBorder="1" applyAlignment="1">
      <alignment horizontal="right" vertical="center" wrapText="1"/>
    </xf>
    <xf numFmtId="4" fontId="30" fillId="0" borderId="30" xfId="0" applyNumberFormat="1" applyFont="1" applyFill="1" applyBorder="1" applyAlignment="1">
      <alignment horizontal="right" vertical="center" wrapText="1"/>
    </xf>
    <xf numFmtId="4" fontId="30" fillId="0" borderId="39" xfId="0" applyNumberFormat="1" applyFont="1" applyFill="1" applyBorder="1" applyAlignment="1">
      <alignment horizontal="right" vertical="center"/>
    </xf>
    <xf numFmtId="4" fontId="104" fillId="0" borderId="30" xfId="0" applyNumberFormat="1" applyFont="1" applyFill="1" applyBorder="1" applyAlignment="1">
      <alignment vertical="center"/>
    </xf>
    <xf numFmtId="4" fontId="104" fillId="0" borderId="39" xfId="0" applyNumberFormat="1" applyFont="1" applyFill="1" applyBorder="1" applyAlignment="1">
      <alignment vertical="center"/>
    </xf>
    <xf numFmtId="4" fontId="30" fillId="0" borderId="39" xfId="0" applyNumberFormat="1" applyFont="1" applyFill="1" applyBorder="1" applyAlignment="1">
      <alignment vertical="center"/>
    </xf>
    <xf numFmtId="4" fontId="30" fillId="0" borderId="59" xfId="0" applyNumberFormat="1" applyFont="1" applyFill="1" applyBorder="1" applyAlignment="1">
      <alignment vertical="center"/>
    </xf>
    <xf numFmtId="4" fontId="30" fillId="0" borderId="56" xfId="0" applyNumberFormat="1" applyFont="1" applyBorder="1" applyAlignment="1">
      <alignment horizontal="right" vertical="center"/>
    </xf>
    <xf numFmtId="4" fontId="94" fillId="0" borderId="57" xfId="0" applyNumberFormat="1" applyFont="1" applyBorder="1" applyAlignment="1">
      <alignment horizontal="center" vertical="center"/>
    </xf>
    <xf numFmtId="4" fontId="104" fillId="0" borderId="17" xfId="0" applyNumberFormat="1" applyFont="1" applyFill="1" applyBorder="1" applyAlignment="1">
      <alignment horizontal="right" vertical="center"/>
    </xf>
    <xf numFmtId="4" fontId="149" fillId="0" borderId="17" xfId="0" applyNumberFormat="1" applyFont="1" applyFill="1" applyBorder="1" applyAlignment="1">
      <alignment horizontal="right" vertical="center" wrapText="1"/>
    </xf>
    <xf numFmtId="4" fontId="118" fillId="0" borderId="17" xfId="0" applyNumberFormat="1" applyFont="1" applyFill="1" applyBorder="1" applyAlignment="1">
      <alignment horizontal="right" vertical="center"/>
    </xf>
    <xf numFmtId="4" fontId="105" fillId="0" borderId="17" xfId="0" applyNumberFormat="1" applyFont="1" applyFill="1" applyBorder="1" applyAlignment="1">
      <alignment horizontal="right" vertical="center"/>
    </xf>
    <xf numFmtId="4" fontId="118" fillId="0" borderId="15" xfId="0" applyNumberFormat="1" applyFont="1" applyFill="1" applyBorder="1" applyAlignment="1">
      <alignment vertical="center"/>
    </xf>
    <xf numFmtId="4" fontId="30" fillId="0" borderId="17" xfId="0" applyNumberFormat="1" applyFont="1" applyFill="1" applyBorder="1" applyAlignment="1">
      <alignment vertical="center"/>
    </xf>
    <xf numFmtId="4" fontId="104" fillId="0" borderId="17" xfId="0" applyNumberFormat="1" applyFont="1" applyFill="1" applyBorder="1" applyAlignment="1">
      <alignment horizontal="right" vertical="center" wrapText="1"/>
    </xf>
    <xf numFmtId="4" fontId="105" fillId="0" borderId="15" xfId="0" applyNumberFormat="1" applyFont="1" applyFill="1" applyBorder="1" applyAlignment="1">
      <alignment vertical="center"/>
    </xf>
    <xf numFmtId="4" fontId="104" fillId="0" borderId="17" xfId="0" applyNumberFormat="1" applyFont="1" applyFill="1" applyBorder="1" applyAlignment="1">
      <alignment vertical="center"/>
    </xf>
    <xf numFmtId="4" fontId="104" fillId="0" borderId="49" xfId="0" applyNumberFormat="1" applyFont="1" applyFill="1" applyBorder="1" applyAlignment="1">
      <alignment vertical="center"/>
    </xf>
    <xf numFmtId="4" fontId="105" fillId="0" borderId="17" xfId="0" applyNumberFormat="1" applyFont="1" applyBorder="1" applyAlignment="1">
      <alignment vertical="center"/>
    </xf>
    <xf numFmtId="4" fontId="105" fillId="0" borderId="15" xfId="0" applyNumberFormat="1" applyFont="1" applyBorder="1" applyAlignment="1">
      <alignment horizontal="right" vertical="center"/>
    </xf>
    <xf numFmtId="4" fontId="105" fillId="0" borderId="17" xfId="0" applyNumberFormat="1" applyFont="1" applyBorder="1" applyAlignment="1">
      <alignment horizontal="right" vertical="center"/>
    </xf>
    <xf numFmtId="4" fontId="105" fillId="0" borderId="19" xfId="0" applyNumberFormat="1" applyFont="1" applyBorder="1" applyAlignment="1">
      <alignment horizontal="right" vertical="center"/>
    </xf>
    <xf numFmtId="4" fontId="117" fillId="0" borderId="84" xfId="0" applyNumberFormat="1" applyFont="1" applyBorder="1" applyAlignment="1">
      <alignment vertical="center"/>
    </xf>
    <xf numFmtId="4" fontId="104" fillId="0" borderId="39" xfId="0" applyNumberFormat="1" applyFont="1" applyFill="1" applyBorder="1" applyAlignment="1">
      <alignment vertical="center" wrapText="1"/>
    </xf>
    <xf numFmtId="4" fontId="104" fillId="0" borderId="27" xfId="0" applyNumberFormat="1" applyFont="1" applyFill="1" applyBorder="1" applyAlignment="1">
      <alignment horizontal="right" vertical="center" wrapText="1"/>
    </xf>
    <xf numFmtId="4" fontId="30" fillId="0" borderId="27" xfId="0" applyNumberFormat="1" applyFont="1" applyFill="1" applyBorder="1" applyAlignment="1">
      <alignment horizontal="right" vertical="center" wrapText="1"/>
    </xf>
    <xf numFmtId="4" fontId="104" fillId="0" borderId="30" xfId="0" applyNumberFormat="1" applyFont="1" applyFill="1" applyBorder="1" applyAlignment="1">
      <alignment horizontal="right" vertical="center"/>
    </xf>
    <xf numFmtId="4" fontId="104" fillId="0" borderId="39" xfId="0" applyNumberFormat="1" applyFont="1" applyBorder="1" applyAlignment="1">
      <alignment horizontal="right" vertical="center"/>
    </xf>
    <xf numFmtId="4" fontId="104" fillId="0" borderId="35" xfId="0" applyNumberFormat="1" applyFont="1" applyBorder="1" applyAlignment="1">
      <alignment horizontal="right" vertical="center"/>
    </xf>
    <xf numFmtId="4" fontId="104" fillId="2" borderId="66" xfId="0" applyNumberFormat="1" applyFont="1" applyFill="1" applyBorder="1" applyAlignment="1">
      <alignment horizontal="right" vertical="center"/>
    </xf>
    <xf numFmtId="4" fontId="149" fillId="0" borderId="29" xfId="0" applyNumberFormat="1" applyFont="1" applyFill="1" applyBorder="1" applyAlignment="1">
      <alignment horizontal="right" vertical="center" wrapText="1"/>
    </xf>
    <xf numFmtId="0" fontId="6" fillId="0" borderId="2" xfId="0" applyFont="1" applyFill="1" applyBorder="1" applyAlignment="1">
      <alignment horizontal="left" vertical="center" wrapText="1"/>
    </xf>
    <xf numFmtId="4" fontId="149" fillId="0" borderId="50" xfId="0" applyNumberFormat="1" applyFont="1" applyFill="1" applyBorder="1" applyAlignment="1">
      <alignment horizontal="right" vertical="center" wrapText="1"/>
    </xf>
    <xf numFmtId="0" fontId="6" fillId="0" borderId="34" xfId="0" applyFont="1" applyFill="1" applyBorder="1" applyAlignment="1">
      <alignment vertical="center" wrapText="1"/>
    </xf>
    <xf numFmtId="4" fontId="94" fillId="5" borderId="51" xfId="0" applyNumberFormat="1" applyFont="1" applyFill="1" applyBorder="1" applyAlignment="1">
      <alignment horizontal="right" vertical="center"/>
    </xf>
    <xf numFmtId="4" fontId="104" fillId="0" borderId="15" xfId="0" applyNumberFormat="1" applyFont="1" applyFill="1" applyBorder="1" applyAlignment="1">
      <alignment horizontal="right" vertical="center"/>
    </xf>
    <xf numFmtId="4" fontId="109" fillId="0" borderId="0" xfId="0" applyNumberFormat="1" applyFont="1" applyAlignment="1">
      <alignment horizontal="center" vertical="center"/>
    </xf>
    <xf numFmtId="4" fontId="105" fillId="0" borderId="0" xfId="0" applyNumberFormat="1" applyFont="1" applyBorder="1" applyAlignment="1">
      <alignment vertical="center"/>
    </xf>
    <xf numFmtId="4" fontId="94" fillId="0" borderId="0" xfId="0" applyNumberFormat="1" applyFont="1" applyAlignment="1">
      <alignment vertical="center"/>
    </xf>
    <xf numFmtId="0" fontId="104" fillId="0" borderId="34" xfId="0" applyFont="1" applyFill="1" applyBorder="1" applyAlignment="1">
      <alignment horizontal="center" vertical="center"/>
    </xf>
    <xf numFmtId="4" fontId="108" fillId="0" borderId="49" xfId="0" applyNumberFormat="1" applyFont="1" applyFill="1" applyBorder="1" applyAlignment="1">
      <alignment vertical="center"/>
    </xf>
    <xf numFmtId="4" fontId="104" fillId="0" borderId="0" xfId="0" applyNumberFormat="1" applyFont="1" applyFill="1" applyBorder="1" applyAlignment="1">
      <alignment horizontal="center" vertical="center" wrapText="1"/>
    </xf>
    <xf numFmtId="0" fontId="104" fillId="0" borderId="0" xfId="0" applyFont="1" applyFill="1" applyBorder="1" applyAlignment="1">
      <alignment horizontal="center" vertical="center"/>
    </xf>
    <xf numFmtId="0" fontId="104" fillId="0" borderId="22" xfId="0" applyFont="1" applyFill="1" applyBorder="1" applyAlignment="1">
      <alignment horizontal="center" vertical="center"/>
    </xf>
    <xf numFmtId="0" fontId="104" fillId="0" borderId="39" xfId="0" applyFont="1" applyFill="1" applyBorder="1" applyAlignment="1">
      <alignment horizontal="center" vertical="center"/>
    </xf>
    <xf numFmtId="0" fontId="94" fillId="0" borderId="38" xfId="0" applyFont="1" applyBorder="1" applyAlignment="1">
      <alignment horizontal="center" vertical="center"/>
    </xf>
    <xf numFmtId="4" fontId="104" fillId="0" borderId="18" xfId="0" applyNumberFormat="1" applyFont="1" applyFill="1" applyBorder="1" applyAlignment="1">
      <alignment horizontal="center" vertical="center" wrapText="1"/>
    </xf>
    <xf numFmtId="0" fontId="5" fillId="0" borderId="34" xfId="0" applyFont="1" applyBorder="1" applyAlignment="1">
      <alignment horizontal="center" vertical="center"/>
    </xf>
    <xf numFmtId="4" fontId="5" fillId="2" borderId="32" xfId="0" applyNumberFormat="1" applyFont="1" applyFill="1" applyBorder="1" applyAlignment="1">
      <alignment vertical="center"/>
    </xf>
    <xf numFmtId="4" fontId="5" fillId="2" borderId="22" xfId="0" applyNumberFormat="1" applyFont="1" applyFill="1" applyBorder="1" applyAlignment="1">
      <alignment horizontal="right" vertical="center"/>
    </xf>
    <xf numFmtId="4" fontId="5" fillId="0" borderId="48" xfId="0" applyNumberFormat="1" applyFont="1" applyBorder="1" applyAlignment="1">
      <alignment vertical="center"/>
    </xf>
    <xf numFmtId="4" fontId="5" fillId="2" borderId="33" xfId="0" applyNumberFormat="1" applyFont="1" applyFill="1" applyBorder="1" applyAlignment="1">
      <alignment vertical="center"/>
    </xf>
    <xf numFmtId="4" fontId="5" fillId="0" borderId="37" xfId="0" applyNumberFormat="1" applyFont="1" applyBorder="1" applyAlignment="1">
      <alignment vertical="center"/>
    </xf>
    <xf numFmtId="4" fontId="5" fillId="2" borderId="2" xfId="0" applyNumberFormat="1" applyFont="1" applyFill="1" applyBorder="1" applyAlignment="1">
      <alignment horizontal="right" vertical="center"/>
    </xf>
    <xf numFmtId="4" fontId="5" fillId="0" borderId="2" xfId="0" applyNumberFormat="1" applyFont="1" applyBorder="1" applyAlignment="1">
      <alignment horizontal="right" vertical="center"/>
    </xf>
    <xf numFmtId="4" fontId="5" fillId="0" borderId="2" xfId="0" applyNumberFormat="1" applyFont="1" applyBorder="1" applyAlignment="1">
      <alignment vertical="center"/>
    </xf>
    <xf numFmtId="4" fontId="5" fillId="0" borderId="24" xfId="0" applyNumberFormat="1" applyFont="1" applyBorder="1" applyAlignment="1">
      <alignment horizontal="right" vertical="center"/>
    </xf>
    <xf numFmtId="4" fontId="5" fillId="2" borderId="33" xfId="0" applyNumberFormat="1" applyFont="1" applyFill="1" applyBorder="1" applyAlignment="1">
      <alignment horizontal="right" vertical="center"/>
    </xf>
    <xf numFmtId="4" fontId="5" fillId="0" borderId="7" xfId="0" applyNumberFormat="1" applyFont="1" applyBorder="1" applyAlignment="1">
      <alignment horizontal="right" vertical="center"/>
    </xf>
    <xf numFmtId="4" fontId="5" fillId="2" borderId="22" xfId="0" applyNumberFormat="1" applyFont="1" applyFill="1" applyBorder="1" applyAlignment="1">
      <alignment vertical="center"/>
    </xf>
    <xf numFmtId="4" fontId="5" fillId="0" borderId="18" xfId="0" applyNumberFormat="1" applyFont="1" applyBorder="1" applyAlignment="1">
      <alignment vertical="center"/>
    </xf>
    <xf numFmtId="4" fontId="5" fillId="0" borderId="6" xfId="0" applyNumberFormat="1" applyFont="1" applyBorder="1" applyAlignment="1">
      <alignment horizontal="right" vertical="center"/>
    </xf>
    <xf numFmtId="4" fontId="5" fillId="2" borderId="5" xfId="0" applyNumberFormat="1" applyFont="1" applyFill="1" applyBorder="1" applyAlignment="1">
      <alignment horizontal="right" vertical="center"/>
    </xf>
    <xf numFmtId="4" fontId="5" fillId="0" borderId="2" xfId="0" applyNumberFormat="1" applyFont="1" applyFill="1" applyBorder="1" applyAlignment="1">
      <alignment horizontal="right" vertical="center"/>
    </xf>
    <xf numFmtId="4" fontId="5" fillId="0" borderId="37" xfId="0" applyNumberFormat="1" applyFont="1" applyBorder="1" applyAlignment="1">
      <alignment horizontal="right" vertical="center"/>
    </xf>
    <xf numFmtId="4" fontId="5" fillId="0" borderId="33" xfId="0" applyNumberFormat="1" applyFont="1" applyBorder="1" applyAlignment="1">
      <alignment horizontal="right" vertical="center"/>
    </xf>
    <xf numFmtId="4" fontId="5" fillId="2" borderId="37" xfId="0" applyNumberFormat="1" applyFont="1" applyFill="1" applyBorder="1" applyAlignment="1">
      <alignment horizontal="right" vertical="center"/>
    </xf>
    <xf numFmtId="4" fontId="5" fillId="0" borderId="22" xfId="0" applyNumberFormat="1" applyFont="1" applyFill="1" applyBorder="1" applyAlignment="1">
      <alignment horizontal="right" vertical="center"/>
    </xf>
    <xf numFmtId="4" fontId="5" fillId="0" borderId="24" xfId="0" applyNumberFormat="1" applyFont="1" applyFill="1" applyBorder="1" applyAlignment="1">
      <alignment horizontal="right" vertical="center"/>
    </xf>
    <xf numFmtId="4" fontId="5" fillId="2" borderId="6" xfId="0" applyNumberFormat="1" applyFont="1" applyFill="1" applyBorder="1" applyAlignment="1">
      <alignment horizontal="right" vertical="center"/>
    </xf>
    <xf numFmtId="4" fontId="5" fillId="0" borderId="39" xfId="0" applyNumberFormat="1" applyFont="1" applyFill="1" applyBorder="1" applyAlignment="1">
      <alignment horizontal="right" vertical="center"/>
    </xf>
    <xf numFmtId="4" fontId="5" fillId="0" borderId="34" xfId="0" applyNumberFormat="1" applyFont="1" applyFill="1" applyBorder="1" applyAlignment="1">
      <alignment horizontal="right" vertical="center"/>
    </xf>
    <xf numFmtId="4" fontId="5" fillId="2" borderId="10" xfId="0" applyNumberFormat="1" applyFont="1" applyFill="1" applyBorder="1" applyAlignment="1">
      <alignment horizontal="right" vertical="center"/>
    </xf>
    <xf numFmtId="4" fontId="5" fillId="0" borderId="22" xfId="0" applyNumberFormat="1" applyFont="1" applyFill="1" applyBorder="1" applyAlignment="1">
      <alignment horizontal="right" vertical="center" wrapText="1"/>
    </xf>
    <xf numFmtId="4" fontId="5" fillId="0" borderId="33" xfId="0" applyNumberFormat="1" applyFont="1" applyFill="1" applyBorder="1" applyAlignment="1">
      <alignment horizontal="right" vertical="center"/>
    </xf>
    <xf numFmtId="4" fontId="5" fillId="2" borderId="7" xfId="0" applyNumberFormat="1" applyFont="1" applyFill="1" applyBorder="1" applyAlignment="1">
      <alignment horizontal="right" vertical="center"/>
    </xf>
    <xf numFmtId="0" fontId="104" fillId="0" borderId="1" xfId="0" applyFont="1" applyFill="1" applyBorder="1" applyAlignment="1">
      <alignment horizontal="left" vertical="center" wrapText="1"/>
    </xf>
    <xf numFmtId="4" fontId="104" fillId="0" borderId="28" xfId="0" applyNumberFormat="1" applyFont="1" applyFill="1" applyBorder="1" applyAlignment="1">
      <alignment horizontal="right" vertical="center" wrapText="1"/>
    </xf>
    <xf numFmtId="4" fontId="104" fillId="0" borderId="39" xfId="0" applyNumberFormat="1" applyFont="1" applyFill="1" applyBorder="1" applyAlignment="1">
      <alignment horizontal="right" vertical="center"/>
    </xf>
    <xf numFmtId="4" fontId="94" fillId="5" borderId="54" xfId="0" applyNumberFormat="1" applyFont="1" applyFill="1" applyBorder="1" applyAlignment="1">
      <alignment horizontal="right" vertical="center"/>
    </xf>
    <xf numFmtId="4" fontId="94" fillId="5" borderId="61" xfId="0" applyNumberFormat="1" applyFont="1" applyFill="1" applyBorder="1" applyAlignment="1">
      <alignment horizontal="right" vertical="center"/>
    </xf>
    <xf numFmtId="4" fontId="94" fillId="17" borderId="54" xfId="0" applyNumberFormat="1" applyFont="1" applyFill="1" applyBorder="1" applyAlignment="1">
      <alignment horizontal="right" vertical="center"/>
    </xf>
    <xf numFmtId="0" fontId="3" fillId="0" borderId="22" xfId="0" applyFont="1" applyFill="1" applyBorder="1" applyAlignment="1">
      <alignment vertical="center" wrapText="1"/>
    </xf>
    <xf numFmtId="4" fontId="30" fillId="0" borderId="39" xfId="0" applyNumberFormat="1" applyFont="1" applyBorder="1" applyAlignment="1">
      <alignment horizontal="right" vertical="center"/>
    </xf>
    <xf numFmtId="0" fontId="0" fillId="2" borderId="80" xfId="0" applyFill="1" applyBorder="1" applyAlignment="1">
      <alignment horizontal="left" vertical="center" wrapText="1"/>
    </xf>
    <xf numFmtId="14" fontId="3" fillId="0" borderId="64" xfId="0" applyNumberFormat="1" applyFont="1" applyFill="1" applyBorder="1" applyAlignment="1">
      <alignment vertical="center" wrapText="1"/>
    </xf>
    <xf numFmtId="0" fontId="3" fillId="0" borderId="59" xfId="0" applyFont="1" applyBorder="1" applyAlignment="1">
      <alignment vertical="center" wrapText="1"/>
    </xf>
    <xf numFmtId="4" fontId="129" fillId="0" borderId="2" xfId="0" applyNumberFormat="1" applyFont="1" applyFill="1" applyBorder="1" applyAlignment="1">
      <alignment horizontal="right" vertical="center"/>
    </xf>
    <xf numFmtId="4" fontId="118" fillId="0" borderId="5" xfId="0" applyNumberFormat="1" applyFont="1" applyFill="1" applyBorder="1" applyAlignment="1">
      <alignment horizontal="right" vertical="center"/>
    </xf>
    <xf numFmtId="4" fontId="152" fillId="0" borderId="30" xfId="0" applyNumberFormat="1" applyFont="1" applyFill="1" applyBorder="1" applyAlignment="1">
      <alignment horizontal="right" vertical="center"/>
    </xf>
    <xf numFmtId="0" fontId="153" fillId="0" borderId="83" xfId="0" applyFont="1" applyFill="1" applyBorder="1" applyAlignment="1">
      <alignment horizontal="right" vertical="center" wrapText="1"/>
    </xf>
    <xf numFmtId="0" fontId="153" fillId="0" borderId="30" xfId="0" applyFont="1" applyFill="1" applyBorder="1" applyAlignment="1">
      <alignment horizontal="right" vertical="center" wrapText="1"/>
    </xf>
    <xf numFmtId="10" fontId="113" fillId="17" borderId="15" xfId="0" applyNumberFormat="1" applyFont="1" applyFill="1" applyBorder="1" applyAlignment="1">
      <alignment horizontal="center" vertical="center"/>
    </xf>
    <xf numFmtId="10" fontId="113" fillId="0" borderId="19" xfId="0" applyNumberFormat="1" applyFont="1" applyBorder="1" applyAlignment="1">
      <alignment horizontal="center" vertical="center"/>
    </xf>
    <xf numFmtId="4" fontId="122" fillId="20" borderId="1" xfId="0" applyNumberFormat="1" applyFont="1" applyFill="1" applyBorder="1" applyAlignment="1">
      <alignment horizontal="right" vertical="center"/>
    </xf>
    <xf numFmtId="4" fontId="128" fillId="20" borderId="26" xfId="0" applyNumberFormat="1" applyFont="1" applyFill="1" applyBorder="1" applyAlignment="1">
      <alignment horizontal="right" vertical="center"/>
    </xf>
    <xf numFmtId="4" fontId="122" fillId="5" borderId="33" xfId="0" applyNumberFormat="1" applyFont="1" applyFill="1" applyBorder="1" applyAlignment="1">
      <alignment horizontal="right" vertical="center" wrapText="1"/>
    </xf>
    <xf numFmtId="4" fontId="122" fillId="5" borderId="33" xfId="0" applyNumberFormat="1" applyFont="1" applyFill="1" applyBorder="1" applyAlignment="1">
      <alignment horizontal="right" vertical="center"/>
    </xf>
    <xf numFmtId="4" fontId="122" fillId="5" borderId="50" xfId="0" applyNumberFormat="1" applyFont="1" applyFill="1" applyBorder="1" applyAlignment="1">
      <alignment horizontal="right" vertical="center"/>
    </xf>
    <xf numFmtId="4" fontId="113" fillId="5" borderId="37" xfId="0" applyNumberFormat="1" applyFont="1" applyFill="1" applyBorder="1" applyAlignment="1">
      <alignment horizontal="right" vertical="center"/>
    </xf>
    <xf numFmtId="10" fontId="113" fillId="5" borderId="33" xfId="0" applyNumberFormat="1" applyFont="1" applyFill="1" applyBorder="1" applyAlignment="1">
      <alignment horizontal="center" vertical="center"/>
    </xf>
    <xf numFmtId="10" fontId="113" fillId="5" borderId="50" xfId="0" applyNumberFormat="1" applyFont="1" applyFill="1" applyBorder="1" applyAlignment="1">
      <alignment horizontal="center" vertical="center"/>
    </xf>
    <xf numFmtId="10" fontId="30" fillId="0" borderId="24" xfId="0" applyNumberFormat="1" applyFont="1" applyFill="1" applyBorder="1" applyAlignment="1">
      <alignment horizontal="center" vertical="center"/>
    </xf>
    <xf numFmtId="4" fontId="105" fillId="0" borderId="15" xfId="0" applyNumberFormat="1" applyFont="1" applyFill="1" applyBorder="1" applyAlignment="1">
      <alignment horizontal="right" vertical="center" wrapText="1"/>
    </xf>
    <xf numFmtId="4" fontId="151" fillId="0" borderId="15" xfId="0" applyNumberFormat="1" applyFont="1" applyFill="1" applyBorder="1" applyAlignment="1">
      <alignment horizontal="right" vertical="top" wrapText="1"/>
    </xf>
    <xf numFmtId="4" fontId="150" fillId="0" borderId="50" xfId="0" applyNumberFormat="1" applyFont="1" applyFill="1" applyBorder="1" applyAlignment="1">
      <alignment horizontal="right" vertical="center" wrapText="1"/>
    </xf>
    <xf numFmtId="4" fontId="105" fillId="0" borderId="50" xfId="0" applyNumberFormat="1" applyFont="1" applyFill="1" applyBorder="1" applyAlignment="1">
      <alignment vertical="center" wrapText="1"/>
    </xf>
    <xf numFmtId="0" fontId="30" fillId="0" borderId="16" xfId="0" applyFont="1" applyFill="1" applyBorder="1" applyAlignment="1">
      <alignment vertical="center" wrapText="1"/>
    </xf>
    <xf numFmtId="4" fontId="30" fillId="0" borderId="28" xfId="0" applyNumberFormat="1" applyFont="1" applyFill="1" applyBorder="1" applyAlignment="1">
      <alignment vertical="center"/>
    </xf>
    <xf numFmtId="4" fontId="98" fillId="0" borderId="27" xfId="0" applyNumberFormat="1" applyFont="1" applyFill="1" applyBorder="1" applyAlignment="1">
      <alignment horizontal="right" vertical="center" wrapText="1"/>
    </xf>
    <xf numFmtId="0" fontId="126" fillId="19" borderId="12" xfId="0" applyFont="1" applyFill="1" applyBorder="1" applyAlignment="1">
      <alignment horizontal="left" vertical="center" wrapText="1"/>
    </xf>
    <xf numFmtId="0" fontId="127" fillId="19" borderId="12" xfId="0" applyFont="1" applyFill="1" applyBorder="1" applyAlignment="1">
      <alignment horizontal="center" vertical="center" wrapText="1"/>
    </xf>
    <xf numFmtId="4" fontId="104" fillId="0" borderId="5" xfId="0" applyNumberFormat="1" applyFont="1" applyFill="1" applyBorder="1" applyAlignment="1">
      <alignment horizontal="right" vertical="center"/>
    </xf>
    <xf numFmtId="4" fontId="98" fillId="0" borderId="15" xfId="0" applyNumberFormat="1" applyFont="1" applyFill="1" applyBorder="1" applyAlignment="1">
      <alignment horizontal="right" vertical="top" wrapText="1"/>
    </xf>
    <xf numFmtId="4" fontId="135" fillId="0" borderId="50" xfId="0" applyNumberFormat="1" applyFont="1" applyFill="1" applyBorder="1" applyAlignment="1">
      <alignment horizontal="right" vertical="center" wrapText="1"/>
    </xf>
    <xf numFmtId="4" fontId="151" fillId="0" borderId="49" xfId="0" applyNumberFormat="1" applyFont="1" applyFill="1" applyBorder="1" applyAlignment="1">
      <alignment horizontal="right" vertical="top" wrapText="1"/>
    </xf>
    <xf numFmtId="4" fontId="105" fillId="0" borderId="5" xfId="0" applyNumberFormat="1" applyFont="1" applyFill="1" applyBorder="1" applyAlignment="1">
      <alignment horizontal="right" vertical="center"/>
    </xf>
    <xf numFmtId="0" fontId="2" fillId="0" borderId="22" xfId="0" applyFont="1" applyFill="1" applyBorder="1" applyAlignment="1">
      <alignment vertical="center" wrapText="1"/>
    </xf>
    <xf numFmtId="10" fontId="87" fillId="0" borderId="24" xfId="0" applyNumberFormat="1" applyFont="1" applyBorder="1" applyAlignment="1">
      <alignment horizontal="center" vertical="center"/>
    </xf>
    <xf numFmtId="4" fontId="104" fillId="0" borderId="27" xfId="0" applyNumberFormat="1" applyFont="1" applyBorder="1" applyAlignment="1">
      <alignment horizontal="right" vertical="center"/>
    </xf>
    <xf numFmtId="0" fontId="104" fillId="0" borderId="50" xfId="0" applyFont="1" applyBorder="1" applyAlignment="1">
      <alignment vertical="center" wrapText="1"/>
    </xf>
    <xf numFmtId="10" fontId="0" fillId="0" borderId="33" xfId="0" applyNumberFormat="1" applyBorder="1" applyAlignment="1">
      <alignment horizontal="center" vertical="center"/>
    </xf>
    <xf numFmtId="0" fontId="104" fillId="0" borderId="31" xfId="0" applyFont="1" applyFill="1" applyBorder="1" applyAlignment="1">
      <alignment vertical="center" wrapText="1"/>
    </xf>
    <xf numFmtId="0" fontId="104" fillId="0" borderId="17" xfId="0" applyFont="1" applyBorder="1" applyAlignment="1">
      <alignment horizontal="left" vertical="center" wrapText="1"/>
    </xf>
    <xf numFmtId="0" fontId="104" fillId="0" borderId="12" xfId="0" applyFont="1" applyFill="1" applyBorder="1" applyAlignment="1">
      <alignment vertical="center" wrapText="1"/>
    </xf>
    <xf numFmtId="0" fontId="104" fillId="0" borderId="41" xfId="0" applyFont="1" applyFill="1" applyBorder="1" applyAlignment="1">
      <alignment vertical="center" wrapText="1"/>
    </xf>
    <xf numFmtId="14" fontId="104" fillId="0" borderId="5" xfId="0" applyNumberFormat="1" applyFont="1" applyFill="1" applyBorder="1" applyAlignment="1">
      <alignment vertical="center" wrapText="1"/>
    </xf>
    <xf numFmtId="4" fontId="113" fillId="0" borderId="1" xfId="0" applyNumberFormat="1" applyFont="1" applyFill="1" applyBorder="1" applyAlignment="1">
      <alignment horizontal="left" vertical="center"/>
    </xf>
    <xf numFmtId="4" fontId="113" fillId="0" borderId="1" xfId="0" applyNumberFormat="1" applyFont="1" applyFill="1" applyBorder="1" applyAlignment="1">
      <alignment horizontal="left" vertical="center" wrapText="1"/>
    </xf>
    <xf numFmtId="0" fontId="122" fillId="18" borderId="2" xfId="0" applyFont="1" applyFill="1" applyBorder="1" applyAlignment="1">
      <alignment horizontal="left" vertical="center" wrapText="1"/>
    </xf>
    <xf numFmtId="0" fontId="122" fillId="18" borderId="30" xfId="0" applyFont="1" applyFill="1" applyBorder="1" applyAlignment="1">
      <alignment horizontal="left" vertical="center" wrapText="1"/>
    </xf>
    <xf numFmtId="0" fontId="122" fillId="18" borderId="5" xfId="0" applyFont="1" applyFill="1" applyBorder="1" applyAlignment="1">
      <alignment horizontal="left" vertical="center" wrapText="1"/>
    </xf>
    <xf numFmtId="4" fontId="128" fillId="0" borderId="2" xfId="0" applyNumberFormat="1" applyFont="1" applyFill="1" applyBorder="1" applyAlignment="1">
      <alignment horizontal="left" vertical="center"/>
    </xf>
    <xf numFmtId="4" fontId="128" fillId="0" borderId="30" xfId="0" applyNumberFormat="1" applyFont="1" applyFill="1" applyBorder="1" applyAlignment="1">
      <alignment horizontal="left" vertical="center"/>
    </xf>
    <xf numFmtId="4" fontId="128" fillId="0" borderId="5" xfId="0" applyNumberFormat="1" applyFont="1" applyFill="1" applyBorder="1" applyAlignment="1">
      <alignment horizontal="left" vertical="center"/>
    </xf>
    <xf numFmtId="0" fontId="122" fillId="0" borderId="1" xfId="0" applyFont="1" applyBorder="1" applyAlignment="1">
      <alignment horizontal="left" vertical="top" wrapText="1"/>
    </xf>
    <xf numFmtId="0" fontId="113" fillId="0" borderId="1" xfId="0" applyFont="1" applyBorder="1" applyAlignment="1">
      <alignment horizontal="left" vertical="top" wrapText="1"/>
    </xf>
    <xf numFmtId="0" fontId="113" fillId="0" borderId="2" xfId="0" applyFont="1" applyBorder="1" applyAlignment="1">
      <alignment horizontal="left" vertical="top" wrapText="1"/>
    </xf>
    <xf numFmtId="0" fontId="113" fillId="0" borderId="30" xfId="0" applyFont="1" applyBorder="1" applyAlignment="1">
      <alignment horizontal="left" vertical="top" wrapText="1"/>
    </xf>
    <xf numFmtId="0" fontId="113" fillId="0" borderId="5" xfId="0" applyFont="1" applyBorder="1" applyAlignment="1">
      <alignment horizontal="left" vertical="top" wrapText="1"/>
    </xf>
    <xf numFmtId="0" fontId="126" fillId="18" borderId="22" xfId="0" applyFont="1" applyFill="1" applyBorder="1" applyAlignment="1">
      <alignment horizontal="left" vertical="center" wrapText="1"/>
    </xf>
    <xf numFmtId="4" fontId="113" fillId="0" borderId="2" xfId="0" applyNumberFormat="1" applyFont="1" applyFill="1" applyBorder="1" applyAlignment="1">
      <alignment horizontal="left" vertical="center"/>
    </xf>
    <xf numFmtId="4" fontId="113" fillId="0" borderId="30" xfId="0" applyNumberFormat="1" applyFont="1" applyFill="1" applyBorder="1" applyAlignment="1">
      <alignment horizontal="left" vertical="center"/>
    </xf>
    <xf numFmtId="4" fontId="113" fillId="0" borderId="5" xfId="0" applyNumberFormat="1" applyFont="1" applyFill="1" applyBorder="1" applyAlignment="1">
      <alignment horizontal="left" vertical="center"/>
    </xf>
    <xf numFmtId="0" fontId="94" fillId="19" borderId="0" xfId="0" applyFont="1" applyFill="1" applyBorder="1" applyAlignment="1">
      <alignment horizontal="left" wrapText="1"/>
    </xf>
    <xf numFmtId="0" fontId="122" fillId="5" borderId="7" xfId="0" applyFont="1" applyFill="1" applyBorder="1" applyAlignment="1">
      <alignment horizontal="left" vertical="center" wrapText="1"/>
    </xf>
    <xf numFmtId="0" fontId="122" fillId="5" borderId="56" xfId="0" applyFont="1" applyFill="1" applyBorder="1" applyAlignment="1">
      <alignment horizontal="left" vertical="center" wrapText="1"/>
    </xf>
    <xf numFmtId="4" fontId="113" fillId="0" borderId="2" xfId="0" applyNumberFormat="1" applyFont="1" applyFill="1" applyBorder="1" applyAlignment="1">
      <alignment horizontal="center" vertical="center" wrapText="1"/>
    </xf>
    <xf numFmtId="4" fontId="113" fillId="0" borderId="30" xfId="0" applyNumberFormat="1" applyFont="1" applyFill="1" applyBorder="1" applyAlignment="1">
      <alignment horizontal="center" vertical="center" wrapText="1"/>
    </xf>
    <xf numFmtId="4" fontId="113" fillId="0" borderId="5" xfId="0" applyNumberFormat="1" applyFont="1" applyFill="1" applyBorder="1" applyAlignment="1">
      <alignment horizontal="center" vertical="center" wrapText="1"/>
    </xf>
    <xf numFmtId="0" fontId="132" fillId="0" borderId="0" xfId="0" applyFont="1" applyAlignment="1">
      <alignment horizontal="center" wrapText="1"/>
    </xf>
    <xf numFmtId="4" fontId="122" fillId="0" borderId="30" xfId="0" applyNumberFormat="1" applyFont="1" applyFill="1" applyBorder="1" applyAlignment="1">
      <alignment horizontal="left" vertical="center"/>
    </xf>
    <xf numFmtId="4" fontId="122" fillId="0" borderId="5" xfId="0" applyNumberFormat="1" applyFont="1" applyFill="1" applyBorder="1" applyAlignment="1">
      <alignment horizontal="left" vertical="center"/>
    </xf>
    <xf numFmtId="0" fontId="127" fillId="18" borderId="2" xfId="0" applyFont="1" applyFill="1" applyBorder="1" applyAlignment="1">
      <alignment horizontal="center" vertical="center" wrapText="1"/>
    </xf>
    <xf numFmtId="0" fontId="127" fillId="18" borderId="30" xfId="0" applyFont="1" applyFill="1" applyBorder="1" applyAlignment="1">
      <alignment horizontal="center" vertical="center" wrapText="1"/>
    </xf>
    <xf numFmtId="0" fontId="126" fillId="18" borderId="17" xfId="0" applyFont="1" applyFill="1" applyBorder="1" applyAlignment="1">
      <alignment horizontal="left" vertical="center" wrapText="1"/>
    </xf>
    <xf numFmtId="0" fontId="122" fillId="17" borderId="1" xfId="0" applyFont="1" applyFill="1" applyBorder="1" applyAlignment="1">
      <alignment horizontal="left" vertical="center" wrapText="1"/>
    </xf>
    <xf numFmtId="0" fontId="122" fillId="17" borderId="2" xfId="0" applyFont="1" applyFill="1" applyBorder="1" applyAlignment="1">
      <alignment horizontal="left" vertical="center" wrapText="1"/>
    </xf>
    <xf numFmtId="0" fontId="122" fillId="0" borderId="9" xfId="0" applyFont="1" applyBorder="1" applyAlignment="1">
      <alignment horizontal="left" vertical="center" wrapText="1"/>
    </xf>
    <xf numFmtId="0" fontId="122" fillId="0" borderId="35" xfId="0" applyFont="1" applyBorder="1" applyAlignment="1">
      <alignment horizontal="left" vertical="center" wrapText="1"/>
    </xf>
    <xf numFmtId="4" fontId="129" fillId="0" borderId="30" xfId="0" applyNumberFormat="1" applyFont="1" applyFill="1" applyBorder="1" applyAlignment="1">
      <alignment horizontal="left" vertical="center" wrapText="1"/>
    </xf>
    <xf numFmtId="4" fontId="129" fillId="0" borderId="5" xfId="0" applyNumberFormat="1" applyFont="1" applyFill="1" applyBorder="1" applyAlignment="1">
      <alignment horizontal="left" vertical="center" wrapText="1"/>
    </xf>
    <xf numFmtId="0" fontId="126" fillId="18" borderId="38" xfId="0" applyFont="1" applyFill="1" applyBorder="1" applyAlignment="1">
      <alignment horizontal="center" vertical="center" wrapText="1"/>
    </xf>
    <xf numFmtId="0" fontId="126" fillId="18" borderId="30" xfId="0" applyFont="1" applyFill="1" applyBorder="1" applyAlignment="1">
      <alignment horizontal="center" vertical="center" wrapText="1"/>
    </xf>
    <xf numFmtId="0" fontId="126" fillId="18" borderId="39" xfId="0" applyFont="1" applyFill="1" applyBorder="1" applyAlignment="1">
      <alignment horizontal="center" vertical="center" wrapText="1"/>
    </xf>
    <xf numFmtId="0" fontId="122" fillId="18" borderId="36" xfId="0" applyFont="1" applyFill="1" applyBorder="1" applyAlignment="1">
      <alignment horizontal="left" vertical="center" wrapText="1"/>
    </xf>
    <xf numFmtId="0" fontId="122" fillId="18" borderId="25" xfId="0" applyFont="1" applyFill="1" applyBorder="1" applyAlignment="1">
      <alignment horizontal="left" vertical="center" wrapText="1"/>
    </xf>
    <xf numFmtId="0" fontId="126" fillId="18" borderId="1" xfId="0" applyFont="1" applyFill="1" applyBorder="1" applyAlignment="1">
      <alignment horizontal="left" vertical="center" wrapText="1"/>
    </xf>
    <xf numFmtId="0" fontId="126" fillId="18" borderId="2" xfId="0" applyFont="1" applyFill="1" applyBorder="1" applyAlignment="1">
      <alignment horizontal="left" vertical="center" wrapText="1"/>
    </xf>
    <xf numFmtId="10" fontId="87" fillId="0" borderId="33" xfId="0" applyNumberFormat="1" applyFont="1" applyBorder="1" applyAlignment="1">
      <alignment horizontal="center" vertical="center"/>
    </xf>
    <xf numFmtId="10" fontId="87" fillId="0" borderId="24" xfId="0" applyNumberFormat="1" applyFont="1" applyBorder="1" applyAlignment="1">
      <alignment horizontal="center" vertical="center"/>
    </xf>
    <xf numFmtId="10" fontId="87" fillId="0" borderId="34" xfId="0" applyNumberFormat="1" applyFont="1" applyBorder="1" applyAlignment="1">
      <alignment horizontal="center" vertical="center"/>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34" fillId="0" borderId="21"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4" fillId="0" borderId="20" xfId="0" applyFont="1" applyFill="1" applyBorder="1" applyAlignment="1">
      <alignment horizontal="left" vertical="center" wrapText="1"/>
    </xf>
    <xf numFmtId="0" fontId="34" fillId="0" borderId="3" xfId="0" applyFont="1" applyFill="1" applyBorder="1" applyAlignment="1">
      <alignment horizontal="left" vertical="center" wrapText="1"/>
    </xf>
    <xf numFmtId="4" fontId="39"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7" fillId="0" borderId="20" xfId="0" applyFont="1" applyBorder="1" applyAlignment="1">
      <alignment horizontal="left" vertical="center" wrapText="1"/>
    </xf>
    <xf numFmtId="0" fontId="87" fillId="0" borderId="3" xfId="0" applyFont="1" applyBorder="1" applyAlignment="1">
      <alignment horizontal="left" vertical="center" wrapText="1"/>
    </xf>
    <xf numFmtId="4" fontId="5" fillId="2" borderId="33" xfId="0" applyNumberFormat="1" applyFont="1" applyFill="1" applyBorder="1" applyAlignment="1">
      <alignment horizontal="right" vertical="center"/>
    </xf>
    <xf numFmtId="0" fontId="5" fillId="0" borderId="24" xfId="0" applyFont="1" applyBorder="1" applyAlignment="1">
      <alignment horizontal="right" vertical="center"/>
    </xf>
    <xf numFmtId="0" fontId="87" fillId="0" borderId="21" xfId="0" applyFont="1" applyFill="1" applyBorder="1" applyAlignment="1">
      <alignment horizontal="left" vertical="center" wrapText="1"/>
    </xf>
    <xf numFmtId="0" fontId="87" fillId="0" borderId="3" xfId="0" applyFont="1" applyFill="1" applyBorder="1" applyAlignment="1">
      <alignment horizontal="left" vertical="center" wrapText="1"/>
    </xf>
    <xf numFmtId="0" fontId="7" fillId="0" borderId="20" xfId="0" applyFont="1" applyBorder="1" applyAlignment="1">
      <alignment horizontal="left" vertical="center" wrapText="1"/>
    </xf>
    <xf numFmtId="0" fontId="104" fillId="0" borderId="50" xfId="0" applyFont="1" applyFill="1" applyBorder="1" applyAlignment="1">
      <alignment horizontal="left" vertical="center" wrapText="1" shrinkToFit="1"/>
    </xf>
    <xf numFmtId="0" fontId="104" fillId="0" borderId="15" xfId="0" applyFont="1" applyFill="1" applyBorder="1" applyAlignment="1">
      <alignment horizontal="left" vertical="center" wrapText="1" shrinkToFit="1"/>
    </xf>
    <xf numFmtId="10" fontId="87" fillId="0" borderId="42" xfId="0" applyNumberFormat="1" applyFont="1" applyBorder="1" applyAlignment="1">
      <alignment horizontal="center" vertical="center"/>
    </xf>
    <xf numFmtId="0" fontId="0" fillId="0" borderId="24" xfId="0" applyBorder="1" applyAlignment="1">
      <alignment horizontal="center" vertical="center"/>
    </xf>
    <xf numFmtId="4" fontId="104" fillId="2" borderId="33" xfId="0" applyNumberFormat="1" applyFont="1" applyFill="1" applyBorder="1" applyAlignment="1">
      <alignment horizontal="right" vertical="center"/>
    </xf>
    <xf numFmtId="4" fontId="104" fillId="2" borderId="24" xfId="0" applyNumberFormat="1" applyFont="1" applyFill="1" applyBorder="1" applyAlignment="1">
      <alignment horizontal="right" vertical="center"/>
    </xf>
    <xf numFmtId="0" fontId="87" fillId="2" borderId="20" xfId="0" applyFont="1" applyFill="1" applyBorder="1" applyAlignment="1">
      <alignment horizontal="left" vertical="center" wrapText="1"/>
    </xf>
    <xf numFmtId="0" fontId="59" fillId="0" borderId="60" xfId="0" applyFont="1" applyFill="1" applyBorder="1" applyAlignment="1">
      <alignment horizontal="left" vertical="center" wrapText="1"/>
    </xf>
    <xf numFmtId="0" fontId="87" fillId="0" borderId="40" xfId="0" applyFont="1" applyFill="1" applyBorder="1" applyAlignment="1">
      <alignment horizontal="left" vertical="center" wrapText="1"/>
    </xf>
    <xf numFmtId="0" fontId="0" fillId="0" borderId="16" xfId="0" applyBorder="1" applyAlignment="1">
      <alignment horizontal="left" vertical="center" wrapText="1"/>
    </xf>
    <xf numFmtId="0" fontId="72" fillId="0" borderId="37" xfId="0" applyFont="1" applyFill="1" applyBorder="1" applyAlignment="1">
      <alignment horizontal="left" vertical="center" wrapText="1"/>
    </xf>
    <xf numFmtId="0" fontId="87" fillId="0" borderId="16" xfId="0" applyFont="1" applyFill="1" applyBorder="1" applyAlignment="1">
      <alignment horizontal="left" vertical="center" wrapText="1"/>
    </xf>
    <xf numFmtId="0" fontId="60" fillId="2" borderId="20" xfId="0" applyFont="1" applyFill="1" applyBorder="1" applyAlignment="1">
      <alignment horizontal="left" vertical="center" wrapText="1"/>
    </xf>
    <xf numFmtId="0" fontId="60" fillId="2" borderId="4" xfId="0" applyFont="1" applyFill="1" applyBorder="1" applyAlignment="1">
      <alignment horizontal="left" vertical="center" wrapText="1"/>
    </xf>
    <xf numFmtId="0" fontId="87" fillId="2" borderId="21" xfId="0" applyFont="1" applyFill="1" applyBorder="1" applyAlignment="1">
      <alignment horizontal="left" vertical="center" wrapText="1"/>
    </xf>
    <xf numFmtId="0" fontId="87" fillId="2" borderId="3" xfId="0" applyFont="1" applyFill="1" applyBorder="1" applyAlignment="1">
      <alignment horizontal="left" vertical="center" wrapText="1"/>
    </xf>
    <xf numFmtId="0" fontId="64" fillId="2" borderId="37" xfId="0" applyFont="1" applyFill="1" applyBorder="1" applyAlignment="1">
      <alignment horizontal="left" vertical="center" wrapText="1"/>
    </xf>
    <xf numFmtId="0" fontId="87" fillId="2" borderId="16" xfId="0" applyFont="1" applyFill="1" applyBorder="1" applyAlignment="1">
      <alignment horizontal="left" vertical="center" wrapText="1"/>
    </xf>
    <xf numFmtId="0" fontId="87" fillId="2" borderId="1" xfId="0" applyFont="1" applyFill="1" applyBorder="1" applyAlignment="1">
      <alignment horizontal="left" vertical="center" wrapText="1"/>
    </xf>
    <xf numFmtId="0" fontId="104" fillId="0" borderId="47" xfId="0" applyFont="1" applyBorder="1" applyAlignment="1">
      <alignment horizontal="left" vertical="center" wrapText="1"/>
    </xf>
    <xf numFmtId="0" fontId="104" fillId="0" borderId="49" xfId="0" applyFont="1" applyBorder="1" applyAlignment="1">
      <alignment horizontal="left" vertical="center" wrapText="1"/>
    </xf>
    <xf numFmtId="0" fontId="104" fillId="0" borderId="15" xfId="0" applyFont="1" applyBorder="1" applyAlignment="1">
      <alignment horizontal="left" vertical="center" wrapText="1"/>
    </xf>
    <xf numFmtId="0" fontId="87" fillId="2" borderId="37" xfId="0" applyFont="1" applyFill="1" applyBorder="1" applyAlignment="1">
      <alignment horizontal="left" vertical="center" wrapText="1"/>
    </xf>
    <xf numFmtId="0" fontId="104" fillId="2" borderId="37" xfId="0" applyFont="1" applyFill="1" applyBorder="1" applyAlignment="1">
      <alignment horizontal="left" vertical="center" wrapText="1"/>
    </xf>
    <xf numFmtId="0" fontId="104" fillId="2" borderId="16" xfId="0" applyFont="1" applyFill="1" applyBorder="1" applyAlignment="1">
      <alignment horizontal="left" vertical="center" wrapText="1"/>
    </xf>
    <xf numFmtId="0" fontId="104" fillId="2" borderId="40" xfId="0" applyFont="1" applyFill="1" applyBorder="1" applyAlignment="1">
      <alignment horizontal="left" vertical="center" wrapText="1"/>
    </xf>
    <xf numFmtId="4" fontId="5" fillId="0" borderId="37" xfId="0" applyNumberFormat="1" applyFont="1" applyBorder="1" applyAlignment="1">
      <alignment horizontal="right" vertical="center"/>
    </xf>
    <xf numFmtId="4" fontId="5" fillId="0" borderId="16" xfId="0" applyNumberFormat="1" applyFont="1" applyBorder="1" applyAlignment="1">
      <alignment horizontal="right" vertical="center"/>
    </xf>
    <xf numFmtId="0" fontId="104" fillId="0" borderId="50" xfId="0" applyFont="1" applyBorder="1" applyAlignment="1">
      <alignment vertical="center" wrapText="1"/>
    </xf>
    <xf numFmtId="0" fontId="104" fillId="0" borderId="15" xfId="0" applyFont="1" applyBorder="1" applyAlignment="1">
      <alignment vertical="center" wrapText="1"/>
    </xf>
    <xf numFmtId="0" fontId="87" fillId="0" borderId="37" xfId="0" applyFont="1" applyFill="1" applyBorder="1" applyAlignment="1">
      <alignment horizontal="left" vertical="center" wrapText="1"/>
    </xf>
    <xf numFmtId="0" fontId="83" fillId="2" borderId="37" xfId="0" applyFont="1" applyFill="1" applyBorder="1" applyAlignment="1">
      <alignment horizontal="left" vertical="center" wrapText="1"/>
    </xf>
    <xf numFmtId="0" fontId="94" fillId="17" borderId="30" xfId="0" applyFont="1" applyFill="1" applyBorder="1" applyAlignment="1">
      <alignment horizontal="center" vertical="center" wrapText="1"/>
    </xf>
    <xf numFmtId="0" fontId="94" fillId="17" borderId="39" xfId="0" applyFont="1" applyFill="1" applyBorder="1" applyAlignment="1">
      <alignment horizontal="center" vertical="center" wrapText="1"/>
    </xf>
    <xf numFmtId="0" fontId="96" fillId="17" borderId="50" xfId="0" applyFont="1" applyFill="1" applyBorder="1" applyAlignment="1">
      <alignment vertical="center" wrapText="1"/>
    </xf>
    <xf numFmtId="0" fontId="96" fillId="17" borderId="49" xfId="0" applyFont="1" applyFill="1" applyBorder="1" applyAlignment="1">
      <alignment vertical="center" wrapText="1"/>
    </xf>
    <xf numFmtId="0" fontId="96" fillId="17" borderId="1" xfId="0" applyFont="1" applyFill="1" applyBorder="1" applyAlignment="1">
      <alignment vertical="center" wrapText="1"/>
    </xf>
    <xf numFmtId="0" fontId="96" fillId="17" borderId="20" xfId="0" applyFont="1" applyFill="1" applyBorder="1" applyAlignment="1">
      <alignment vertical="center" wrapText="1"/>
    </xf>
    <xf numFmtId="0" fontId="87" fillId="0" borderId="20" xfId="8" applyFont="1" applyBorder="1" applyAlignment="1">
      <alignment horizontal="left" vertical="center" wrapText="1"/>
    </xf>
    <xf numFmtId="0" fontId="87" fillId="0" borderId="3" xfId="8" applyFont="1" applyBorder="1" applyAlignment="1">
      <alignment horizontal="left" vertical="center" wrapText="1"/>
    </xf>
    <xf numFmtId="0" fontId="87" fillId="0" borderId="20" xfId="0" applyFont="1" applyBorder="1" applyAlignment="1">
      <alignment horizontal="left" vertical="center"/>
    </xf>
    <xf numFmtId="0" fontId="87" fillId="0" borderId="3"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 fontId="87" fillId="0" borderId="20" xfId="0" applyNumberFormat="1" applyFont="1" applyBorder="1" applyAlignment="1">
      <alignment horizontal="right" vertical="center"/>
    </xf>
    <xf numFmtId="4" fontId="87"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87" fillId="0" borderId="20" xfId="0" applyFont="1" applyFill="1" applyBorder="1" applyAlignment="1">
      <alignment horizontal="left" vertical="center" wrapText="1"/>
    </xf>
    <xf numFmtId="0" fontId="87" fillId="0" borderId="21" xfId="8" applyFont="1" applyBorder="1" applyAlignment="1">
      <alignment horizontal="left" vertical="center" wrapText="1"/>
    </xf>
    <xf numFmtId="0" fontId="87" fillId="0" borderId="21" xfId="0" applyFont="1" applyBorder="1" applyAlignment="1">
      <alignment horizontal="left" vertical="center"/>
    </xf>
    <xf numFmtId="4" fontId="87" fillId="0" borderId="21" xfId="0" applyNumberFormat="1" applyFont="1" applyFill="1" applyBorder="1" applyAlignment="1">
      <alignment horizontal="right" vertical="center"/>
    </xf>
    <xf numFmtId="4" fontId="87" fillId="0" borderId="3" xfId="0" applyNumberFormat="1" applyFont="1" applyFill="1" applyBorder="1" applyAlignment="1">
      <alignment horizontal="right" vertical="center"/>
    </xf>
    <xf numFmtId="0" fontId="96" fillId="17" borderId="20" xfId="0" applyFont="1" applyFill="1" applyBorder="1" applyAlignment="1">
      <alignment horizontal="center" vertical="center" textRotation="90" wrapText="1"/>
    </xf>
    <xf numFmtId="0" fontId="96" fillId="17" borderId="4" xfId="0" applyFont="1" applyFill="1" applyBorder="1" applyAlignment="1">
      <alignment horizontal="center" vertical="center" textRotation="90" wrapText="1"/>
    </xf>
    <xf numFmtId="0" fontId="121" fillId="17" borderId="1" xfId="0" applyFont="1" applyFill="1" applyBorder="1" applyAlignment="1">
      <alignment vertical="center" wrapText="1"/>
    </xf>
    <xf numFmtId="0" fontId="121" fillId="17" borderId="20" xfId="0" applyFont="1" applyFill="1" applyBorder="1" applyAlignment="1">
      <alignment vertical="center" wrapText="1"/>
    </xf>
    <xf numFmtId="0" fontId="96" fillId="17" borderId="33" xfId="0" applyFont="1" applyFill="1" applyBorder="1" applyAlignment="1">
      <alignment horizontal="left" vertical="center" wrapText="1"/>
    </xf>
    <xf numFmtId="0" fontId="96" fillId="17" borderId="24" xfId="0" applyFont="1" applyFill="1" applyBorder="1" applyAlignment="1">
      <alignment horizontal="left" vertical="center" wrapText="1"/>
    </xf>
    <xf numFmtId="0" fontId="96" fillId="17" borderId="33" xfId="0" applyFont="1" applyFill="1" applyBorder="1" applyAlignment="1">
      <alignment vertical="center" wrapText="1"/>
    </xf>
    <xf numFmtId="0" fontId="96" fillId="17" borderId="34" xfId="0" applyFont="1" applyFill="1" applyBorder="1" applyAlignment="1">
      <alignment vertical="center" wrapText="1"/>
    </xf>
    <xf numFmtId="0" fontId="94" fillId="17" borderId="38" xfId="0" applyFont="1" applyFill="1" applyBorder="1" applyAlignment="1">
      <alignment horizontal="center" vertical="center" wrapText="1"/>
    </xf>
    <xf numFmtId="0" fontId="96" fillId="17" borderId="22" xfId="0" applyFont="1" applyFill="1" applyBorder="1" applyAlignment="1">
      <alignment vertical="center" wrapText="1"/>
    </xf>
    <xf numFmtId="0" fontId="96" fillId="17" borderId="2" xfId="0" applyFont="1" applyFill="1" applyBorder="1" applyAlignment="1">
      <alignment vertical="center" wrapText="1"/>
    </xf>
    <xf numFmtId="0" fontId="96" fillId="17" borderId="7" xfId="0" applyFont="1" applyFill="1" applyBorder="1" applyAlignment="1">
      <alignment vertical="center" wrapText="1"/>
    </xf>
    <xf numFmtId="0" fontId="0" fillId="0" borderId="4" xfId="0" applyBorder="1" applyAlignment="1">
      <alignment vertical="center" wrapText="1"/>
    </xf>
    <xf numFmtId="0" fontId="87" fillId="0" borderId="21" xfId="0" applyFont="1" applyFill="1" applyBorder="1" applyAlignment="1">
      <alignment horizontal="center" vertical="center" wrapText="1"/>
    </xf>
    <xf numFmtId="0" fontId="87" fillId="0" borderId="3" xfId="0" applyFont="1" applyFill="1" applyBorder="1" applyAlignment="1">
      <alignment horizontal="center" vertical="center" wrapText="1"/>
    </xf>
    <xf numFmtId="0" fontId="0" fillId="0" borderId="4" xfId="0" applyBorder="1" applyAlignment="1">
      <alignment horizontal="center" vertical="center" wrapText="1"/>
    </xf>
    <xf numFmtId="0" fontId="11" fillId="0" borderId="21" xfId="0" applyFont="1" applyFill="1" applyBorder="1" applyAlignment="1">
      <alignment horizontal="left" vertical="center" wrapText="1"/>
    </xf>
    <xf numFmtId="4" fontId="105" fillId="2" borderId="50" xfId="0" applyNumberFormat="1" applyFont="1" applyFill="1" applyBorder="1" applyAlignment="1">
      <alignment horizontal="right" vertical="center"/>
    </xf>
    <xf numFmtId="0" fontId="5" fillId="0" borderId="15" xfId="0" applyFont="1" applyBorder="1" applyAlignment="1">
      <alignment horizontal="right" vertical="center"/>
    </xf>
    <xf numFmtId="0" fontId="104" fillId="0" borderId="31" xfId="0" applyFont="1" applyBorder="1" applyAlignment="1">
      <alignment horizontal="left" vertical="center" wrapText="1"/>
    </xf>
    <xf numFmtId="0" fontId="104" fillId="0" borderId="12" xfId="0" applyFont="1" applyBorder="1" applyAlignment="1">
      <alignment horizontal="left" vertical="center" wrapText="1"/>
    </xf>
    <xf numFmtId="0" fontId="94" fillId="2" borderId="27" xfId="0" applyFont="1" applyFill="1" applyBorder="1" applyAlignment="1">
      <alignment horizontal="left" vertical="center" wrapText="1"/>
    </xf>
    <xf numFmtId="0" fontId="94" fillId="2" borderId="46" xfId="0" applyFont="1" applyFill="1" applyBorder="1" applyAlignment="1">
      <alignment horizontal="left" vertical="center" wrapText="1"/>
    </xf>
    <xf numFmtId="0" fontId="104" fillId="0" borderId="16" xfId="0" applyFont="1" applyBorder="1" applyAlignment="1">
      <alignment horizontal="left" vertical="center" wrapText="1"/>
    </xf>
    <xf numFmtId="0" fontId="37" fillId="0" borderId="20" xfId="0" applyFont="1" applyFill="1" applyBorder="1" applyAlignment="1">
      <alignment horizontal="left" vertical="center" wrapText="1"/>
    </xf>
    <xf numFmtId="0" fontId="87" fillId="0" borderId="4" xfId="0" applyFont="1" applyFill="1" applyBorder="1" applyAlignment="1">
      <alignment horizontal="left" vertical="center" wrapText="1"/>
    </xf>
    <xf numFmtId="0" fontId="79" fillId="0" borderId="20" xfId="8" applyFont="1" applyBorder="1" applyAlignment="1">
      <alignment horizontal="left" vertical="center" wrapText="1"/>
    </xf>
    <xf numFmtId="0" fontId="87" fillId="0" borderId="4" xfId="8" applyFont="1" applyBorder="1" applyAlignment="1">
      <alignment horizontal="left" vertical="center" wrapText="1"/>
    </xf>
    <xf numFmtId="0" fontId="87" fillId="0" borderId="20" xfId="0" applyFont="1" applyFill="1" applyBorder="1" applyAlignment="1">
      <alignment horizontal="left" vertical="center"/>
    </xf>
    <xf numFmtId="0" fontId="87" fillId="0" borderId="4" xfId="0" applyFont="1" applyFill="1" applyBorder="1" applyAlignment="1">
      <alignment horizontal="left" vertical="center"/>
    </xf>
    <xf numFmtId="4" fontId="87" fillId="0" borderId="20" xfId="0" applyNumberFormat="1" applyFont="1" applyFill="1" applyBorder="1" applyAlignment="1">
      <alignment horizontal="right" vertical="center"/>
    </xf>
    <xf numFmtId="4" fontId="87" fillId="0" borderId="4" xfId="0" applyNumberFormat="1" applyFont="1" applyFill="1" applyBorder="1" applyAlignment="1">
      <alignment horizontal="right" vertical="center"/>
    </xf>
    <xf numFmtId="0" fontId="9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87" fillId="0" borderId="20" xfId="0" applyFont="1" applyFill="1" applyBorder="1" applyAlignment="1">
      <alignment horizontal="center" vertical="center" wrapText="1"/>
    </xf>
    <xf numFmtId="0" fontId="87" fillId="0" borderId="4" xfId="0" applyFont="1" applyFill="1" applyBorder="1" applyAlignment="1">
      <alignment horizontal="center" vertical="center" wrapText="1"/>
    </xf>
    <xf numFmtId="4" fontId="39" fillId="0" borderId="21" xfId="0" applyNumberFormat="1" applyFont="1" applyFill="1" applyBorder="1" applyAlignment="1">
      <alignment horizontal="center" vertical="center"/>
    </xf>
    <xf numFmtId="0" fontId="80" fillId="0" borderId="20" xfId="0" applyFont="1" applyFill="1" applyBorder="1" applyAlignment="1">
      <alignment vertical="center" wrapText="1"/>
    </xf>
    <xf numFmtId="0" fontId="98" fillId="0" borderId="20" xfId="9" applyFont="1" applyBorder="1" applyAlignment="1">
      <alignment horizontal="left" vertical="center" wrapText="1"/>
    </xf>
    <xf numFmtId="0" fontId="98" fillId="0" borderId="3" xfId="9" applyFont="1" applyBorder="1" applyAlignment="1">
      <alignment horizontal="left"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80" fillId="0" borderId="20" xfId="0" applyFont="1" applyFill="1" applyBorder="1" applyAlignment="1">
      <alignment horizontal="center" vertical="center" wrapText="1"/>
    </xf>
    <xf numFmtId="4" fontId="98" fillId="0" borderId="20" xfId="0" applyNumberFormat="1" applyFont="1" applyFill="1" applyBorder="1" applyAlignment="1">
      <alignment horizontal="right" vertical="center"/>
    </xf>
    <xf numFmtId="0" fontId="108"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58"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0" fillId="0" borderId="20" xfId="0" applyBorder="1" applyAlignment="1">
      <alignment horizontal="left" vertical="center" wrapText="1"/>
    </xf>
    <xf numFmtId="0" fontId="87" fillId="0" borderId="1" xfId="0" applyFont="1" applyFill="1" applyBorder="1" applyAlignment="1">
      <alignment horizontal="left" vertical="center" wrapText="1"/>
    </xf>
    <xf numFmtId="0" fontId="54" fillId="0" borderId="1" xfId="0" applyFont="1" applyFill="1" applyBorder="1" applyAlignment="1">
      <alignment horizontal="left" vertical="center" wrapText="1"/>
    </xf>
    <xf numFmtId="4" fontId="98" fillId="0" borderId="3" xfId="0" applyNumberFormat="1" applyFont="1" applyFill="1" applyBorder="1" applyAlignment="1">
      <alignment horizontal="right" vertical="center"/>
    </xf>
    <xf numFmtId="0" fontId="81" fillId="0" borderId="20" xfId="0" applyFont="1" applyFill="1" applyBorder="1" applyAlignment="1">
      <alignment horizontal="left" vertical="center" wrapText="1"/>
    </xf>
    <xf numFmtId="0" fontId="82" fillId="0" borderId="3" xfId="0" applyFont="1" applyFill="1" applyBorder="1" applyAlignment="1">
      <alignment horizontal="left" vertical="center" wrapText="1"/>
    </xf>
    <xf numFmtId="0" fontId="116" fillId="0" borderId="20" xfId="9" applyFont="1" applyBorder="1" applyAlignment="1">
      <alignment horizontal="left" vertical="center" wrapText="1"/>
    </xf>
    <xf numFmtId="0" fontId="116" fillId="0" borderId="3" xfId="9" applyFont="1" applyBorder="1" applyAlignment="1">
      <alignment horizontal="left" vertical="center" wrapText="1"/>
    </xf>
    <xf numFmtId="0" fontId="87" fillId="0" borderId="1" xfId="0" applyFont="1" applyBorder="1" applyAlignment="1">
      <alignment horizontal="left" vertical="center"/>
    </xf>
    <xf numFmtId="0" fontId="34" fillId="0" borderId="20" xfId="0" applyFont="1" applyFill="1" applyBorder="1" applyAlignment="1">
      <alignment vertical="center" wrapText="1"/>
    </xf>
    <xf numFmtId="0" fontId="87" fillId="0" borderId="1" xfId="0" applyFont="1" applyBorder="1" applyAlignment="1">
      <alignment horizontal="left" vertical="center" wrapText="1"/>
    </xf>
    <xf numFmtId="4" fontId="38" fillId="0" borderId="20" xfId="0" applyNumberFormat="1" applyFont="1" applyFill="1" applyBorder="1" applyAlignment="1">
      <alignment horizontal="center" vertical="center"/>
    </xf>
    <xf numFmtId="0" fontId="4" fillId="0" borderId="20" xfId="0" applyFont="1" applyFill="1" applyBorder="1" applyAlignment="1">
      <alignment horizontal="left" vertical="center" wrapText="1"/>
    </xf>
    <xf numFmtId="0" fontId="98" fillId="0" borderId="20" xfId="8" applyFont="1" applyFill="1" applyBorder="1" applyAlignment="1">
      <alignment horizontal="left" vertical="center" wrapText="1"/>
    </xf>
    <xf numFmtId="0" fontId="81" fillId="0" borderId="20" xfId="0" applyFont="1" applyFill="1" applyBorder="1" applyAlignment="1">
      <alignment horizontal="center" vertical="center" wrapText="1"/>
    </xf>
    <xf numFmtId="0" fontId="98" fillId="0" borderId="20" xfId="9" applyFont="1" applyBorder="1" applyAlignment="1">
      <alignment vertical="center" wrapText="1"/>
    </xf>
    <xf numFmtId="0" fontId="87" fillId="0" borderId="1" xfId="0" applyFont="1" applyFill="1" applyBorder="1" applyAlignment="1">
      <alignment horizontal="center" vertical="center" wrapText="1"/>
    </xf>
    <xf numFmtId="0" fontId="82" fillId="0" borderId="20" xfId="0" applyFont="1" applyBorder="1" applyAlignment="1">
      <alignment horizontal="left" vertical="center"/>
    </xf>
    <xf numFmtId="0" fontId="82" fillId="0" borderId="4" xfId="0" applyFont="1" applyBorder="1" applyAlignment="1">
      <alignment horizontal="left" vertical="center"/>
    </xf>
    <xf numFmtId="0" fontId="82" fillId="0" borderId="20" xfId="0" applyFont="1" applyFill="1" applyBorder="1" applyAlignment="1">
      <alignment horizontal="left" vertical="center" wrapText="1"/>
    </xf>
    <xf numFmtId="0" fontId="82" fillId="0" borderId="4" xfId="0" applyFont="1" applyFill="1" applyBorder="1" applyAlignment="1">
      <alignment horizontal="left" vertical="center" wrapText="1"/>
    </xf>
    <xf numFmtId="0" fontId="98" fillId="0" borderId="20" xfId="0" applyFont="1" applyBorder="1" applyAlignment="1">
      <alignment horizontal="left" vertical="center" wrapText="1"/>
    </xf>
    <xf numFmtId="0" fontId="98" fillId="0" borderId="4" xfId="0" applyFont="1" applyBorder="1" applyAlignment="1">
      <alignment horizontal="left" vertical="center" wrapText="1"/>
    </xf>
    <xf numFmtId="0" fontId="87" fillId="0" borderId="4" xfId="0" applyFont="1" applyBorder="1" applyAlignment="1">
      <alignment horizontal="left" vertical="center"/>
    </xf>
    <xf numFmtId="0" fontId="42" fillId="0" borderId="20" xfId="0" applyFont="1" applyFill="1" applyBorder="1" applyAlignment="1">
      <alignment horizontal="left" vertical="center" wrapText="1"/>
    </xf>
    <xf numFmtId="0" fontId="87" fillId="0" borderId="20" xfId="0" applyFont="1" applyFill="1" applyBorder="1" applyAlignment="1">
      <alignment vertical="center" wrapText="1"/>
    </xf>
    <xf numFmtId="0" fontId="87" fillId="0" borderId="3" xfId="0" applyFont="1" applyFill="1" applyBorder="1" applyAlignment="1">
      <alignment vertical="center" wrapText="1"/>
    </xf>
    <xf numFmtId="0" fontId="98" fillId="0" borderId="20" xfId="8" applyFont="1" applyBorder="1" applyAlignment="1">
      <alignment horizontal="left" vertical="center" wrapText="1"/>
    </xf>
    <xf numFmtId="0" fontId="98" fillId="0" borderId="3" xfId="8" applyFont="1" applyBorder="1" applyAlignment="1">
      <alignment horizontal="left" vertical="center" wrapText="1"/>
    </xf>
    <xf numFmtId="0" fontId="98" fillId="0" borderId="4" xfId="8" applyFont="1" applyBorder="1" applyAlignment="1">
      <alignment horizontal="left" vertical="center" wrapText="1"/>
    </xf>
    <xf numFmtId="4" fontId="38" fillId="0" borderId="3" xfId="0" applyNumberFormat="1" applyFont="1" applyFill="1" applyBorder="1" applyAlignment="1">
      <alignment horizontal="center" vertical="center"/>
    </xf>
    <xf numFmtId="4" fontId="104" fillId="0" borderId="20" xfId="0" applyNumberFormat="1" applyFont="1" applyBorder="1" applyAlignment="1">
      <alignment horizontal="center" vertical="center" wrapText="1"/>
    </xf>
    <xf numFmtId="0" fontId="104" fillId="0" borderId="3" xfId="0" applyFont="1" applyBorder="1" applyAlignment="1">
      <alignment horizontal="center" vertical="center"/>
    </xf>
    <xf numFmtId="0" fontId="104" fillId="0" borderId="4" xfId="0" applyFont="1" applyBorder="1" applyAlignment="1">
      <alignment horizontal="center" vertical="center"/>
    </xf>
    <xf numFmtId="4" fontId="98" fillId="0" borderId="20" xfId="0" applyNumberFormat="1" applyFont="1" applyBorder="1" applyAlignment="1">
      <alignment horizontal="right" vertical="center"/>
    </xf>
    <xf numFmtId="4" fontId="98" fillId="0" borderId="3" xfId="0" applyNumberFormat="1" applyFont="1" applyBorder="1" applyAlignment="1">
      <alignment horizontal="right" vertical="center"/>
    </xf>
    <xf numFmtId="4" fontId="98" fillId="0" borderId="4" xfId="0" applyNumberFormat="1" applyFont="1" applyBorder="1" applyAlignment="1">
      <alignment horizontal="right" vertical="center"/>
    </xf>
    <xf numFmtId="4" fontId="38" fillId="0" borderId="20" xfId="0" applyNumberFormat="1" applyFont="1" applyBorder="1" applyAlignment="1">
      <alignment horizontal="center" vertical="center"/>
    </xf>
    <xf numFmtId="0" fontId="87" fillId="0" borderId="20" xfId="8" applyFont="1" applyBorder="1" applyAlignment="1">
      <alignment vertical="center" wrapText="1"/>
    </xf>
    <xf numFmtId="0" fontId="87" fillId="0" borderId="3" xfId="0" applyFont="1" applyFill="1" applyBorder="1" applyAlignment="1">
      <alignment horizontal="left" vertical="center"/>
    </xf>
    <xf numFmtId="0" fontId="34" fillId="0" borderId="4" xfId="0" applyFont="1" applyFill="1" applyBorder="1" applyAlignment="1">
      <alignment horizontal="left" vertical="center" wrapText="1"/>
    </xf>
    <xf numFmtId="0" fontId="104" fillId="0" borderId="50" xfId="0" applyFont="1" applyBorder="1" applyAlignment="1">
      <alignment horizontal="left" vertical="center" wrapText="1"/>
    </xf>
    <xf numFmtId="0" fontId="5" fillId="0" borderId="34" xfId="0" applyFont="1" applyBorder="1" applyAlignment="1">
      <alignment horizontal="right" vertical="center"/>
    </xf>
    <xf numFmtId="0" fontId="0" fillId="0" borderId="34" xfId="0" applyBorder="1" applyAlignment="1">
      <alignment horizontal="center" vertical="center"/>
    </xf>
    <xf numFmtId="0" fontId="10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42" fillId="0" borderId="20" xfId="8" applyFont="1" applyBorder="1" applyAlignment="1">
      <alignment horizontal="left" vertical="center" wrapText="1"/>
    </xf>
    <xf numFmtId="0" fontId="104" fillId="0" borderId="20" xfId="0" applyFont="1" applyBorder="1" applyAlignment="1">
      <alignment horizontal="left" vertical="center" wrapText="1"/>
    </xf>
    <xf numFmtId="0" fontId="0" fillId="0" borderId="3" xfId="0" applyBorder="1"/>
    <xf numFmtId="0" fontId="0" fillId="0" borderId="4" xfId="0" applyBorder="1"/>
    <xf numFmtId="0" fontId="67" fillId="0" borderId="20" xfId="0" applyFont="1" applyFill="1" applyBorder="1" applyAlignment="1">
      <alignment horizontal="left" vertical="center" wrapText="1"/>
    </xf>
    <xf numFmtId="0" fontId="67" fillId="0" borderId="3" xfId="0" applyFont="1" applyFill="1" applyBorder="1" applyAlignment="1">
      <alignment horizontal="left" vertical="center" wrapText="1"/>
    </xf>
    <xf numFmtId="0" fontId="87" fillId="2" borderId="40" xfId="0" applyFont="1" applyFill="1" applyBorder="1" applyAlignment="1">
      <alignment horizontal="left" vertical="center" wrapText="1"/>
    </xf>
    <xf numFmtId="0" fontId="84" fillId="2" borderId="37" xfId="0" applyFont="1" applyFill="1" applyBorder="1" applyAlignment="1">
      <alignment horizontal="left" vertical="center" wrapText="1"/>
    </xf>
    <xf numFmtId="0" fontId="84" fillId="2" borderId="16" xfId="0" applyFont="1" applyFill="1" applyBorder="1" applyAlignment="1">
      <alignment horizontal="left" vertical="center" wrapText="1"/>
    </xf>
    <xf numFmtId="0" fontId="12" fillId="2" borderId="37" xfId="0" applyFont="1" applyFill="1" applyBorder="1" applyAlignment="1">
      <alignment horizontal="left" vertical="center" wrapText="1"/>
    </xf>
    <xf numFmtId="4" fontId="104" fillId="0" borderId="20" xfId="0" applyNumberFormat="1" applyFont="1" applyFill="1" applyBorder="1" applyAlignment="1">
      <alignment horizontal="center" vertical="center"/>
    </xf>
    <xf numFmtId="0" fontId="104" fillId="0" borderId="20" xfId="0" applyFont="1" applyFill="1" applyBorder="1" applyAlignment="1">
      <alignment horizontal="left" vertical="center" wrapText="1"/>
    </xf>
    <xf numFmtId="0" fontId="71" fillId="2" borderId="37" xfId="0" applyFont="1" applyFill="1" applyBorder="1" applyAlignment="1">
      <alignment horizontal="left" vertical="center" wrapText="1"/>
    </xf>
    <xf numFmtId="4" fontId="37" fillId="0" borderId="20" xfId="0" applyNumberFormat="1" applyFont="1" applyFill="1" applyBorder="1" applyAlignment="1">
      <alignment horizontal="center" vertical="center"/>
    </xf>
    <xf numFmtId="4" fontId="104" fillId="0" borderId="3" xfId="0" applyNumberFormat="1" applyFont="1" applyFill="1" applyBorder="1" applyAlignment="1">
      <alignment horizontal="center" vertical="center"/>
    </xf>
    <xf numFmtId="0" fontId="104" fillId="0" borderId="3" xfId="0" applyFont="1" applyFill="1" applyBorder="1" applyAlignment="1">
      <alignment horizontal="left" vertical="center" wrapText="1"/>
    </xf>
    <xf numFmtId="164" fontId="65" fillId="2" borderId="20" xfId="0" applyNumberFormat="1" applyFont="1" applyFill="1" applyBorder="1" applyAlignment="1">
      <alignment vertical="center" wrapText="1"/>
    </xf>
    <xf numFmtId="164" fontId="65" fillId="2" borderId="3" xfId="0" applyNumberFormat="1" applyFont="1" applyFill="1" applyBorder="1" applyAlignment="1">
      <alignment vertical="center" wrapText="1"/>
    </xf>
    <xf numFmtId="164" fontId="65" fillId="2" borderId="4" xfId="0" applyNumberFormat="1" applyFont="1" applyFill="1" applyBorder="1" applyAlignment="1">
      <alignment vertical="center" wrapText="1"/>
    </xf>
    <xf numFmtId="164" fontId="36" fillId="2" borderId="20" xfId="0" applyNumberFormat="1" applyFont="1" applyFill="1" applyBorder="1" applyAlignment="1">
      <alignment horizontal="center" vertical="center" wrapText="1"/>
    </xf>
    <xf numFmtId="0" fontId="104" fillId="0" borderId="1" xfId="0" applyFont="1" applyFill="1" applyBorder="1" applyAlignment="1">
      <alignment horizontal="left" vertical="center" wrapText="1"/>
    </xf>
    <xf numFmtId="0" fontId="104" fillId="0" borderId="4" xfId="0" applyFont="1" applyFill="1" applyBorder="1" applyAlignment="1">
      <alignment horizontal="left" vertical="center" wrapText="1"/>
    </xf>
    <xf numFmtId="4" fontId="36" fillId="0" borderId="20" xfId="0" applyNumberFormat="1" applyFont="1" applyFill="1" applyBorder="1" applyAlignment="1">
      <alignment horizontal="center" vertical="center"/>
    </xf>
    <xf numFmtId="0" fontId="10" fillId="2" borderId="20" xfId="0" applyFont="1" applyFill="1" applyBorder="1" applyAlignment="1">
      <alignment horizontal="left" vertical="center" wrapText="1"/>
    </xf>
    <xf numFmtId="0" fontId="82" fillId="2" borderId="3" xfId="0" applyFont="1" applyFill="1" applyBorder="1" applyAlignment="1">
      <alignment horizontal="left" vertical="center" wrapText="1"/>
    </xf>
    <xf numFmtId="0" fontId="104"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0" fontId="12" fillId="2" borderId="16" xfId="0" applyFont="1" applyFill="1" applyBorder="1" applyAlignment="1">
      <alignment horizontal="left" vertical="center" wrapText="1"/>
    </xf>
    <xf numFmtId="4" fontId="38" fillId="0" borderId="20" xfId="0" applyNumberFormat="1" applyFont="1" applyFill="1" applyBorder="1" applyAlignment="1">
      <alignment horizontal="center" vertical="center" wrapText="1"/>
    </xf>
    <xf numFmtId="4" fontId="38" fillId="0" borderId="3" xfId="0" applyNumberFormat="1" applyFont="1" applyFill="1" applyBorder="1" applyAlignment="1">
      <alignment horizontal="center" vertical="center" wrapText="1"/>
    </xf>
    <xf numFmtId="4" fontId="38" fillId="0" borderId="4" xfId="0" applyNumberFormat="1" applyFont="1" applyFill="1" applyBorder="1" applyAlignment="1">
      <alignment horizontal="center" vertical="center" wrapText="1"/>
    </xf>
    <xf numFmtId="4" fontId="87" fillId="0" borderId="20" xfId="0" applyNumberFormat="1" applyFont="1" applyFill="1" applyBorder="1" applyAlignment="1">
      <alignment horizontal="right" vertical="center" wrapText="1"/>
    </xf>
    <xf numFmtId="4" fontId="87" fillId="0" borderId="3" xfId="0" applyNumberFormat="1" applyFont="1" applyFill="1" applyBorder="1" applyAlignment="1">
      <alignment horizontal="right" vertical="center" wrapText="1"/>
    </xf>
    <xf numFmtId="4" fontId="87" fillId="0" borderId="4" xfId="0" applyNumberFormat="1" applyFont="1" applyFill="1" applyBorder="1" applyAlignment="1">
      <alignment horizontal="right" vertical="center" wrapText="1"/>
    </xf>
    <xf numFmtId="0" fontId="108" fillId="0" borderId="44" xfId="0" applyFont="1" applyFill="1" applyBorder="1" applyAlignment="1">
      <alignment horizontal="left" vertical="center" wrapText="1"/>
    </xf>
    <xf numFmtId="0" fontId="108" fillId="0" borderId="63" xfId="0" applyFont="1" applyFill="1" applyBorder="1" applyAlignment="1">
      <alignment horizontal="left" vertical="center" wrapText="1"/>
    </xf>
    <xf numFmtId="0" fontId="30" fillId="0" borderId="50" xfId="0" applyFont="1" applyFill="1" applyBorder="1" applyAlignment="1">
      <alignment horizontal="center" vertical="center" wrapText="1"/>
    </xf>
    <xf numFmtId="0" fontId="30" fillId="0" borderId="49"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20" xfId="5" applyFont="1" applyFill="1" applyBorder="1" applyAlignment="1">
      <alignment horizontal="left" vertical="center" wrapText="1"/>
    </xf>
    <xf numFmtId="0" fontId="30" fillId="0" borderId="20" xfId="0" applyFont="1" applyBorder="1" applyAlignment="1">
      <alignment horizontal="left" vertical="center"/>
    </xf>
    <xf numFmtId="0" fontId="30" fillId="0" borderId="3" xfId="0" applyFont="1" applyBorder="1" applyAlignment="1">
      <alignment horizontal="left" vertical="center"/>
    </xf>
    <xf numFmtId="0" fontId="30" fillId="0" borderId="4" xfId="0" applyFont="1" applyBorder="1" applyAlignment="1">
      <alignment horizontal="left" vertical="center"/>
    </xf>
    <xf numFmtId="0" fontId="30" fillId="0" borderId="20"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98" fillId="0" borderId="20" xfId="5" applyFont="1" applyBorder="1" applyAlignment="1">
      <alignment horizontal="center" vertical="center" wrapText="1"/>
    </xf>
    <xf numFmtId="0" fontId="98" fillId="0" borderId="4" xfId="5" applyFont="1" applyBorder="1" applyAlignment="1">
      <alignment horizontal="center" vertical="center" wrapText="1"/>
    </xf>
    <xf numFmtId="0" fontId="30" fillId="0" borderId="37" xfId="0" applyFont="1" applyFill="1" applyBorder="1" applyAlignment="1">
      <alignment horizontal="left" vertical="center" wrapText="1"/>
    </xf>
    <xf numFmtId="0" fontId="30" fillId="0" borderId="40" xfId="0" applyFont="1" applyFill="1" applyBorder="1" applyAlignment="1">
      <alignment horizontal="left" vertical="center" wrapText="1"/>
    </xf>
    <xf numFmtId="0" fontId="30" fillId="0" borderId="16" xfId="0" applyFont="1" applyFill="1" applyBorder="1" applyAlignment="1">
      <alignment horizontal="left" vertical="center" wrapText="1"/>
    </xf>
    <xf numFmtId="4" fontId="104" fillId="0" borderId="20" xfId="0" applyNumberFormat="1" applyFont="1" applyFill="1" applyBorder="1" applyAlignment="1">
      <alignment horizontal="left" vertical="center"/>
    </xf>
    <xf numFmtId="4" fontId="104" fillId="0" borderId="3" xfId="0" applyNumberFormat="1" applyFont="1" applyFill="1" applyBorder="1" applyAlignment="1">
      <alignment horizontal="left" vertical="center"/>
    </xf>
    <xf numFmtId="4" fontId="104" fillId="0" borderId="4" xfId="0" applyNumberFormat="1" applyFont="1" applyFill="1" applyBorder="1" applyAlignment="1">
      <alignment horizontal="left" vertical="center"/>
    </xf>
    <xf numFmtId="4" fontId="98" fillId="0" borderId="4" xfId="0" applyNumberFormat="1" applyFont="1" applyFill="1" applyBorder="1" applyAlignment="1">
      <alignment horizontal="right" vertical="center"/>
    </xf>
    <xf numFmtId="4" fontId="98" fillId="0" borderId="20" xfId="0" applyNumberFormat="1" applyFont="1" applyFill="1" applyBorder="1" applyAlignment="1">
      <alignment horizontal="center" vertical="center"/>
    </xf>
    <xf numFmtId="4" fontId="98" fillId="0" borderId="3" xfId="0" applyNumberFormat="1" applyFont="1" applyFill="1" applyBorder="1" applyAlignment="1">
      <alignment horizontal="center" vertical="center"/>
    </xf>
    <xf numFmtId="4" fontId="98" fillId="0" borderId="4" xfId="0" applyNumberFormat="1" applyFont="1" applyFill="1" applyBorder="1" applyAlignment="1">
      <alignment horizontal="center" vertical="center"/>
    </xf>
    <xf numFmtId="0" fontId="30" fillId="0" borderId="20"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104" fillId="0" borderId="4" xfId="0" applyFont="1" applyBorder="1" applyAlignment="1">
      <alignment horizontal="left" vertical="center" wrapText="1"/>
    </xf>
    <xf numFmtId="0" fontId="96" fillId="5" borderId="47" xfId="0" applyFont="1" applyFill="1" applyBorder="1" applyAlignment="1">
      <alignment horizontal="center" vertical="center" textRotation="90" wrapText="1"/>
    </xf>
    <xf numFmtId="0" fontId="96" fillId="5" borderId="15" xfId="0" applyFont="1" applyFill="1" applyBorder="1" applyAlignment="1">
      <alignment horizontal="center" vertical="center" textRotation="90" wrapText="1"/>
    </xf>
    <xf numFmtId="0" fontId="96" fillId="5" borderId="21" xfId="0" applyFont="1" applyFill="1" applyBorder="1" applyAlignment="1">
      <alignment horizontal="left" vertical="center" wrapText="1"/>
    </xf>
    <xf numFmtId="0" fontId="96" fillId="5" borderId="4" xfId="0" applyFont="1" applyFill="1" applyBorder="1" applyAlignment="1">
      <alignment horizontal="left" vertical="center" wrapText="1"/>
    </xf>
    <xf numFmtId="0" fontId="30" fillId="0" borderId="21" xfId="0" applyFont="1" applyFill="1" applyBorder="1" applyAlignment="1">
      <alignment horizontal="left" vertical="center"/>
    </xf>
    <xf numFmtId="0" fontId="30" fillId="0" borderId="3" xfId="0" applyFont="1" applyFill="1" applyBorder="1" applyAlignment="1">
      <alignment horizontal="left" vertical="center"/>
    </xf>
    <xf numFmtId="0" fontId="30" fillId="0" borderId="4" xfId="0" applyFont="1" applyFill="1" applyBorder="1" applyAlignment="1">
      <alignment horizontal="left" vertical="center"/>
    </xf>
    <xf numFmtId="0" fontId="17" fillId="0" borderId="21"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30" fillId="0" borderId="47" xfId="0" applyFont="1" applyFill="1" applyBorder="1" applyAlignment="1">
      <alignment horizontal="center" vertical="center"/>
    </xf>
    <xf numFmtId="0" fontId="30" fillId="0" borderId="49"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50" xfId="0" applyFont="1" applyFill="1" applyBorder="1" applyAlignment="1">
      <alignment horizontal="center" vertical="center"/>
    </xf>
    <xf numFmtId="0" fontId="6" fillId="0" borderId="1" xfId="0" applyFont="1" applyFill="1" applyBorder="1" applyAlignment="1">
      <alignment horizontal="left" vertical="center" wrapText="1"/>
    </xf>
    <xf numFmtId="4" fontId="137" fillId="5" borderId="21" xfId="0" applyNumberFormat="1" applyFont="1" applyFill="1" applyBorder="1" applyAlignment="1">
      <alignment horizontal="center" vertical="center" wrapText="1"/>
    </xf>
    <xf numFmtId="4" fontId="137" fillId="5" borderId="4" xfId="0" applyNumberFormat="1" applyFont="1" applyFill="1" applyBorder="1" applyAlignment="1">
      <alignment horizontal="center" vertical="center" wrapText="1"/>
    </xf>
    <xf numFmtId="4" fontId="96" fillId="5" borderId="21" xfId="0" applyNumberFormat="1" applyFont="1" applyFill="1" applyBorder="1" applyAlignment="1">
      <alignment horizontal="left" vertical="center" wrapText="1"/>
    </xf>
    <xf numFmtId="4" fontId="96" fillId="5" borderId="4" xfId="0" applyNumberFormat="1" applyFont="1" applyFill="1" applyBorder="1" applyAlignment="1">
      <alignment horizontal="left" vertical="center" wrapText="1"/>
    </xf>
    <xf numFmtId="4" fontId="30" fillId="0" borderId="20" xfId="0" applyNumberFormat="1" applyFont="1" applyBorder="1" applyAlignment="1">
      <alignment horizontal="right" vertical="center"/>
    </xf>
    <xf numFmtId="4" fontId="30" fillId="0" borderId="3" xfId="0" applyNumberFormat="1" applyFont="1" applyBorder="1" applyAlignment="1">
      <alignment horizontal="right" vertical="center"/>
    </xf>
    <xf numFmtId="4" fontId="30" fillId="0" borderId="4" xfId="0" applyNumberFormat="1" applyFont="1" applyBorder="1" applyAlignment="1">
      <alignment horizontal="right" vertical="center"/>
    </xf>
    <xf numFmtId="4" fontId="104" fillId="0" borderId="20" xfId="0" applyNumberFormat="1" applyFont="1" applyFill="1" applyBorder="1" applyAlignment="1">
      <alignment horizontal="right" vertical="center"/>
    </xf>
    <xf numFmtId="4" fontId="104" fillId="0" borderId="4" xfId="0" applyNumberFormat="1" applyFont="1" applyFill="1" applyBorder="1" applyAlignment="1">
      <alignment horizontal="right" vertical="center"/>
    </xf>
    <xf numFmtId="4" fontId="30" fillId="0" borderId="21" xfId="0" applyNumberFormat="1" applyFont="1" applyBorder="1" applyAlignment="1">
      <alignment horizontal="right" vertical="center"/>
    </xf>
    <xf numFmtId="0" fontId="30" fillId="0" borderId="20" xfId="0" applyFont="1" applyFill="1" applyBorder="1" applyAlignment="1">
      <alignment horizontal="left" vertical="center"/>
    </xf>
    <xf numFmtId="0" fontId="30" fillId="0" borderId="21" xfId="0" applyFont="1" applyFill="1" applyBorder="1" applyAlignment="1">
      <alignment horizontal="left" vertical="center" wrapText="1"/>
    </xf>
    <xf numFmtId="0" fontId="98" fillId="0" borderId="3" xfId="5" applyFont="1" applyBorder="1" applyAlignment="1">
      <alignment horizontal="center" vertical="center" wrapText="1"/>
    </xf>
    <xf numFmtId="0" fontId="30" fillId="0" borderId="20" xfId="5" applyFont="1" applyBorder="1" applyAlignment="1">
      <alignment horizontal="left" vertical="center" wrapText="1"/>
    </xf>
    <xf numFmtId="0" fontId="30" fillId="0" borderId="4" xfId="5" applyFont="1" applyBorder="1" applyAlignment="1">
      <alignment horizontal="left" vertical="center" wrapText="1"/>
    </xf>
    <xf numFmtId="4" fontId="104" fillId="0" borderId="20" xfId="0" applyNumberFormat="1" applyFont="1" applyBorder="1" applyAlignment="1">
      <alignment horizontal="left" vertical="center"/>
    </xf>
    <xf numFmtId="4" fontId="104" fillId="0" borderId="4" xfId="0" applyNumberFormat="1" applyFont="1" applyBorder="1" applyAlignment="1">
      <alignment horizontal="left" vertical="center"/>
    </xf>
    <xf numFmtId="0" fontId="30" fillId="0" borderId="21" xfId="5" applyFont="1" applyBorder="1" applyAlignment="1">
      <alignment horizontal="left" vertical="center" wrapText="1"/>
    </xf>
    <xf numFmtId="0" fontId="30" fillId="0" borderId="3" xfId="5" applyFont="1" applyBorder="1" applyAlignment="1">
      <alignment horizontal="left" vertical="center" wrapText="1"/>
    </xf>
    <xf numFmtId="0" fontId="94" fillId="2" borderId="57" xfId="0" applyFont="1" applyFill="1" applyBorder="1" applyAlignment="1">
      <alignment horizontal="left" vertical="center" wrapText="1"/>
    </xf>
    <xf numFmtId="0" fontId="94" fillId="2" borderId="58" xfId="0" applyFont="1" applyFill="1" applyBorder="1" applyAlignment="1">
      <alignment horizontal="left" vertical="center" wrapText="1"/>
    </xf>
    <xf numFmtId="0" fontId="94" fillId="19" borderId="0" xfId="0" applyFont="1" applyFill="1" applyBorder="1" applyAlignment="1">
      <alignment horizontal="left"/>
    </xf>
    <xf numFmtId="10" fontId="30" fillId="0" borderId="33" xfId="0" applyNumberFormat="1" applyFont="1" applyFill="1" applyBorder="1" applyAlignment="1">
      <alignment horizontal="center" vertical="center"/>
    </xf>
    <xf numFmtId="10" fontId="30" fillId="0" borderId="24" xfId="0" applyNumberFormat="1" applyFont="1" applyFill="1" applyBorder="1" applyAlignment="1">
      <alignment horizontal="center" vertical="center"/>
    </xf>
    <xf numFmtId="10" fontId="30" fillId="0" borderId="34" xfId="0" applyNumberFormat="1" applyFont="1" applyFill="1" applyBorder="1" applyAlignment="1">
      <alignment horizontal="center" vertical="center"/>
    </xf>
    <xf numFmtId="10" fontId="104" fillId="0" borderId="33" xfId="0" applyNumberFormat="1" applyFont="1" applyFill="1" applyBorder="1" applyAlignment="1">
      <alignment horizontal="center" vertical="center"/>
    </xf>
    <xf numFmtId="10" fontId="104" fillId="0" borderId="24" xfId="0" applyNumberFormat="1" applyFont="1" applyFill="1" applyBorder="1" applyAlignment="1">
      <alignment horizontal="center" vertical="center"/>
    </xf>
    <xf numFmtId="0" fontId="30" fillId="0" borderId="20"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4" xfId="5" applyFont="1" applyFill="1" applyBorder="1" applyAlignment="1">
      <alignment horizontal="left" vertical="center" wrapText="1"/>
    </xf>
    <xf numFmtId="0" fontId="108" fillId="0" borderId="30" xfId="0" applyFont="1" applyFill="1" applyBorder="1" applyAlignment="1">
      <alignment horizontal="left" vertical="center" wrapText="1"/>
    </xf>
    <xf numFmtId="0" fontId="108" fillId="0" borderId="39" xfId="0" applyFont="1" applyFill="1" applyBorder="1" applyAlignment="1">
      <alignment horizontal="left" vertical="center" wrapText="1"/>
    </xf>
    <xf numFmtId="0" fontId="96" fillId="5" borderId="60" xfId="0" applyFont="1" applyFill="1" applyBorder="1" applyAlignment="1">
      <alignment horizontal="left" vertical="center" wrapText="1"/>
    </xf>
    <xf numFmtId="0" fontId="96" fillId="5" borderId="16" xfId="0" applyFont="1" applyFill="1" applyBorder="1" applyAlignment="1">
      <alignment horizontal="left" vertical="center" wrapText="1"/>
    </xf>
    <xf numFmtId="0" fontId="94" fillId="5" borderId="30" xfId="0" applyFont="1" applyFill="1" applyBorder="1" applyAlignment="1">
      <alignment horizontal="center" vertical="center" wrapText="1"/>
    </xf>
    <xf numFmtId="0" fontId="94" fillId="5" borderId="5" xfId="0" applyFont="1" applyFill="1" applyBorder="1" applyAlignment="1">
      <alignment horizontal="center" vertical="center" wrapText="1"/>
    </xf>
    <xf numFmtId="0" fontId="104" fillId="0" borderId="21" xfId="0" applyFont="1" applyBorder="1" applyAlignment="1">
      <alignment horizontal="left" vertical="center" wrapText="1"/>
    </xf>
    <xf numFmtId="0" fontId="104" fillId="0" borderId="3" xfId="0" applyFont="1" applyBorder="1" applyAlignment="1">
      <alignment horizontal="left" vertical="center" wrapText="1"/>
    </xf>
    <xf numFmtId="10" fontId="30" fillId="0" borderId="42" xfId="0" applyNumberFormat="1" applyFont="1" applyFill="1" applyBorder="1" applyAlignment="1">
      <alignment horizontal="center" vertical="center"/>
    </xf>
    <xf numFmtId="0" fontId="96" fillId="5" borderId="47" xfId="0" applyFont="1" applyFill="1" applyBorder="1" applyAlignment="1">
      <alignment horizontal="left" vertical="center" wrapText="1"/>
    </xf>
    <xf numFmtId="0" fontId="96" fillId="5" borderId="15" xfId="0" applyFont="1" applyFill="1" applyBorder="1" applyAlignment="1">
      <alignment horizontal="left" vertical="center" wrapText="1"/>
    </xf>
    <xf numFmtId="0" fontId="96" fillId="5" borderId="69" xfId="0" applyFont="1" applyFill="1" applyBorder="1" applyAlignment="1">
      <alignment horizontal="left" vertical="center" wrapText="1"/>
    </xf>
    <xf numFmtId="0" fontId="96" fillId="5" borderId="6" xfId="0" applyFont="1" applyFill="1" applyBorder="1" applyAlignment="1">
      <alignment horizontal="left" vertical="center" wrapText="1"/>
    </xf>
    <xf numFmtId="0" fontId="96" fillId="5" borderId="83" xfId="0" applyFont="1" applyFill="1" applyBorder="1" applyAlignment="1">
      <alignment horizontal="left" vertical="center" wrapText="1"/>
    </xf>
    <xf numFmtId="0" fontId="96" fillId="5" borderId="27" xfId="0" applyFont="1" applyFill="1" applyBorder="1" applyAlignment="1">
      <alignment horizontal="left" vertical="center" wrapText="1"/>
    </xf>
    <xf numFmtId="0" fontId="96" fillId="5" borderId="4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4" fillId="5" borderId="81" xfId="0" applyFont="1" applyFill="1" applyBorder="1" applyAlignment="1">
      <alignment horizontal="center" vertical="center" wrapText="1"/>
    </xf>
    <xf numFmtId="0" fontId="94" fillId="5" borderId="44" xfId="0" applyFont="1" applyFill="1" applyBorder="1" applyAlignment="1">
      <alignment horizontal="center" vertical="center" wrapText="1"/>
    </xf>
    <xf numFmtId="0" fontId="94" fillId="5" borderId="63" xfId="0" applyFont="1" applyFill="1" applyBorder="1" applyAlignment="1">
      <alignment horizontal="center" vertical="center" wrapText="1"/>
    </xf>
    <xf numFmtId="4" fontId="30" fillId="0" borderId="60" xfId="0" applyNumberFormat="1" applyFont="1" applyFill="1" applyBorder="1" applyAlignment="1">
      <alignment vertical="center"/>
    </xf>
    <xf numFmtId="0" fontId="0" fillId="0" borderId="40" xfId="0" applyBorder="1" applyAlignment="1">
      <alignment vertical="center"/>
    </xf>
    <xf numFmtId="0" fontId="0" fillId="0" borderId="16" xfId="0" applyBorder="1" applyAlignment="1">
      <alignment vertical="center"/>
    </xf>
    <xf numFmtId="0" fontId="104" fillId="0" borderId="20" xfId="0" applyFont="1" applyFill="1" applyBorder="1" applyAlignment="1">
      <alignment horizontal="center" vertical="center" wrapText="1"/>
    </xf>
    <xf numFmtId="0" fontId="104" fillId="0" borderId="3" xfId="0" applyFont="1" applyFill="1" applyBorder="1" applyAlignment="1">
      <alignment horizontal="center" vertical="center" wrapText="1"/>
    </xf>
    <xf numFmtId="0" fontId="104" fillId="0" borderId="4" xfId="0" applyFont="1" applyFill="1" applyBorder="1" applyAlignment="1">
      <alignment horizontal="center" vertical="center" wrapText="1"/>
    </xf>
    <xf numFmtId="4" fontId="104" fillId="0" borderId="20" xfId="0" applyNumberFormat="1" applyFont="1" applyFill="1" applyBorder="1" applyAlignment="1">
      <alignment horizontal="left" vertical="center" wrapText="1"/>
    </xf>
    <xf numFmtId="4" fontId="104" fillId="0" borderId="4" xfId="0" applyNumberFormat="1" applyFont="1" applyFill="1" applyBorder="1" applyAlignment="1">
      <alignment horizontal="left" vertical="center" wrapText="1"/>
    </xf>
    <xf numFmtId="0" fontId="30" fillId="0" borderId="3" xfId="0" applyFont="1" applyFill="1" applyBorder="1" applyAlignment="1">
      <alignment horizontal="center" vertical="center"/>
    </xf>
    <xf numFmtId="0" fontId="0" fillId="0" borderId="4" xfId="0" applyFill="1" applyBorder="1" applyAlignment="1">
      <alignment horizontal="left" vertical="center" wrapText="1"/>
    </xf>
    <xf numFmtId="0" fontId="104" fillId="0" borderId="20" xfId="5" applyFont="1" applyBorder="1" applyAlignment="1">
      <alignment horizontal="left" vertical="center" wrapText="1"/>
    </xf>
    <xf numFmtId="0" fontId="104" fillId="0" borderId="4" xfId="5" applyFont="1" applyBorder="1" applyAlignment="1">
      <alignment horizontal="left" vertical="center" wrapText="1"/>
    </xf>
    <xf numFmtId="0" fontId="30" fillId="0" borderId="3" xfId="5" applyFont="1" applyFill="1" applyBorder="1" applyAlignment="1">
      <alignment horizontal="left" vertical="center" wrapText="1"/>
    </xf>
    <xf numFmtId="0" fontId="98" fillId="0" borderId="20" xfId="5" applyFont="1" applyFill="1" applyBorder="1" applyAlignment="1">
      <alignment horizontal="left" vertical="center" wrapText="1"/>
    </xf>
    <xf numFmtId="0" fontId="98" fillId="0" borderId="4" xfId="5" applyFont="1" applyFill="1" applyBorder="1" applyAlignment="1">
      <alignment horizontal="left" vertical="center" wrapText="1"/>
    </xf>
    <xf numFmtId="0" fontId="30" fillId="0" borderId="50" xfId="5" applyFont="1" applyFill="1" applyBorder="1" applyAlignment="1">
      <alignment horizontal="center" vertical="center" wrapText="1"/>
    </xf>
    <xf numFmtId="0" fontId="30" fillId="0" borderId="49" xfId="5" applyFont="1" applyFill="1" applyBorder="1" applyAlignment="1">
      <alignment horizontal="center" vertical="center" wrapText="1"/>
    </xf>
    <xf numFmtId="0" fontId="30" fillId="0" borderId="15" xfId="5" applyFont="1" applyFill="1" applyBorder="1" applyAlignment="1">
      <alignment horizontal="center" vertical="center" wrapText="1"/>
    </xf>
    <xf numFmtId="4" fontId="104" fillId="0" borderId="3" xfId="0" applyNumberFormat="1" applyFont="1" applyBorder="1" applyAlignment="1">
      <alignment horizontal="left" vertical="center"/>
    </xf>
    <xf numFmtId="4" fontId="104" fillId="0" borderId="21" xfId="0" applyNumberFormat="1" applyFont="1" applyBorder="1" applyAlignment="1">
      <alignment horizontal="left" vertical="center"/>
    </xf>
    <xf numFmtId="0" fontId="121" fillId="5" borderId="21" xfId="0" applyFont="1" applyFill="1" applyBorder="1" applyAlignment="1">
      <alignment horizontal="left" vertical="center" wrapText="1"/>
    </xf>
    <xf numFmtId="0" fontId="121" fillId="5" borderId="4" xfId="0" applyFont="1" applyFill="1" applyBorder="1" applyAlignment="1">
      <alignment horizontal="left" vertical="center" wrapText="1"/>
    </xf>
    <xf numFmtId="0" fontId="30" fillId="0" borderId="21" xfId="0" applyFont="1" applyBorder="1" applyAlignment="1">
      <alignment horizontal="left" vertical="center"/>
    </xf>
    <xf numFmtId="0" fontId="30" fillId="0" borderId="2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4" fontId="104" fillId="0" borderId="3" xfId="0" applyNumberFormat="1" applyFont="1" applyFill="1" applyBorder="1" applyAlignment="1">
      <alignment horizontal="left" vertical="center" wrapText="1"/>
    </xf>
    <xf numFmtId="0" fontId="98" fillId="0" borderId="20" xfId="0" applyFont="1" applyFill="1" applyBorder="1" applyAlignment="1">
      <alignment horizontal="left" vertical="center" wrapText="1"/>
    </xf>
    <xf numFmtId="0" fontId="98" fillId="0" borderId="3" xfId="0" applyFont="1" applyFill="1" applyBorder="1" applyAlignment="1">
      <alignment horizontal="left" vertical="center" wrapText="1"/>
    </xf>
    <xf numFmtId="0" fontId="98" fillId="0" borderId="4" xfId="0" applyFont="1" applyFill="1" applyBorder="1" applyAlignment="1">
      <alignment horizontal="left" vertical="center" wrapText="1"/>
    </xf>
    <xf numFmtId="0" fontId="30" fillId="0" borderId="20" xfId="5" applyFont="1" applyFill="1" applyBorder="1" applyAlignment="1">
      <alignment horizontal="center" vertical="center" wrapText="1"/>
    </xf>
    <xf numFmtId="0" fontId="30" fillId="0" borderId="3" xfId="5" applyFont="1" applyFill="1" applyBorder="1" applyAlignment="1">
      <alignment horizontal="center" vertical="center" wrapText="1"/>
    </xf>
    <xf numFmtId="0" fontId="30" fillId="0" borderId="4" xfId="5" applyFont="1" applyFill="1" applyBorder="1" applyAlignment="1">
      <alignment horizontal="center" vertical="center" wrapText="1"/>
    </xf>
    <xf numFmtId="4" fontId="30" fillId="0" borderId="20"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4" fontId="30" fillId="0" borderId="4" xfId="0" applyNumberFormat="1" applyFont="1" applyFill="1" applyBorder="1" applyAlignment="1">
      <alignment horizontal="right" vertical="center" wrapText="1"/>
    </xf>
    <xf numFmtId="0" fontId="6" fillId="0" borderId="20" xfId="0" applyFont="1" applyFill="1" applyBorder="1" applyAlignment="1">
      <alignment horizontal="left" vertical="center" wrapText="1"/>
    </xf>
    <xf numFmtId="0" fontId="30" fillId="0" borderId="20" xfId="0" applyFont="1" applyBorder="1" applyAlignment="1">
      <alignment horizontal="left" vertical="center" wrapText="1"/>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98" fillId="0" borderId="20" xfId="5" applyFont="1" applyBorder="1" applyAlignment="1">
      <alignment horizontal="left" vertical="center" wrapText="1"/>
    </xf>
    <xf numFmtId="0" fontId="98" fillId="0" borderId="4" xfId="5" applyFont="1" applyBorder="1" applyAlignment="1">
      <alignment horizontal="left" vertical="center" wrapText="1"/>
    </xf>
    <xf numFmtId="0" fontId="30" fillId="0" borderId="60" xfId="0" applyFont="1" applyFill="1" applyBorder="1" applyAlignment="1">
      <alignment horizontal="left" vertical="center" wrapText="1"/>
    </xf>
    <xf numFmtId="4" fontId="30" fillId="0" borderId="42" xfId="0" applyNumberFormat="1" applyFont="1" applyFill="1" applyBorder="1" applyAlignment="1">
      <alignment horizontal="right" vertical="center"/>
    </xf>
    <xf numFmtId="4" fontId="30" fillId="0" borderId="34" xfId="0" applyNumberFormat="1" applyFont="1" applyFill="1" applyBorder="1" applyAlignment="1">
      <alignment horizontal="right" vertical="center"/>
    </xf>
    <xf numFmtId="4" fontId="30" fillId="0" borderId="24" xfId="0" applyNumberFormat="1" applyFont="1" applyFill="1" applyBorder="1" applyAlignment="1">
      <alignment horizontal="right" vertical="center"/>
    </xf>
    <xf numFmtId="0" fontId="3" fillId="0" borderId="42"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15" fillId="0" borderId="24" xfId="0" applyFont="1" applyFill="1" applyBorder="1" applyAlignment="1">
      <alignment horizontal="left" vertical="center" wrapText="1"/>
    </xf>
    <xf numFmtId="4" fontId="30" fillId="0" borderId="33" xfId="0" applyNumberFormat="1" applyFont="1" applyFill="1" applyBorder="1" applyAlignment="1">
      <alignment horizontal="right" vertical="center"/>
    </xf>
    <xf numFmtId="0" fontId="3" fillId="0" borderId="56" xfId="0" applyFont="1" applyFill="1" applyBorder="1" applyAlignment="1">
      <alignment horizontal="left" vertical="center" wrapText="1"/>
    </xf>
    <xf numFmtId="0" fontId="3" fillId="0" borderId="59" xfId="0" applyFont="1" applyFill="1" applyBorder="1" applyAlignment="1">
      <alignment horizontal="left" vertical="center" wrapText="1"/>
    </xf>
    <xf numFmtId="0" fontId="6" fillId="0" borderId="46"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30" fillId="0" borderId="34" xfId="0" applyFont="1" applyFill="1" applyBorder="1" applyAlignment="1">
      <alignment horizontal="left" vertical="center" wrapText="1"/>
    </xf>
    <xf numFmtId="0" fontId="30" fillId="0" borderId="24" xfId="0" applyFont="1" applyFill="1" applyBorder="1" applyAlignment="1">
      <alignment horizontal="left" vertical="center" wrapText="1"/>
    </xf>
    <xf numFmtId="0" fontId="104" fillId="0" borderId="20" xfId="0" applyFont="1" applyBorder="1" applyAlignment="1">
      <alignment horizontal="center" vertical="center" wrapText="1"/>
    </xf>
    <xf numFmtId="0" fontId="104" fillId="0" borderId="3" xfId="0" applyFont="1" applyBorder="1" applyAlignment="1">
      <alignment horizontal="center" vertical="center" wrapText="1"/>
    </xf>
    <xf numFmtId="0" fontId="104" fillId="0" borderId="4" xfId="0" applyFont="1" applyBorder="1" applyAlignment="1">
      <alignment horizontal="center" vertical="center" wrapText="1"/>
    </xf>
    <xf numFmtId="4" fontId="30" fillId="0" borderId="37" xfId="0" applyNumberFormat="1" applyFont="1" applyFill="1" applyBorder="1" applyAlignment="1">
      <alignment horizontal="right" vertical="center"/>
    </xf>
    <xf numFmtId="4" fontId="30" fillId="0" borderId="40" xfId="0" applyNumberFormat="1" applyFont="1" applyFill="1" applyBorder="1" applyAlignment="1">
      <alignment horizontal="right" vertical="center"/>
    </xf>
    <xf numFmtId="4" fontId="30" fillId="0" borderId="16" xfId="0" applyNumberFormat="1" applyFont="1" applyFill="1" applyBorder="1" applyAlignment="1">
      <alignment horizontal="right" vertical="center"/>
    </xf>
    <xf numFmtId="10" fontId="30" fillId="0" borderId="33" xfId="0" applyNumberFormat="1" applyFont="1" applyFill="1" applyBorder="1" applyAlignment="1">
      <alignment horizontal="right" vertical="center"/>
    </xf>
    <xf numFmtId="10" fontId="30" fillId="0" borderId="34" xfId="0" applyNumberFormat="1" applyFont="1" applyFill="1" applyBorder="1" applyAlignment="1">
      <alignment horizontal="right" vertical="center"/>
    </xf>
    <xf numFmtId="10" fontId="30" fillId="0" borderId="24" xfId="0" applyNumberFormat="1" applyFont="1" applyFill="1" applyBorder="1" applyAlignment="1">
      <alignment horizontal="right" vertical="center"/>
    </xf>
    <xf numFmtId="0" fontId="30" fillId="0" borderId="20" xfId="5" applyFont="1" applyBorder="1" applyAlignment="1">
      <alignment horizontal="center" vertical="center" wrapText="1"/>
    </xf>
    <xf numFmtId="0" fontId="30" fillId="0" borderId="3" xfId="5" applyFont="1" applyBorder="1" applyAlignment="1">
      <alignment horizontal="center" vertical="center" wrapText="1"/>
    </xf>
    <xf numFmtId="0" fontId="30" fillId="0" borderId="4" xfId="5" applyFont="1" applyBorder="1" applyAlignment="1">
      <alignment horizontal="center" vertical="center" wrapText="1"/>
    </xf>
    <xf numFmtId="4" fontId="30" fillId="0" borderId="20" xfId="0" applyNumberFormat="1" applyFont="1" applyBorder="1" applyAlignment="1">
      <alignment horizontal="center" vertical="center"/>
    </xf>
    <xf numFmtId="4" fontId="30" fillId="0" borderId="3" xfId="0" applyNumberFormat="1" applyFont="1" applyBorder="1" applyAlignment="1">
      <alignment horizontal="center" vertical="center"/>
    </xf>
    <xf numFmtId="4" fontId="30" fillId="0" borderId="4" xfId="0" applyNumberFormat="1" applyFont="1" applyBorder="1" applyAlignment="1">
      <alignment horizontal="center" vertical="center"/>
    </xf>
    <xf numFmtId="4" fontId="104" fillId="0" borderId="20" xfId="0" applyNumberFormat="1" applyFont="1" applyBorder="1" applyAlignment="1">
      <alignment horizontal="center" vertical="center"/>
    </xf>
    <xf numFmtId="4" fontId="104" fillId="0" borderId="3" xfId="0" applyNumberFormat="1" applyFont="1" applyBorder="1" applyAlignment="1">
      <alignment horizontal="center" vertical="center"/>
    </xf>
    <xf numFmtId="4" fontId="104" fillId="0" borderId="4" xfId="0" applyNumberFormat="1" applyFont="1" applyBorder="1" applyAlignment="1">
      <alignment horizontal="center" vertical="center"/>
    </xf>
    <xf numFmtId="0" fontId="3" fillId="0" borderId="33" xfId="0" applyFont="1" applyFill="1" applyBorder="1" applyAlignment="1">
      <alignment horizontal="left" vertical="center" wrapText="1"/>
    </xf>
    <xf numFmtId="4" fontId="30" fillId="0" borderId="33" xfId="0" applyNumberFormat="1" applyFont="1" applyFill="1" applyBorder="1" applyAlignment="1">
      <alignment horizontal="center" vertical="center"/>
    </xf>
    <xf numFmtId="4" fontId="30" fillId="0" borderId="34" xfId="0" applyNumberFormat="1" applyFont="1" applyFill="1" applyBorder="1" applyAlignment="1">
      <alignment horizontal="center" vertical="center"/>
    </xf>
    <xf numFmtId="4" fontId="30" fillId="0" borderId="24" xfId="0" applyNumberFormat="1" applyFont="1" applyFill="1" applyBorder="1" applyAlignment="1">
      <alignment horizontal="center" vertical="center"/>
    </xf>
    <xf numFmtId="0" fontId="94" fillId="0" borderId="79" xfId="0" applyFont="1" applyFill="1" applyBorder="1" applyAlignment="1">
      <alignment horizontal="left" wrapText="1"/>
    </xf>
    <xf numFmtId="0" fontId="94" fillId="0" borderId="78"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zoomScale="77" zoomScaleNormal="77" workbookViewId="0">
      <selection activeCell="B19" sqref="B19:D19"/>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4" max="14" width="14.28515625" bestFit="1" customWidth="1"/>
  </cols>
  <sheetData>
    <row r="1" spans="1:14" ht="57" customHeight="1" x14ac:dyDescent="0.4">
      <c r="A1" s="820" t="s">
        <v>548</v>
      </c>
      <c r="B1" s="820"/>
      <c r="C1" s="820"/>
      <c r="D1" s="820"/>
      <c r="E1" s="820"/>
      <c r="F1" s="820"/>
      <c r="G1" s="820"/>
      <c r="H1" s="820"/>
      <c r="I1" s="820"/>
    </row>
    <row r="2" spans="1:14" ht="9" customHeight="1" x14ac:dyDescent="0.25"/>
    <row r="3" spans="1:14" ht="15.75" x14ac:dyDescent="0.25">
      <c r="A3" s="273" t="s">
        <v>220</v>
      </c>
      <c r="B3" s="273"/>
      <c r="C3" s="273"/>
      <c r="D3" s="273"/>
      <c r="E3" s="273"/>
      <c r="F3" s="273"/>
      <c r="G3" s="273"/>
      <c r="H3" s="273"/>
      <c r="I3" s="279" t="s">
        <v>192</v>
      </c>
    </row>
    <row r="4" spans="1:14" ht="32.25" customHeight="1" x14ac:dyDescent="0.25">
      <c r="A4" s="837" t="s">
        <v>190</v>
      </c>
      <c r="B4" s="838"/>
      <c r="C4" s="810" t="s">
        <v>251</v>
      </c>
      <c r="D4" s="810" t="s">
        <v>303</v>
      </c>
      <c r="E4" s="832" t="s">
        <v>301</v>
      </c>
      <c r="F4" s="833"/>
      <c r="G4" s="834"/>
      <c r="H4" s="825" t="s">
        <v>302</v>
      </c>
      <c r="I4" s="825" t="s">
        <v>252</v>
      </c>
    </row>
    <row r="5" spans="1:14" ht="94.5" customHeight="1" x14ac:dyDescent="0.25">
      <c r="A5" s="837"/>
      <c r="B5" s="838"/>
      <c r="C5" s="810"/>
      <c r="D5" s="810"/>
      <c r="E5" s="780" t="s">
        <v>209</v>
      </c>
      <c r="F5" s="242" t="s">
        <v>250</v>
      </c>
      <c r="G5" s="243" t="s">
        <v>317</v>
      </c>
      <c r="H5" s="825"/>
      <c r="I5" s="825"/>
      <c r="J5" s="221"/>
    </row>
    <row r="6" spans="1:14" ht="31.5" x14ac:dyDescent="0.25">
      <c r="A6" s="823" t="s">
        <v>193</v>
      </c>
      <c r="B6" s="824"/>
      <c r="C6" s="244" t="s">
        <v>194</v>
      </c>
      <c r="D6" s="244" t="s">
        <v>195</v>
      </c>
      <c r="E6" s="781" t="s">
        <v>338</v>
      </c>
      <c r="F6" s="245" t="s">
        <v>197</v>
      </c>
      <c r="G6" s="246" t="s">
        <v>198</v>
      </c>
      <c r="H6" s="247" t="s">
        <v>339</v>
      </c>
      <c r="I6" s="247" t="s">
        <v>340</v>
      </c>
    </row>
    <row r="7" spans="1:14" ht="45" customHeight="1" x14ac:dyDescent="0.25">
      <c r="A7" s="826" t="s">
        <v>217</v>
      </c>
      <c r="B7" s="827"/>
      <c r="C7" s="248">
        <f>'Projekty KK'!G117</f>
        <v>1477278980.23</v>
      </c>
      <c r="D7" s="249">
        <f>'Projekty KK'!L117</f>
        <v>258694740.44999996</v>
      </c>
      <c r="E7" s="250">
        <f>'Projekty KK'!M117</f>
        <v>150105339.19</v>
      </c>
      <c r="F7" s="251">
        <f>'Projekty KK'!N117</f>
        <v>123532500.93000001</v>
      </c>
      <c r="G7" s="252">
        <f>'Projekty KK'!O117</f>
        <v>26572838.259999998</v>
      </c>
      <c r="H7" s="762">
        <f>E7/D7</f>
        <v>0.58024117123097085</v>
      </c>
      <c r="I7" s="762">
        <f>E7/C7</f>
        <v>0.10160933797800999</v>
      </c>
    </row>
    <row r="8" spans="1:14" ht="45" customHeight="1" x14ac:dyDescent="0.25">
      <c r="A8" s="815" t="s">
        <v>218</v>
      </c>
      <c r="B8" s="816"/>
      <c r="C8" s="766">
        <f>'Projekty PO'!G73</f>
        <v>3549024649.5699997</v>
      </c>
      <c r="D8" s="767">
        <f>'Projekty PO'!L73</f>
        <v>894361806.61450016</v>
      </c>
      <c r="E8" s="768">
        <f>'Projekty PO'!M73</f>
        <v>294819864.04500002</v>
      </c>
      <c r="F8" s="253">
        <f>'Projekty PO'!N73</f>
        <v>331918254.1649999</v>
      </c>
      <c r="G8" s="769">
        <f>'Projekty PO'!O73</f>
        <v>1994229.1350000002</v>
      </c>
      <c r="H8" s="770">
        <f>E8/D8</f>
        <v>0.3296427260920336</v>
      </c>
      <c r="I8" s="771">
        <f>E8/C8</f>
        <v>8.3070672411565363E-2</v>
      </c>
    </row>
    <row r="9" spans="1:14" ht="49.5" customHeight="1" thickBot="1" x14ac:dyDescent="0.3">
      <c r="A9" s="828" t="s">
        <v>290</v>
      </c>
      <c r="B9" s="829"/>
      <c r="C9" s="254" t="s">
        <v>208</v>
      </c>
      <c r="D9" s="255">
        <v>2065000000</v>
      </c>
      <c r="E9" s="256">
        <v>307867530</v>
      </c>
      <c r="F9" s="257">
        <v>307867530</v>
      </c>
      <c r="G9" s="258">
        <v>0</v>
      </c>
      <c r="H9" s="763">
        <f>E9/D9</f>
        <v>0.14908839225181597</v>
      </c>
      <c r="I9" s="259" t="s">
        <v>208</v>
      </c>
    </row>
    <row r="10" spans="1:14" ht="32.25" customHeight="1" x14ac:dyDescent="0.25">
      <c r="A10" s="835" t="s">
        <v>129</v>
      </c>
      <c r="B10" s="836"/>
      <c r="C10" s="260">
        <f>SUM(C7:C9)</f>
        <v>5026303629.7999992</v>
      </c>
      <c r="D10" s="260">
        <f>SUM(D7:D9)</f>
        <v>3218056547.0644999</v>
      </c>
      <c r="E10" s="765">
        <f>SUM(E7:E9)</f>
        <v>752792733.23500001</v>
      </c>
      <c r="F10" s="261">
        <f>SUM(F7:F9)</f>
        <v>763318285.09499991</v>
      </c>
      <c r="G10" s="262">
        <f>SUM(G7:G9)</f>
        <v>28567067.395</v>
      </c>
      <c r="H10" s="263">
        <f>E10/D10</f>
        <v>0.23392775180463965</v>
      </c>
      <c r="I10" s="264">
        <f>E10/C10</f>
        <v>0.14977064433032555</v>
      </c>
    </row>
    <row r="11" spans="1:14" s="149" customFormat="1" x14ac:dyDescent="0.25">
      <c r="A11" s="394" t="s">
        <v>449</v>
      </c>
      <c r="B11" s="409"/>
      <c r="C11" s="409"/>
      <c r="D11" s="409"/>
      <c r="E11" s="409"/>
      <c r="F11" s="409"/>
      <c r="G11" s="175"/>
      <c r="H11" s="176"/>
      <c r="I11" s="73"/>
    </row>
    <row r="12" spans="1:14" s="149" customFormat="1" ht="48" customHeight="1" x14ac:dyDescent="0.25">
      <c r="A12" s="814" t="s">
        <v>698</v>
      </c>
      <c r="B12" s="814"/>
      <c r="C12" s="814"/>
      <c r="D12" s="814"/>
      <c r="E12" s="814"/>
      <c r="F12" s="814"/>
      <c r="G12" s="175"/>
      <c r="H12" s="176"/>
      <c r="I12" s="73"/>
      <c r="N12" s="307"/>
    </row>
    <row r="13" spans="1:14" s="149" customFormat="1" ht="23.25" x14ac:dyDescent="0.25">
      <c r="A13" s="272" t="s">
        <v>214</v>
      </c>
      <c r="B13" s="173"/>
      <c r="C13" s="174"/>
      <c r="D13" s="174"/>
      <c r="E13" s="174"/>
      <c r="F13" s="175"/>
      <c r="G13" s="175"/>
      <c r="H13" s="176"/>
      <c r="I13" s="73"/>
    </row>
    <row r="14" spans="1:14" s="149" customFormat="1" ht="15" customHeight="1" x14ac:dyDescent="0.25">
      <c r="A14" s="173"/>
      <c r="B14" s="173"/>
      <c r="C14" s="174"/>
      <c r="D14" s="174"/>
      <c r="E14" s="174"/>
      <c r="F14" s="175"/>
      <c r="G14" s="175"/>
      <c r="H14" s="176"/>
      <c r="I14" s="73"/>
    </row>
    <row r="15" spans="1:14" s="149" customFormat="1" ht="14.25" customHeight="1" x14ac:dyDescent="0.25">
      <c r="A15" s="273" t="s">
        <v>221</v>
      </c>
      <c r="B15" s="274"/>
      <c r="C15" s="275"/>
      <c r="D15" s="275"/>
      <c r="E15" s="275"/>
      <c r="F15" s="276"/>
      <c r="G15" s="276"/>
      <c r="H15" s="277"/>
      <c r="I15" s="278" t="s">
        <v>192</v>
      </c>
    </row>
    <row r="16" spans="1:14" s="149" customFormat="1" ht="24.95" customHeight="1" x14ac:dyDescent="0.25">
      <c r="A16" s="802" t="s">
        <v>450</v>
      </c>
      <c r="B16" s="803"/>
      <c r="C16" s="803"/>
      <c r="D16" s="804"/>
      <c r="E16" s="266">
        <f>E7+E8</f>
        <v>444925203.23500001</v>
      </c>
      <c r="F16" s="817"/>
      <c r="G16" s="818"/>
      <c r="H16" s="818"/>
      <c r="I16" s="819"/>
    </row>
    <row r="17" spans="1:9" s="149" customFormat="1" ht="39" customHeight="1" x14ac:dyDescent="0.25">
      <c r="A17" s="265" t="s">
        <v>155</v>
      </c>
      <c r="B17" s="830" t="s">
        <v>699</v>
      </c>
      <c r="C17" s="830"/>
      <c r="D17" s="831"/>
      <c r="E17" s="757">
        <f>'Projekty KK'!N118+'Projekty PO'!N74+'Projekty PO'!N75</f>
        <v>242158467.32499999</v>
      </c>
      <c r="F17" s="811" t="s">
        <v>690</v>
      </c>
      <c r="G17" s="812"/>
      <c r="H17" s="812"/>
      <c r="I17" s="813"/>
    </row>
    <row r="18" spans="1:9" s="149" customFormat="1" ht="24.95" customHeight="1" x14ac:dyDescent="0.25">
      <c r="A18" s="267"/>
      <c r="B18" s="407" t="s">
        <v>216</v>
      </c>
      <c r="C18" s="407"/>
      <c r="D18" s="408"/>
      <c r="E18" s="268">
        <f>'Projekty KK'!N119+'Projekty PO'!N76</f>
        <v>213292287.76999998</v>
      </c>
      <c r="F18" s="811" t="s">
        <v>690</v>
      </c>
      <c r="G18" s="812"/>
      <c r="H18" s="812"/>
      <c r="I18" s="813"/>
    </row>
    <row r="19" spans="1:9" s="149" customFormat="1" ht="24.95" customHeight="1" x14ac:dyDescent="0.25">
      <c r="A19" s="267"/>
      <c r="B19" s="821" t="s">
        <v>320</v>
      </c>
      <c r="C19" s="821"/>
      <c r="D19" s="822"/>
      <c r="E19" s="269">
        <f>'Projekty KK'!O119+'Projekty PO'!O76</f>
        <v>28567067.395</v>
      </c>
      <c r="F19" s="797" t="s">
        <v>690</v>
      </c>
      <c r="G19" s="797"/>
      <c r="H19" s="797"/>
      <c r="I19" s="797"/>
    </row>
    <row r="20" spans="1:9" s="149" customFormat="1" ht="24.95" customHeight="1" x14ac:dyDescent="0.25">
      <c r="A20" s="802" t="s">
        <v>215</v>
      </c>
      <c r="B20" s="803"/>
      <c r="C20" s="803"/>
      <c r="D20" s="804"/>
      <c r="E20" s="266">
        <f>E9</f>
        <v>307867530</v>
      </c>
      <c r="F20" s="798" t="s">
        <v>691</v>
      </c>
      <c r="G20" s="798"/>
      <c r="H20" s="798"/>
      <c r="I20" s="798"/>
    </row>
    <row r="21" spans="1:9" s="149" customFormat="1" ht="33" customHeight="1" x14ac:dyDescent="0.25">
      <c r="A21" s="799" t="s">
        <v>308</v>
      </c>
      <c r="B21" s="800"/>
      <c r="C21" s="800"/>
      <c r="D21" s="801"/>
      <c r="E21" s="764">
        <f>E10</f>
        <v>752792733.23500001</v>
      </c>
      <c r="F21" s="798" t="s">
        <v>692</v>
      </c>
      <c r="G21" s="798"/>
      <c r="H21" s="798"/>
      <c r="I21" s="798"/>
    </row>
    <row r="22" spans="1:9" x14ac:dyDescent="0.25">
      <c r="A22" s="170"/>
      <c r="B22" s="170"/>
      <c r="C22" s="170"/>
      <c r="H22" s="166"/>
    </row>
    <row r="23" spans="1:9" ht="18.75" x14ac:dyDescent="0.3">
      <c r="A23" s="177" t="s">
        <v>219</v>
      </c>
      <c r="B23" s="1"/>
      <c r="C23" s="241"/>
      <c r="D23" s="167"/>
      <c r="E23" s="167"/>
      <c r="F23" s="167"/>
      <c r="G23" s="167"/>
      <c r="H23" s="168"/>
      <c r="I23" s="167"/>
    </row>
    <row r="24" spans="1:9" ht="116.25" customHeight="1" x14ac:dyDescent="0.25">
      <c r="A24" s="270" t="s">
        <v>194</v>
      </c>
      <c r="B24" s="805" t="s">
        <v>251</v>
      </c>
      <c r="C24" s="805"/>
      <c r="D24" s="805"/>
      <c r="E24" s="806" t="s">
        <v>306</v>
      </c>
      <c r="F24" s="806"/>
      <c r="G24" s="806"/>
      <c r="H24" s="806"/>
      <c r="I24" s="806"/>
    </row>
    <row r="25" spans="1:9" ht="66" customHeight="1" x14ac:dyDescent="0.25">
      <c r="A25" s="270" t="s">
        <v>195</v>
      </c>
      <c r="B25" s="805" t="s">
        <v>304</v>
      </c>
      <c r="C25" s="805"/>
      <c r="D25" s="805"/>
      <c r="E25" s="806" t="s">
        <v>307</v>
      </c>
      <c r="F25" s="806"/>
      <c r="G25" s="806"/>
      <c r="H25" s="806"/>
      <c r="I25" s="806"/>
    </row>
    <row r="26" spans="1:9" ht="40.5" customHeight="1" x14ac:dyDescent="0.25">
      <c r="A26" s="270" t="s">
        <v>196</v>
      </c>
      <c r="B26" s="805" t="s">
        <v>300</v>
      </c>
      <c r="C26" s="805"/>
      <c r="D26" s="805"/>
      <c r="E26" s="807" t="s">
        <v>255</v>
      </c>
      <c r="F26" s="808"/>
      <c r="G26" s="808"/>
      <c r="H26" s="808"/>
      <c r="I26" s="809"/>
    </row>
    <row r="27" spans="1:9" ht="105" customHeight="1" x14ac:dyDescent="0.25">
      <c r="A27" s="270" t="s">
        <v>197</v>
      </c>
      <c r="B27" s="805" t="s">
        <v>191</v>
      </c>
      <c r="C27" s="805"/>
      <c r="D27" s="805"/>
      <c r="E27" s="806" t="s">
        <v>296</v>
      </c>
      <c r="F27" s="806"/>
      <c r="G27" s="806"/>
      <c r="H27" s="806"/>
      <c r="I27" s="806"/>
    </row>
    <row r="28" spans="1:9" ht="72" customHeight="1" x14ac:dyDescent="0.25">
      <c r="A28" s="270" t="s">
        <v>198</v>
      </c>
      <c r="B28" s="805" t="s">
        <v>305</v>
      </c>
      <c r="C28" s="805"/>
      <c r="D28" s="805"/>
      <c r="E28" s="806" t="s">
        <v>213</v>
      </c>
      <c r="F28" s="806"/>
      <c r="G28" s="806"/>
      <c r="H28" s="806"/>
      <c r="I28" s="806"/>
    </row>
    <row r="29" spans="1:9" ht="69.75" customHeight="1" x14ac:dyDescent="0.25">
      <c r="A29" s="271" t="s">
        <v>253</v>
      </c>
      <c r="B29" s="805" t="s">
        <v>302</v>
      </c>
      <c r="C29" s="805"/>
      <c r="D29" s="805"/>
      <c r="E29" s="806" t="s">
        <v>268</v>
      </c>
      <c r="F29" s="806"/>
      <c r="G29" s="806"/>
      <c r="H29" s="806"/>
      <c r="I29" s="806"/>
    </row>
    <row r="30" spans="1:9" ht="42.75" customHeight="1" x14ac:dyDescent="0.25">
      <c r="A30" s="271" t="s">
        <v>254</v>
      </c>
      <c r="B30" s="805" t="s">
        <v>252</v>
      </c>
      <c r="C30" s="805"/>
      <c r="D30" s="805"/>
      <c r="E30" s="806" t="s">
        <v>267</v>
      </c>
      <c r="F30" s="806"/>
      <c r="G30" s="806"/>
      <c r="H30" s="806"/>
      <c r="I30" s="806"/>
    </row>
    <row r="31" spans="1:9" ht="15.75" x14ac:dyDescent="0.25">
      <c r="A31" s="169"/>
      <c r="B31" s="167"/>
      <c r="C31" s="167"/>
      <c r="D31" s="167"/>
      <c r="E31" s="167"/>
      <c r="F31" s="167"/>
      <c r="G31" s="167"/>
      <c r="H31" s="168"/>
    </row>
    <row r="32" spans="1:9" ht="15.75" x14ac:dyDescent="0.25">
      <c r="A32" s="169"/>
      <c r="B32" s="167"/>
      <c r="C32" s="167"/>
      <c r="D32" s="167"/>
      <c r="E32" s="167"/>
      <c r="F32" s="167"/>
      <c r="G32" s="167"/>
      <c r="H32" s="168"/>
    </row>
    <row r="33" spans="1:8" ht="15.75" x14ac:dyDescent="0.25">
      <c r="A33" s="167"/>
      <c r="B33" s="167"/>
      <c r="C33" s="167"/>
      <c r="D33" s="167"/>
      <c r="E33" s="167"/>
      <c r="F33" s="167"/>
      <c r="G33" s="167"/>
      <c r="H33" s="168"/>
    </row>
    <row r="34" spans="1:8" ht="15.75" x14ac:dyDescent="0.25">
      <c r="A34" s="167"/>
      <c r="B34" s="167"/>
      <c r="C34" s="167"/>
      <c r="D34" s="167"/>
      <c r="E34" s="167"/>
      <c r="F34" s="167"/>
      <c r="G34" s="167"/>
      <c r="H34" s="168"/>
    </row>
    <row r="35" spans="1:8" ht="15.75" x14ac:dyDescent="0.25">
      <c r="A35" s="167"/>
      <c r="B35" s="167"/>
      <c r="C35" s="167"/>
      <c r="D35" s="167"/>
      <c r="E35" s="167"/>
      <c r="F35" s="167"/>
      <c r="G35" s="167"/>
      <c r="H35" s="167"/>
    </row>
    <row r="36" spans="1:8" ht="15.75" x14ac:dyDescent="0.25">
      <c r="A36" s="167"/>
      <c r="B36" s="167"/>
      <c r="C36" s="167"/>
      <c r="D36" s="167"/>
      <c r="E36" s="167"/>
      <c r="F36" s="167"/>
      <c r="G36" s="167"/>
      <c r="H36" s="167"/>
    </row>
    <row r="37" spans="1:8" ht="18.75" x14ac:dyDescent="0.3">
      <c r="B37" s="165"/>
      <c r="C37" s="165"/>
    </row>
    <row r="38" spans="1:8" ht="18.75" x14ac:dyDescent="0.3">
      <c r="B38" s="165"/>
      <c r="C38" s="165"/>
    </row>
    <row r="39" spans="1:8" ht="18.75" x14ac:dyDescent="0.3">
      <c r="B39" s="165"/>
      <c r="C39" s="165"/>
    </row>
    <row r="40" spans="1:8" ht="18.75" x14ac:dyDescent="0.3">
      <c r="B40" s="165"/>
      <c r="C40" s="165"/>
    </row>
    <row r="41" spans="1:8" ht="18.75" x14ac:dyDescent="0.3">
      <c r="B41" s="165"/>
      <c r="C41" s="165"/>
    </row>
    <row r="42" spans="1:8" ht="18.75" x14ac:dyDescent="0.3">
      <c r="B42" s="165"/>
      <c r="C42" s="165"/>
    </row>
    <row r="43" spans="1:8" ht="18.75" x14ac:dyDescent="0.3">
      <c r="B43" s="165"/>
      <c r="C43" s="165"/>
    </row>
  </sheetData>
  <mergeCells count="38">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 ref="D4:D5"/>
    <mergeCell ref="F18:I18"/>
    <mergeCell ref="A12:F12"/>
    <mergeCell ref="F17:I17"/>
    <mergeCell ref="A8:B8"/>
    <mergeCell ref="F16:I16"/>
    <mergeCell ref="B30:D30"/>
    <mergeCell ref="B28:D28"/>
    <mergeCell ref="B29:D29"/>
    <mergeCell ref="E28:I28"/>
    <mergeCell ref="E29:I29"/>
    <mergeCell ref="E30:I30"/>
    <mergeCell ref="B27:D27"/>
    <mergeCell ref="E24:I24"/>
    <mergeCell ref="E27:I27"/>
    <mergeCell ref="B26:D26"/>
    <mergeCell ref="E26:I26"/>
    <mergeCell ref="F19:I19"/>
    <mergeCell ref="F20:I20"/>
    <mergeCell ref="A21:D21"/>
    <mergeCell ref="F21:I21"/>
    <mergeCell ref="A20:D20"/>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4.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8"/>
  <sheetViews>
    <sheetView zoomScale="75" zoomScaleNormal="75" zoomScalePageLayoutView="70" workbookViewId="0">
      <selection activeCell="A4" sqref="A4:XFD4"/>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3" t="s">
        <v>547</v>
      </c>
      <c r="C1" s="23"/>
      <c r="D1" s="23"/>
      <c r="E1" s="23"/>
      <c r="F1" s="23"/>
      <c r="G1" s="23"/>
      <c r="H1" s="23"/>
      <c r="I1" s="23"/>
      <c r="J1" s="23"/>
      <c r="K1" s="23"/>
      <c r="L1" s="23"/>
      <c r="M1" s="23"/>
      <c r="N1" s="23"/>
      <c r="O1" s="23"/>
      <c r="P1" s="23"/>
      <c r="Q1" s="23"/>
      <c r="R1" s="222" t="s">
        <v>269</v>
      </c>
    </row>
    <row r="2" spans="1:20" ht="38.25" customHeight="1" x14ac:dyDescent="0.25">
      <c r="A2" s="913" t="s">
        <v>319</v>
      </c>
      <c r="B2" s="896" t="s">
        <v>144</v>
      </c>
      <c r="C2" s="896" t="s">
        <v>135</v>
      </c>
      <c r="D2" s="897" t="s">
        <v>522</v>
      </c>
      <c r="E2" s="896" t="s">
        <v>136</v>
      </c>
      <c r="F2" s="915" t="s">
        <v>140</v>
      </c>
      <c r="G2" s="896" t="s">
        <v>205</v>
      </c>
      <c r="H2" s="897" t="s">
        <v>486</v>
      </c>
      <c r="I2" s="896" t="s">
        <v>348</v>
      </c>
      <c r="J2" s="896" t="s">
        <v>137</v>
      </c>
      <c r="K2" s="923" t="s">
        <v>206</v>
      </c>
      <c r="L2" s="922" t="s">
        <v>303</v>
      </c>
      <c r="M2" s="921" t="s">
        <v>301</v>
      </c>
      <c r="N2" s="892"/>
      <c r="O2" s="893"/>
      <c r="P2" s="919" t="s">
        <v>302</v>
      </c>
      <c r="Q2" s="917" t="s">
        <v>266</v>
      </c>
      <c r="R2" s="894" t="s">
        <v>207</v>
      </c>
      <c r="S2" s="892" t="s">
        <v>387</v>
      </c>
      <c r="T2" s="893"/>
    </row>
    <row r="3" spans="1:20" ht="90" x14ac:dyDescent="0.25">
      <c r="A3" s="914"/>
      <c r="B3" s="897"/>
      <c r="C3" s="897"/>
      <c r="D3" s="925"/>
      <c r="E3" s="897"/>
      <c r="F3" s="916"/>
      <c r="G3" s="897"/>
      <c r="H3" s="925"/>
      <c r="I3" s="897"/>
      <c r="J3" s="897"/>
      <c r="K3" s="924"/>
      <c r="L3" s="919"/>
      <c r="M3" s="217" t="s">
        <v>209</v>
      </c>
      <c r="N3" s="218" t="s">
        <v>210</v>
      </c>
      <c r="O3" s="219" t="s">
        <v>211</v>
      </c>
      <c r="P3" s="920"/>
      <c r="Q3" s="918"/>
      <c r="R3" s="895"/>
      <c r="S3" s="218" t="s">
        <v>388</v>
      </c>
      <c r="T3" s="219" t="s">
        <v>192</v>
      </c>
    </row>
    <row r="4" spans="1:20" ht="26.25" customHeight="1" thickBot="1" x14ac:dyDescent="0.3">
      <c r="A4" s="178" t="s">
        <v>256</v>
      </c>
      <c r="B4" s="178" t="s">
        <v>257</v>
      </c>
      <c r="C4" s="178" t="s">
        <v>258</v>
      </c>
      <c r="D4" s="178" t="s">
        <v>259</v>
      </c>
      <c r="E4" s="178" t="s">
        <v>260</v>
      </c>
      <c r="F4" s="178" t="s">
        <v>261</v>
      </c>
      <c r="G4" s="178" t="s">
        <v>262</v>
      </c>
      <c r="H4" s="178" t="s">
        <v>263</v>
      </c>
      <c r="I4" s="178" t="s">
        <v>264</v>
      </c>
      <c r="J4" s="178" t="s">
        <v>265</v>
      </c>
      <c r="K4" s="179" t="s">
        <v>487</v>
      </c>
      <c r="L4" s="180" t="s">
        <v>523</v>
      </c>
      <c r="M4" s="180" t="s">
        <v>524</v>
      </c>
      <c r="N4" s="181" t="s">
        <v>488</v>
      </c>
      <c r="O4" s="179" t="s">
        <v>525</v>
      </c>
      <c r="P4" s="180" t="s">
        <v>526</v>
      </c>
      <c r="Q4" s="180" t="s">
        <v>527</v>
      </c>
      <c r="R4" s="332" t="s">
        <v>528</v>
      </c>
      <c r="S4" s="181" t="s">
        <v>389</v>
      </c>
      <c r="T4" s="333" t="s">
        <v>390</v>
      </c>
    </row>
    <row r="5" spans="1:20" ht="40.5" customHeight="1" x14ac:dyDescent="0.25">
      <c r="A5" s="926">
        <v>1</v>
      </c>
      <c r="B5" s="857" t="s">
        <v>4</v>
      </c>
      <c r="C5" s="929" t="s">
        <v>622</v>
      </c>
      <c r="D5" s="845" t="s">
        <v>529</v>
      </c>
      <c r="E5" s="909" t="s">
        <v>42</v>
      </c>
      <c r="F5" s="910" t="s">
        <v>6</v>
      </c>
      <c r="G5" s="911">
        <v>7683687</v>
      </c>
      <c r="H5" s="950" t="s">
        <v>489</v>
      </c>
      <c r="I5" s="857" t="s">
        <v>161</v>
      </c>
      <c r="J5" s="874" t="s">
        <v>158</v>
      </c>
      <c r="K5" s="867" t="s">
        <v>248</v>
      </c>
      <c r="L5" s="718">
        <v>5000</v>
      </c>
      <c r="M5" s="719">
        <f t="shared" ref="M5:M85" si="0">N5+O5</f>
        <v>5000</v>
      </c>
      <c r="N5" s="240">
        <v>5000</v>
      </c>
      <c r="O5" s="720">
        <v>0</v>
      </c>
      <c r="P5" s="286">
        <f t="shared" ref="P5:P87" si="1">M5/L5</f>
        <v>1</v>
      </c>
      <c r="Q5" s="862">
        <f>(M5+M6+M7)/G5</f>
        <v>7.8328281722043081E-3</v>
      </c>
      <c r="R5" s="879" t="s">
        <v>658</v>
      </c>
      <c r="S5" s="329">
        <f>T5/L5</f>
        <v>0</v>
      </c>
      <c r="T5" s="10">
        <f>L5-M5</f>
        <v>0</v>
      </c>
    </row>
    <row r="6" spans="1:20" ht="46.5" customHeight="1" x14ac:dyDescent="0.25">
      <c r="A6" s="927"/>
      <c r="B6" s="858"/>
      <c r="C6" s="858"/>
      <c r="D6" s="846"/>
      <c r="E6" s="899"/>
      <c r="F6" s="901"/>
      <c r="G6" s="912"/>
      <c r="H6" s="851"/>
      <c r="I6" s="858"/>
      <c r="J6" s="875"/>
      <c r="K6" s="868"/>
      <c r="L6" s="721">
        <v>5518441</v>
      </c>
      <c r="M6" s="655">
        <v>55185</v>
      </c>
      <c r="N6" s="663">
        <v>55185</v>
      </c>
      <c r="O6" s="722">
        <v>0</v>
      </c>
      <c r="P6" s="642">
        <f t="shared" si="1"/>
        <v>1.0000106914253501E-2</v>
      </c>
      <c r="Q6" s="841"/>
      <c r="R6" s="880"/>
      <c r="S6" s="327">
        <f t="shared" ref="S6:S56" si="2">T6/L6</f>
        <v>0.98999989308574654</v>
      </c>
      <c r="T6" s="5">
        <f t="shared" ref="T6:T56" si="3">L6-M6</f>
        <v>5463256</v>
      </c>
    </row>
    <row r="7" spans="1:20" ht="66.75" customHeight="1" x14ac:dyDescent="0.25">
      <c r="A7" s="927"/>
      <c r="B7" s="858"/>
      <c r="C7" s="858"/>
      <c r="D7" s="846"/>
      <c r="E7" s="899"/>
      <c r="F7" s="901"/>
      <c r="G7" s="912"/>
      <c r="H7" s="851"/>
      <c r="I7" s="858"/>
      <c r="J7" s="866" t="s">
        <v>146</v>
      </c>
      <c r="K7" s="868"/>
      <c r="L7" s="855">
        <v>576277</v>
      </c>
      <c r="M7" s="864">
        <v>0</v>
      </c>
      <c r="N7" s="930">
        <v>0</v>
      </c>
      <c r="O7" s="886">
        <v>0</v>
      </c>
      <c r="P7" s="839">
        <f t="shared" si="1"/>
        <v>0</v>
      </c>
      <c r="Q7" s="841"/>
      <c r="R7" s="880"/>
      <c r="S7" s="327">
        <f t="shared" si="2"/>
        <v>1</v>
      </c>
      <c r="T7" s="5">
        <f t="shared" si="3"/>
        <v>576277</v>
      </c>
    </row>
    <row r="8" spans="1:20" ht="117.75" customHeight="1" x14ac:dyDescent="0.25">
      <c r="A8" s="928"/>
      <c r="B8" s="847"/>
      <c r="C8" s="847"/>
      <c r="D8" s="847"/>
      <c r="E8" s="847"/>
      <c r="F8" s="903"/>
      <c r="G8" s="907"/>
      <c r="H8" s="852"/>
      <c r="I8" s="847"/>
      <c r="J8" s="847"/>
      <c r="K8" s="869"/>
      <c r="L8" s="856"/>
      <c r="M8" s="865"/>
      <c r="N8" s="931"/>
      <c r="O8" s="887"/>
      <c r="P8" s="863"/>
      <c r="Q8" s="863"/>
      <c r="R8" s="881"/>
      <c r="S8" s="327"/>
      <c r="T8" s="5"/>
    </row>
    <row r="9" spans="1:20" ht="105.75" customHeight="1" x14ac:dyDescent="0.25">
      <c r="A9" s="948">
        <v>2</v>
      </c>
      <c r="B9" s="908" t="s">
        <v>4</v>
      </c>
      <c r="C9" s="908" t="s">
        <v>174</v>
      </c>
      <c r="D9" s="848" t="s">
        <v>530</v>
      </c>
      <c r="E9" s="898" t="s">
        <v>43</v>
      </c>
      <c r="F9" s="900" t="s">
        <v>8</v>
      </c>
      <c r="G9" s="904">
        <v>98003445.049999997</v>
      </c>
      <c r="H9" s="850" t="s">
        <v>489</v>
      </c>
      <c r="I9" s="859" t="s">
        <v>279</v>
      </c>
      <c r="J9" s="183" t="s">
        <v>138</v>
      </c>
      <c r="K9" s="870" t="s">
        <v>392</v>
      </c>
      <c r="L9" s="719">
        <v>5731781</v>
      </c>
      <c r="M9" s="719">
        <f t="shared" si="0"/>
        <v>1464072</v>
      </c>
      <c r="N9" s="184">
        <v>1464072</v>
      </c>
      <c r="O9" s="723">
        <v>0</v>
      </c>
      <c r="P9" s="182">
        <f t="shared" si="1"/>
        <v>0.25543055465657183</v>
      </c>
      <c r="Q9" s="839">
        <f>(M9+M10+M11+M12+M13)/G9</f>
        <v>1.5624328300079489E-2</v>
      </c>
      <c r="R9" s="289" t="s">
        <v>624</v>
      </c>
      <c r="S9" s="327">
        <f t="shared" si="2"/>
        <v>0.74456944534342817</v>
      </c>
      <c r="T9" s="5">
        <f t="shared" si="3"/>
        <v>4267709</v>
      </c>
    </row>
    <row r="10" spans="1:20" ht="45" x14ac:dyDescent="0.25">
      <c r="A10" s="927"/>
      <c r="B10" s="858"/>
      <c r="C10" s="858"/>
      <c r="D10" s="846"/>
      <c r="E10" s="899"/>
      <c r="F10" s="901"/>
      <c r="G10" s="905"/>
      <c r="H10" s="851"/>
      <c r="I10" s="854"/>
      <c r="J10" s="641" t="s">
        <v>151</v>
      </c>
      <c r="K10" s="868"/>
      <c r="L10" s="719">
        <v>1464072</v>
      </c>
      <c r="M10" s="719">
        <f t="shared" si="0"/>
        <v>0</v>
      </c>
      <c r="N10" s="184">
        <v>0</v>
      </c>
      <c r="O10" s="723">
        <v>0</v>
      </c>
      <c r="P10" s="182">
        <f t="shared" si="1"/>
        <v>0</v>
      </c>
      <c r="Q10" s="841"/>
      <c r="R10" s="300" t="s">
        <v>625</v>
      </c>
      <c r="S10" s="327">
        <f t="shared" si="2"/>
        <v>1</v>
      </c>
      <c r="T10" s="5">
        <f>L10-M10</f>
        <v>1464072</v>
      </c>
    </row>
    <row r="11" spans="1:20" ht="56.25" customHeight="1" x14ac:dyDescent="0.25">
      <c r="A11" s="927"/>
      <c r="B11" s="858"/>
      <c r="C11" s="858"/>
      <c r="D11" s="846"/>
      <c r="E11" s="899"/>
      <c r="F11" s="901"/>
      <c r="G11" s="905"/>
      <c r="H11" s="851"/>
      <c r="I11" s="854"/>
      <c r="J11" s="223" t="s">
        <v>157</v>
      </c>
      <c r="K11" s="871"/>
      <c r="L11" s="719">
        <v>26492</v>
      </c>
      <c r="M11" s="719">
        <f t="shared" si="0"/>
        <v>26492</v>
      </c>
      <c r="N11" s="184">
        <v>26492</v>
      </c>
      <c r="O11" s="723">
        <v>0</v>
      </c>
      <c r="P11" s="182">
        <f t="shared" si="1"/>
        <v>1</v>
      </c>
      <c r="Q11" s="841"/>
      <c r="R11" s="289" t="s">
        <v>626</v>
      </c>
      <c r="S11" s="327">
        <f t="shared" si="2"/>
        <v>0</v>
      </c>
      <c r="T11" s="5">
        <f t="shared" si="3"/>
        <v>0</v>
      </c>
    </row>
    <row r="12" spans="1:20" ht="161.25" customHeight="1" x14ac:dyDescent="0.25">
      <c r="A12" s="927"/>
      <c r="B12" s="858"/>
      <c r="C12" s="858"/>
      <c r="D12" s="846"/>
      <c r="E12" s="899"/>
      <c r="F12" s="901"/>
      <c r="G12" s="905"/>
      <c r="H12" s="851"/>
      <c r="I12" s="854"/>
      <c r="J12" s="183" t="s">
        <v>138</v>
      </c>
      <c r="K12" s="882" t="s">
        <v>227</v>
      </c>
      <c r="L12" s="719">
        <v>81346508</v>
      </c>
      <c r="M12" s="719">
        <f t="shared" si="0"/>
        <v>40674</v>
      </c>
      <c r="N12" s="184">
        <v>40674</v>
      </c>
      <c r="O12" s="724">
        <v>0</v>
      </c>
      <c r="P12" s="182">
        <f t="shared" si="1"/>
        <v>5.0000917064565325E-4</v>
      </c>
      <c r="Q12" s="841"/>
      <c r="R12" s="302" t="s">
        <v>627</v>
      </c>
      <c r="S12" s="327">
        <f t="shared" si="2"/>
        <v>0.99949999082935437</v>
      </c>
      <c r="T12" s="5">
        <f t="shared" si="3"/>
        <v>81305834</v>
      </c>
    </row>
    <row r="13" spans="1:20" ht="120" x14ac:dyDescent="0.25">
      <c r="A13" s="928"/>
      <c r="B13" s="847"/>
      <c r="C13" s="847"/>
      <c r="D13" s="847"/>
      <c r="E13" s="847"/>
      <c r="F13" s="903"/>
      <c r="G13" s="907"/>
      <c r="H13" s="852"/>
      <c r="I13" s="847"/>
      <c r="J13" s="641" t="s">
        <v>623</v>
      </c>
      <c r="K13" s="869"/>
      <c r="L13" s="719">
        <v>40674</v>
      </c>
      <c r="M13" s="719">
        <v>0</v>
      </c>
      <c r="N13" s="184">
        <v>0</v>
      </c>
      <c r="O13" s="724">
        <v>0</v>
      </c>
      <c r="P13" s="334">
        <f t="shared" si="1"/>
        <v>0</v>
      </c>
      <c r="Q13" s="840"/>
      <c r="R13" s="302" t="s">
        <v>628</v>
      </c>
      <c r="S13" s="327"/>
      <c r="T13" s="5"/>
    </row>
    <row r="14" spans="1:20" ht="45" x14ac:dyDescent="0.25">
      <c r="A14" s="948">
        <v>3</v>
      </c>
      <c r="B14" s="908" t="s">
        <v>4</v>
      </c>
      <c r="C14" s="908" t="s">
        <v>156</v>
      </c>
      <c r="D14" s="848" t="s">
        <v>531</v>
      </c>
      <c r="E14" s="898" t="s">
        <v>44</v>
      </c>
      <c r="F14" s="900" t="s">
        <v>10</v>
      </c>
      <c r="G14" s="904">
        <v>19287791.43</v>
      </c>
      <c r="H14" s="850" t="s">
        <v>490</v>
      </c>
      <c r="I14" s="853" t="s">
        <v>239</v>
      </c>
      <c r="J14" s="183" t="s">
        <v>139</v>
      </c>
      <c r="K14" s="890" t="s">
        <v>240</v>
      </c>
      <c r="L14" s="719">
        <v>2667</v>
      </c>
      <c r="M14" s="719">
        <f t="shared" si="0"/>
        <v>2667</v>
      </c>
      <c r="N14" s="184">
        <v>2667</v>
      </c>
      <c r="O14" s="724">
        <v>0</v>
      </c>
      <c r="P14" s="182">
        <f t="shared" si="1"/>
        <v>1</v>
      </c>
      <c r="Q14" s="839">
        <f>(M14+M15+M16+M17+M18+M19+M20+M21+M22)/G14</f>
        <v>9.7121508535516141E-3</v>
      </c>
      <c r="R14" s="289" t="s">
        <v>701</v>
      </c>
      <c r="S14" s="327">
        <f t="shared" si="2"/>
        <v>0</v>
      </c>
      <c r="T14" s="5">
        <f t="shared" si="3"/>
        <v>0</v>
      </c>
    </row>
    <row r="15" spans="1:20" ht="36" customHeight="1" x14ac:dyDescent="0.25">
      <c r="A15" s="927"/>
      <c r="B15" s="858"/>
      <c r="C15" s="858"/>
      <c r="D15" s="846"/>
      <c r="E15" s="899"/>
      <c r="F15" s="901"/>
      <c r="G15" s="905"/>
      <c r="H15" s="851"/>
      <c r="I15" s="854"/>
      <c r="J15" s="183" t="s">
        <v>152</v>
      </c>
      <c r="K15" s="871"/>
      <c r="L15" s="187">
        <v>514</v>
      </c>
      <c r="M15" s="719">
        <f t="shared" si="0"/>
        <v>514</v>
      </c>
      <c r="N15" s="188">
        <v>514</v>
      </c>
      <c r="O15" s="143">
        <v>0</v>
      </c>
      <c r="P15" s="182">
        <f t="shared" si="1"/>
        <v>1</v>
      </c>
      <c r="Q15" s="841"/>
      <c r="R15" s="289" t="s">
        <v>702</v>
      </c>
      <c r="S15" s="327">
        <f t="shared" si="2"/>
        <v>0</v>
      </c>
      <c r="T15" s="5">
        <f t="shared" si="3"/>
        <v>0</v>
      </c>
    </row>
    <row r="16" spans="1:20" ht="32.25" customHeight="1" x14ac:dyDescent="0.25">
      <c r="A16" s="927"/>
      <c r="B16" s="858"/>
      <c r="C16" s="858"/>
      <c r="D16" s="846"/>
      <c r="E16" s="899"/>
      <c r="F16" s="901"/>
      <c r="G16" s="905"/>
      <c r="H16" s="851"/>
      <c r="I16" s="854"/>
      <c r="J16" s="878" t="s">
        <v>139</v>
      </c>
      <c r="K16" s="890" t="s">
        <v>241</v>
      </c>
      <c r="L16" s="719">
        <v>84471</v>
      </c>
      <c r="M16" s="719">
        <f t="shared" si="0"/>
        <v>25.16</v>
      </c>
      <c r="N16" s="184">
        <v>25.16</v>
      </c>
      <c r="O16" s="725">
        <v>0</v>
      </c>
      <c r="P16" s="839">
        <f>(M16+M17)/L16</f>
        <v>1.2502982088527423</v>
      </c>
      <c r="Q16" s="841"/>
      <c r="R16" s="932" t="s">
        <v>703</v>
      </c>
      <c r="S16" s="327">
        <f t="shared" si="2"/>
        <v>0.99970214629872967</v>
      </c>
      <c r="T16" s="5">
        <f t="shared" si="3"/>
        <v>84445.84</v>
      </c>
    </row>
    <row r="17" spans="1:20" ht="87" customHeight="1" x14ac:dyDescent="0.25">
      <c r="A17" s="927"/>
      <c r="B17" s="858"/>
      <c r="C17" s="858"/>
      <c r="D17" s="846"/>
      <c r="E17" s="899"/>
      <c r="F17" s="901"/>
      <c r="G17" s="905"/>
      <c r="H17" s="851"/>
      <c r="I17" s="854"/>
      <c r="J17" s="878"/>
      <c r="K17" s="871"/>
      <c r="L17" s="719">
        <v>114985.28</v>
      </c>
      <c r="M17" s="719">
        <v>105588.78</v>
      </c>
      <c r="N17" s="184">
        <v>105588.78</v>
      </c>
      <c r="O17" s="725">
        <v>0</v>
      </c>
      <c r="P17" s="840"/>
      <c r="Q17" s="841"/>
      <c r="R17" s="933"/>
      <c r="S17" s="327">
        <f t="shared" si="2"/>
        <v>8.1719155704104041E-2</v>
      </c>
      <c r="T17" s="5">
        <f t="shared" si="3"/>
        <v>9396.5</v>
      </c>
    </row>
    <row r="18" spans="1:20" ht="135" x14ac:dyDescent="0.25">
      <c r="A18" s="927"/>
      <c r="B18" s="858"/>
      <c r="C18" s="858"/>
      <c r="D18" s="846"/>
      <c r="E18" s="899"/>
      <c r="F18" s="901"/>
      <c r="G18" s="905"/>
      <c r="H18" s="851"/>
      <c r="I18" s="854"/>
      <c r="J18" s="183" t="s">
        <v>139</v>
      </c>
      <c r="K18" s="876" t="s">
        <v>237</v>
      </c>
      <c r="L18" s="187">
        <v>253214</v>
      </c>
      <c r="M18" s="719">
        <v>63304</v>
      </c>
      <c r="N18" s="188">
        <v>63304</v>
      </c>
      <c r="O18" s="143">
        <v>0</v>
      </c>
      <c r="P18" s="182">
        <f t="shared" si="1"/>
        <v>0.2500019746143578</v>
      </c>
      <c r="Q18" s="841"/>
      <c r="R18" s="289" t="s">
        <v>704</v>
      </c>
      <c r="S18" s="327">
        <f t="shared" si="2"/>
        <v>0.7499980253856422</v>
      </c>
      <c r="T18" s="5">
        <f t="shared" si="3"/>
        <v>189910</v>
      </c>
    </row>
    <row r="19" spans="1:20" ht="75" x14ac:dyDescent="0.25">
      <c r="A19" s="927"/>
      <c r="B19" s="858"/>
      <c r="C19" s="858"/>
      <c r="D19" s="846"/>
      <c r="E19" s="899"/>
      <c r="F19" s="901"/>
      <c r="G19" s="905"/>
      <c r="H19" s="851"/>
      <c r="I19" s="854"/>
      <c r="J19" s="183" t="s">
        <v>152</v>
      </c>
      <c r="K19" s="877"/>
      <c r="L19" s="187">
        <v>246056</v>
      </c>
      <c r="M19" s="719">
        <v>10930</v>
      </c>
      <c r="N19" s="188">
        <v>10930</v>
      </c>
      <c r="O19" s="143">
        <v>0</v>
      </c>
      <c r="P19" s="182">
        <f t="shared" si="1"/>
        <v>4.4420782260948727E-2</v>
      </c>
      <c r="Q19" s="841"/>
      <c r="R19" s="289" t="s">
        <v>705</v>
      </c>
      <c r="S19" s="327">
        <f t="shared" si="2"/>
        <v>0.9555792177390513</v>
      </c>
      <c r="T19" s="5">
        <f t="shared" si="3"/>
        <v>235126</v>
      </c>
    </row>
    <row r="20" spans="1:20" ht="30" x14ac:dyDescent="0.25">
      <c r="A20" s="927"/>
      <c r="B20" s="858"/>
      <c r="C20" s="858"/>
      <c r="D20" s="846"/>
      <c r="E20" s="899"/>
      <c r="F20" s="901"/>
      <c r="G20" s="905"/>
      <c r="H20" s="851"/>
      <c r="I20" s="854"/>
      <c r="J20" s="183" t="s">
        <v>153</v>
      </c>
      <c r="K20" s="185" t="s">
        <v>238</v>
      </c>
      <c r="L20" s="187">
        <v>2796</v>
      </c>
      <c r="M20" s="719">
        <f t="shared" si="0"/>
        <v>2796</v>
      </c>
      <c r="N20" s="188">
        <v>2796</v>
      </c>
      <c r="O20" s="143">
        <v>0</v>
      </c>
      <c r="P20" s="182">
        <f t="shared" si="1"/>
        <v>1</v>
      </c>
      <c r="Q20" s="841"/>
      <c r="R20" s="289" t="s">
        <v>706</v>
      </c>
      <c r="S20" s="327">
        <f t="shared" si="2"/>
        <v>0</v>
      </c>
      <c r="T20" s="5">
        <f t="shared" si="3"/>
        <v>0</v>
      </c>
    </row>
    <row r="21" spans="1:20" ht="300" customHeight="1" x14ac:dyDescent="0.25">
      <c r="A21" s="927"/>
      <c r="B21" s="858"/>
      <c r="C21" s="858"/>
      <c r="D21" s="846"/>
      <c r="E21" s="899"/>
      <c r="F21" s="901"/>
      <c r="G21" s="905"/>
      <c r="H21" s="851"/>
      <c r="I21" s="854"/>
      <c r="J21" s="183" t="s">
        <v>139</v>
      </c>
      <c r="K21" s="891" t="s">
        <v>327</v>
      </c>
      <c r="L21" s="719">
        <v>2400910</v>
      </c>
      <c r="M21" s="719">
        <f t="shared" si="0"/>
        <v>1501</v>
      </c>
      <c r="N21" s="188">
        <v>1501</v>
      </c>
      <c r="O21" s="203">
        <v>0</v>
      </c>
      <c r="P21" s="182">
        <f t="shared" si="1"/>
        <v>6.2517961939431298E-4</v>
      </c>
      <c r="Q21" s="841"/>
      <c r="R21" s="289" t="s">
        <v>629</v>
      </c>
      <c r="S21" s="327">
        <f t="shared" si="2"/>
        <v>0.99937482038060566</v>
      </c>
      <c r="T21" s="5">
        <f t="shared" si="3"/>
        <v>2399409</v>
      </c>
    </row>
    <row r="22" spans="1:20" ht="255" x14ac:dyDescent="0.25">
      <c r="A22" s="928"/>
      <c r="B22" s="847"/>
      <c r="C22" s="847"/>
      <c r="D22" s="847"/>
      <c r="E22" s="847"/>
      <c r="F22" s="903"/>
      <c r="G22" s="907"/>
      <c r="H22" s="852"/>
      <c r="I22" s="847"/>
      <c r="J22" s="385" t="s">
        <v>146</v>
      </c>
      <c r="K22" s="869"/>
      <c r="L22" s="719">
        <v>10006</v>
      </c>
      <c r="M22" s="719">
        <v>0</v>
      </c>
      <c r="N22" s="188">
        <v>0</v>
      </c>
      <c r="O22" s="203">
        <v>0</v>
      </c>
      <c r="P22" s="380">
        <f t="shared" si="1"/>
        <v>0</v>
      </c>
      <c r="Q22" s="840"/>
      <c r="R22" s="289" t="s">
        <v>630</v>
      </c>
      <c r="S22" s="327"/>
      <c r="T22" s="5"/>
    </row>
    <row r="23" spans="1:20" ht="45" x14ac:dyDescent="0.25">
      <c r="A23" s="948">
        <v>4</v>
      </c>
      <c r="B23" s="908" t="s">
        <v>4</v>
      </c>
      <c r="C23" s="908" t="s">
        <v>175</v>
      </c>
      <c r="D23" s="848" t="s">
        <v>531</v>
      </c>
      <c r="E23" s="898" t="s">
        <v>45</v>
      </c>
      <c r="F23" s="900" t="s">
        <v>10</v>
      </c>
      <c r="G23" s="904">
        <v>6805967.21</v>
      </c>
      <c r="H23" s="850" t="s">
        <v>490</v>
      </c>
      <c r="I23" s="853" t="s">
        <v>239</v>
      </c>
      <c r="J23" s="183" t="s">
        <v>139</v>
      </c>
      <c r="K23" s="883" t="s">
        <v>242</v>
      </c>
      <c r="L23" s="719">
        <v>5610</v>
      </c>
      <c r="M23" s="719">
        <f t="shared" si="0"/>
        <v>0</v>
      </c>
      <c r="N23" s="184">
        <v>0</v>
      </c>
      <c r="O23" s="724">
        <v>0</v>
      </c>
      <c r="P23" s="182">
        <f t="shared" si="1"/>
        <v>0</v>
      </c>
      <c r="Q23" s="839">
        <f>(M23+M24+M25+M26+M27+M28+M29+M30+M31+M32)/G23</f>
        <v>4.8497148137156545E-3</v>
      </c>
      <c r="R23" s="289" t="s">
        <v>707</v>
      </c>
      <c r="S23" s="327">
        <f t="shared" si="2"/>
        <v>1</v>
      </c>
      <c r="T23" s="5">
        <f t="shared" si="3"/>
        <v>5610</v>
      </c>
    </row>
    <row r="24" spans="1:20" ht="45" x14ac:dyDescent="0.25">
      <c r="A24" s="927"/>
      <c r="B24" s="858"/>
      <c r="C24" s="858"/>
      <c r="D24" s="846"/>
      <c r="E24" s="899"/>
      <c r="F24" s="901"/>
      <c r="G24" s="905"/>
      <c r="H24" s="851"/>
      <c r="I24" s="854"/>
      <c r="J24" s="183" t="s">
        <v>152</v>
      </c>
      <c r="K24" s="936"/>
      <c r="L24" s="187">
        <v>1356</v>
      </c>
      <c r="M24" s="719">
        <f t="shared" si="0"/>
        <v>0</v>
      </c>
      <c r="N24" s="188">
        <v>0</v>
      </c>
      <c r="O24" s="143">
        <v>0</v>
      </c>
      <c r="P24" s="182">
        <f t="shared" si="1"/>
        <v>0</v>
      </c>
      <c r="Q24" s="841"/>
      <c r="R24" s="289" t="s">
        <v>708</v>
      </c>
      <c r="S24" s="327">
        <f t="shared" si="2"/>
        <v>1</v>
      </c>
      <c r="T24" s="5">
        <f t="shared" si="3"/>
        <v>1356</v>
      </c>
    </row>
    <row r="25" spans="1:20" ht="45" x14ac:dyDescent="0.25">
      <c r="A25" s="927"/>
      <c r="B25" s="858"/>
      <c r="C25" s="858"/>
      <c r="D25" s="846"/>
      <c r="E25" s="899"/>
      <c r="F25" s="901"/>
      <c r="G25" s="905"/>
      <c r="H25" s="851"/>
      <c r="I25" s="854"/>
      <c r="J25" s="183" t="s">
        <v>139</v>
      </c>
      <c r="K25" s="883" t="s">
        <v>242</v>
      </c>
      <c r="L25" s="187">
        <v>6317</v>
      </c>
      <c r="M25" s="719">
        <f t="shared" si="0"/>
        <v>0</v>
      </c>
      <c r="N25" s="188">
        <v>0</v>
      </c>
      <c r="O25" s="143">
        <v>0</v>
      </c>
      <c r="P25" s="182">
        <f t="shared" si="1"/>
        <v>0</v>
      </c>
      <c r="Q25" s="841"/>
      <c r="R25" s="289" t="s">
        <v>709</v>
      </c>
      <c r="S25" s="327">
        <f t="shared" si="2"/>
        <v>1</v>
      </c>
      <c r="T25" s="5">
        <f t="shared" si="3"/>
        <v>6317</v>
      </c>
    </row>
    <row r="26" spans="1:20" ht="45" x14ac:dyDescent="0.25">
      <c r="A26" s="927"/>
      <c r="B26" s="858"/>
      <c r="C26" s="858"/>
      <c r="D26" s="846"/>
      <c r="E26" s="899"/>
      <c r="F26" s="901"/>
      <c r="G26" s="905"/>
      <c r="H26" s="851"/>
      <c r="I26" s="854"/>
      <c r="J26" s="183" t="s">
        <v>152</v>
      </c>
      <c r="K26" s="936"/>
      <c r="L26" s="187">
        <v>1760</v>
      </c>
      <c r="M26" s="719">
        <f t="shared" si="0"/>
        <v>0</v>
      </c>
      <c r="N26" s="188">
        <v>0</v>
      </c>
      <c r="O26" s="143">
        <v>0</v>
      </c>
      <c r="P26" s="182">
        <f t="shared" si="1"/>
        <v>0</v>
      </c>
      <c r="Q26" s="841"/>
      <c r="R26" s="289" t="s">
        <v>710</v>
      </c>
      <c r="S26" s="327">
        <f t="shared" si="2"/>
        <v>1</v>
      </c>
      <c r="T26" s="5">
        <f t="shared" si="3"/>
        <v>1760</v>
      </c>
    </row>
    <row r="27" spans="1:20" ht="60" x14ac:dyDescent="0.25">
      <c r="A27" s="927"/>
      <c r="B27" s="858"/>
      <c r="C27" s="858"/>
      <c r="D27" s="846"/>
      <c r="E27" s="899"/>
      <c r="F27" s="901"/>
      <c r="G27" s="905"/>
      <c r="H27" s="851"/>
      <c r="I27" s="854"/>
      <c r="J27" s="183" t="s">
        <v>139</v>
      </c>
      <c r="K27" s="883" t="s">
        <v>243</v>
      </c>
      <c r="L27" s="719">
        <v>203970</v>
      </c>
      <c r="M27" s="719">
        <f t="shared" si="0"/>
        <v>1020</v>
      </c>
      <c r="N27" s="184">
        <v>1020</v>
      </c>
      <c r="O27" s="724">
        <v>0</v>
      </c>
      <c r="P27" s="182">
        <f t="shared" si="1"/>
        <v>5.0007354022650391E-3</v>
      </c>
      <c r="Q27" s="841"/>
      <c r="R27" s="289" t="s">
        <v>711</v>
      </c>
      <c r="S27" s="327">
        <f t="shared" si="2"/>
        <v>0.99499926459773491</v>
      </c>
      <c r="T27" s="5">
        <f t="shared" si="3"/>
        <v>202950</v>
      </c>
    </row>
    <row r="28" spans="1:20" ht="45" x14ac:dyDescent="0.25">
      <c r="A28" s="927"/>
      <c r="B28" s="858"/>
      <c r="C28" s="858"/>
      <c r="D28" s="846"/>
      <c r="E28" s="899"/>
      <c r="F28" s="901"/>
      <c r="G28" s="905"/>
      <c r="H28" s="851"/>
      <c r="I28" s="854"/>
      <c r="J28" s="183" t="s">
        <v>152</v>
      </c>
      <c r="K28" s="936"/>
      <c r="L28" s="187">
        <v>62628</v>
      </c>
      <c r="M28" s="719">
        <f t="shared" si="0"/>
        <v>0</v>
      </c>
      <c r="N28" s="188">
        <v>0</v>
      </c>
      <c r="O28" s="143">
        <v>0</v>
      </c>
      <c r="P28" s="182">
        <f t="shared" si="1"/>
        <v>0</v>
      </c>
      <c r="Q28" s="841"/>
      <c r="R28" s="289" t="s">
        <v>712</v>
      </c>
      <c r="S28" s="327">
        <f t="shared" si="2"/>
        <v>1</v>
      </c>
      <c r="T28" s="5">
        <f t="shared" si="3"/>
        <v>62628</v>
      </c>
    </row>
    <row r="29" spans="1:20" ht="195" x14ac:dyDescent="0.25">
      <c r="A29" s="927"/>
      <c r="B29" s="858"/>
      <c r="C29" s="858"/>
      <c r="D29" s="846"/>
      <c r="E29" s="899"/>
      <c r="F29" s="901"/>
      <c r="G29" s="905"/>
      <c r="H29" s="851"/>
      <c r="I29" s="854"/>
      <c r="J29" s="183" t="s">
        <v>145</v>
      </c>
      <c r="K29" s="882" t="s">
        <v>237</v>
      </c>
      <c r="L29" s="719">
        <v>54643</v>
      </c>
      <c r="M29" s="719">
        <v>13661</v>
      </c>
      <c r="N29" s="188">
        <v>13661</v>
      </c>
      <c r="O29" s="724">
        <v>0</v>
      </c>
      <c r="P29" s="182">
        <f t="shared" si="1"/>
        <v>0.25000457515143754</v>
      </c>
      <c r="Q29" s="841"/>
      <c r="R29" s="289" t="s">
        <v>713</v>
      </c>
      <c r="S29" s="327">
        <f t="shared" si="2"/>
        <v>0.74999542484856252</v>
      </c>
      <c r="T29" s="5">
        <f t="shared" si="3"/>
        <v>40982</v>
      </c>
    </row>
    <row r="30" spans="1:20" ht="75" x14ac:dyDescent="0.25">
      <c r="A30" s="927"/>
      <c r="B30" s="858"/>
      <c r="C30" s="858"/>
      <c r="D30" s="846"/>
      <c r="E30" s="899"/>
      <c r="F30" s="901"/>
      <c r="G30" s="905"/>
      <c r="H30" s="851"/>
      <c r="I30" s="854"/>
      <c r="J30" s="183" t="s">
        <v>152</v>
      </c>
      <c r="K30" s="877"/>
      <c r="L30" s="187">
        <v>54643</v>
      </c>
      <c r="M30" s="719">
        <v>2536</v>
      </c>
      <c r="N30" s="188">
        <v>2536</v>
      </c>
      <c r="O30" s="143">
        <v>0</v>
      </c>
      <c r="P30" s="182">
        <f t="shared" si="1"/>
        <v>4.6410336182127629E-2</v>
      </c>
      <c r="Q30" s="841"/>
      <c r="R30" s="289" t="s">
        <v>714</v>
      </c>
      <c r="S30" s="327">
        <f t="shared" si="2"/>
        <v>0.95358966381787236</v>
      </c>
      <c r="T30" s="5">
        <f t="shared" si="3"/>
        <v>52107</v>
      </c>
    </row>
    <row r="31" spans="1:20" ht="307.5" customHeight="1" x14ac:dyDescent="0.25">
      <c r="A31" s="927"/>
      <c r="B31" s="858"/>
      <c r="C31" s="858"/>
      <c r="D31" s="846"/>
      <c r="E31" s="899"/>
      <c r="F31" s="901"/>
      <c r="G31" s="905"/>
      <c r="H31" s="851"/>
      <c r="I31" s="854"/>
      <c r="J31" s="183" t="s">
        <v>145</v>
      </c>
      <c r="K31" s="883" t="s">
        <v>328</v>
      </c>
      <c r="L31" s="719">
        <v>474280.44</v>
      </c>
      <c r="M31" s="719">
        <f t="shared" si="0"/>
        <v>13849</v>
      </c>
      <c r="N31" s="188">
        <v>13849</v>
      </c>
      <c r="O31" s="203">
        <v>0</v>
      </c>
      <c r="P31" s="182">
        <f t="shared" si="1"/>
        <v>2.9200023513514493E-2</v>
      </c>
      <c r="Q31" s="841"/>
      <c r="R31" s="289" t="s">
        <v>631</v>
      </c>
      <c r="S31" s="327">
        <f t="shared" si="2"/>
        <v>0.97079997648648553</v>
      </c>
      <c r="T31" s="5">
        <f t="shared" si="3"/>
        <v>460431.44</v>
      </c>
    </row>
    <row r="32" spans="1:20" ht="282" customHeight="1" x14ac:dyDescent="0.25">
      <c r="A32" s="928"/>
      <c r="B32" s="847"/>
      <c r="C32" s="847"/>
      <c r="D32" s="847"/>
      <c r="E32" s="847"/>
      <c r="F32" s="903"/>
      <c r="G32" s="907"/>
      <c r="H32" s="852"/>
      <c r="I32" s="847"/>
      <c r="J32" s="386" t="s">
        <v>436</v>
      </c>
      <c r="K32" s="884"/>
      <c r="L32" s="719">
        <v>13849</v>
      </c>
      <c r="M32" s="719">
        <v>1941</v>
      </c>
      <c r="N32" s="188">
        <v>1941</v>
      </c>
      <c r="O32" s="203">
        <v>0</v>
      </c>
      <c r="P32" s="384">
        <f t="shared" si="1"/>
        <v>0.14015452379233156</v>
      </c>
      <c r="Q32" s="840"/>
      <c r="R32" s="289" t="s">
        <v>632</v>
      </c>
      <c r="S32" s="327"/>
      <c r="T32" s="5"/>
    </row>
    <row r="33" spans="1:20" ht="45" x14ac:dyDescent="0.25">
      <c r="A33" s="948">
        <v>5</v>
      </c>
      <c r="B33" s="908" t="s">
        <v>4</v>
      </c>
      <c r="C33" s="908" t="s">
        <v>176</v>
      </c>
      <c r="D33" s="848" t="s">
        <v>531</v>
      </c>
      <c r="E33" s="898" t="s">
        <v>45</v>
      </c>
      <c r="F33" s="900" t="s">
        <v>10</v>
      </c>
      <c r="G33" s="904">
        <v>6348047.6299999999</v>
      </c>
      <c r="H33" s="850" t="s">
        <v>490</v>
      </c>
      <c r="I33" s="853" t="s">
        <v>239</v>
      </c>
      <c r="J33" s="183" t="s">
        <v>158</v>
      </c>
      <c r="K33" s="189" t="s">
        <v>243</v>
      </c>
      <c r="L33" s="187">
        <v>66</v>
      </c>
      <c r="M33" s="719">
        <f t="shared" si="0"/>
        <v>66</v>
      </c>
      <c r="N33" s="188">
        <v>66</v>
      </c>
      <c r="O33" s="143">
        <v>0</v>
      </c>
      <c r="P33" s="182">
        <f t="shared" si="1"/>
        <v>1</v>
      </c>
      <c r="Q33" s="839">
        <f>(M33+M34+M35+M36+M37+M38)/G33</f>
        <v>9.9453822150984708E-2</v>
      </c>
      <c r="R33" s="289" t="s">
        <v>633</v>
      </c>
      <c r="S33" s="327">
        <f t="shared" si="2"/>
        <v>0</v>
      </c>
      <c r="T33" s="5">
        <f t="shared" si="3"/>
        <v>0</v>
      </c>
    </row>
    <row r="34" spans="1:20" ht="138" customHeight="1" x14ac:dyDescent="0.25">
      <c r="A34" s="927"/>
      <c r="B34" s="858"/>
      <c r="C34" s="858"/>
      <c r="D34" s="846"/>
      <c r="E34" s="899"/>
      <c r="F34" s="901"/>
      <c r="G34" s="905"/>
      <c r="H34" s="851"/>
      <c r="I34" s="854"/>
      <c r="J34" s="183" t="s">
        <v>158</v>
      </c>
      <c r="K34" s="882" t="s">
        <v>237</v>
      </c>
      <c r="L34" s="187">
        <v>54937</v>
      </c>
      <c r="M34" s="719">
        <v>13734</v>
      </c>
      <c r="N34" s="188">
        <v>13734</v>
      </c>
      <c r="O34" s="143">
        <v>0</v>
      </c>
      <c r="P34" s="182">
        <f t="shared" si="1"/>
        <v>0.24999544933287221</v>
      </c>
      <c r="Q34" s="841"/>
      <c r="R34" s="289" t="s">
        <v>656</v>
      </c>
      <c r="S34" s="327">
        <f t="shared" si="2"/>
        <v>0.75000455066712779</v>
      </c>
      <c r="T34" s="5">
        <f t="shared" si="3"/>
        <v>41203</v>
      </c>
    </row>
    <row r="35" spans="1:20" ht="90.75" customHeight="1" x14ac:dyDescent="0.25">
      <c r="A35" s="927"/>
      <c r="B35" s="858"/>
      <c r="C35" s="858"/>
      <c r="D35" s="846"/>
      <c r="E35" s="899"/>
      <c r="F35" s="901"/>
      <c r="G35" s="905"/>
      <c r="H35" s="851"/>
      <c r="I35" s="854"/>
      <c r="J35" s="183" t="s">
        <v>152</v>
      </c>
      <c r="K35" s="877"/>
      <c r="L35" s="187">
        <v>54937</v>
      </c>
      <c r="M35" s="719">
        <v>2550</v>
      </c>
      <c r="N35" s="188">
        <v>2550</v>
      </c>
      <c r="O35" s="143">
        <v>0</v>
      </c>
      <c r="P35" s="182">
        <f t="shared" si="1"/>
        <v>4.6416804703569542E-2</v>
      </c>
      <c r="Q35" s="841"/>
      <c r="R35" s="289" t="s">
        <v>657</v>
      </c>
      <c r="S35" s="327">
        <f t="shared" si="2"/>
        <v>0.95358319529643043</v>
      </c>
      <c r="T35" s="5">
        <f t="shared" si="3"/>
        <v>52387</v>
      </c>
    </row>
    <row r="36" spans="1:20" ht="65.25" customHeight="1" x14ac:dyDescent="0.25">
      <c r="A36" s="927"/>
      <c r="B36" s="858"/>
      <c r="C36" s="858"/>
      <c r="D36" s="846"/>
      <c r="E36" s="899"/>
      <c r="F36" s="901"/>
      <c r="G36" s="905"/>
      <c r="H36" s="851"/>
      <c r="I36" s="854"/>
      <c r="J36" s="872" t="s">
        <v>428</v>
      </c>
      <c r="K36" s="883" t="s">
        <v>329</v>
      </c>
      <c r="L36" s="855">
        <v>672878.4</v>
      </c>
      <c r="M36" s="719">
        <f>SUM(N36+O36)</f>
        <v>597901.6</v>
      </c>
      <c r="N36" s="638">
        <v>0</v>
      </c>
      <c r="O36" s="203">
        <v>597901.6</v>
      </c>
      <c r="P36" s="839">
        <f>(M36+M37)/L36</f>
        <v>0.91085937667192163</v>
      </c>
      <c r="Q36" s="841"/>
      <c r="R36" s="888" t="s">
        <v>634</v>
      </c>
      <c r="S36" s="327">
        <f t="shared" si="2"/>
        <v>0.11142696808219739</v>
      </c>
      <c r="T36" s="5">
        <f t="shared" si="3"/>
        <v>74976.800000000047</v>
      </c>
    </row>
    <row r="37" spans="1:20" ht="315" customHeight="1" x14ac:dyDescent="0.25">
      <c r="A37" s="955"/>
      <c r="B37" s="846"/>
      <c r="C37" s="846"/>
      <c r="D37" s="846"/>
      <c r="E37" s="846"/>
      <c r="F37" s="902"/>
      <c r="G37" s="906"/>
      <c r="H37" s="851"/>
      <c r="I37" s="846"/>
      <c r="J37" s="873"/>
      <c r="K37" s="885"/>
      <c r="L37" s="856"/>
      <c r="M37" s="719">
        <f t="shared" si="0"/>
        <v>14996</v>
      </c>
      <c r="N37" s="188">
        <v>14996</v>
      </c>
      <c r="O37" s="203">
        <v>0</v>
      </c>
      <c r="P37" s="840"/>
      <c r="Q37" s="841"/>
      <c r="R37" s="889"/>
      <c r="S37" s="327"/>
      <c r="T37" s="5"/>
    </row>
    <row r="38" spans="1:20" ht="285" customHeight="1" x14ac:dyDescent="0.25">
      <c r="A38" s="928"/>
      <c r="B38" s="847"/>
      <c r="C38" s="847"/>
      <c r="D38" s="847"/>
      <c r="E38" s="847"/>
      <c r="F38" s="903"/>
      <c r="G38" s="907"/>
      <c r="H38" s="852"/>
      <c r="I38" s="847"/>
      <c r="J38" s="387" t="s">
        <v>146</v>
      </c>
      <c r="K38" s="869"/>
      <c r="L38" s="726">
        <v>14996</v>
      </c>
      <c r="M38" s="719">
        <v>2090</v>
      </c>
      <c r="N38" s="188">
        <v>2090</v>
      </c>
      <c r="O38" s="203">
        <v>0</v>
      </c>
      <c r="P38" s="384">
        <f>M38/L38</f>
        <v>0.13937049879967991</v>
      </c>
      <c r="Q38" s="840"/>
      <c r="R38" s="302" t="s">
        <v>635</v>
      </c>
      <c r="S38" s="327"/>
      <c r="T38" s="5"/>
    </row>
    <row r="39" spans="1:20" ht="146.25" customHeight="1" x14ac:dyDescent="0.25">
      <c r="A39" s="948">
        <v>6</v>
      </c>
      <c r="B39" s="992" t="s">
        <v>4</v>
      </c>
      <c r="C39" s="992" t="s">
        <v>177</v>
      </c>
      <c r="D39" s="976" t="s">
        <v>530</v>
      </c>
      <c r="E39" s="1005" t="s">
        <v>46</v>
      </c>
      <c r="F39" s="900" t="s">
        <v>8</v>
      </c>
      <c r="G39" s="904">
        <v>67542348.040000007</v>
      </c>
      <c r="H39" s="1004" t="s">
        <v>72</v>
      </c>
      <c r="I39" s="853" t="s">
        <v>163</v>
      </c>
      <c r="J39" s="183" t="s">
        <v>138</v>
      </c>
      <c r="K39" s="596" t="s">
        <v>228</v>
      </c>
      <c r="L39" s="719">
        <v>5787124.75</v>
      </c>
      <c r="M39" s="719">
        <f t="shared" si="0"/>
        <v>5759375</v>
      </c>
      <c r="N39" s="288">
        <v>5759375</v>
      </c>
      <c r="O39" s="724">
        <v>0</v>
      </c>
      <c r="P39" s="182">
        <f t="shared" si="1"/>
        <v>0.99520491587813098</v>
      </c>
      <c r="Q39" s="839">
        <f>(M39+M40)/G39</f>
        <v>8.5270577158335928E-2</v>
      </c>
      <c r="R39" s="289" t="s">
        <v>636</v>
      </c>
      <c r="S39" s="327">
        <f t="shared" si="2"/>
        <v>4.7950841218689817E-3</v>
      </c>
      <c r="T39" s="5">
        <f t="shared" si="3"/>
        <v>27749.75</v>
      </c>
    </row>
    <row r="40" spans="1:20" ht="84" customHeight="1" x14ac:dyDescent="0.25">
      <c r="A40" s="928"/>
      <c r="B40" s="925"/>
      <c r="C40" s="925"/>
      <c r="D40" s="925"/>
      <c r="E40" s="925"/>
      <c r="F40" s="903"/>
      <c r="G40" s="907"/>
      <c r="H40" s="852"/>
      <c r="I40" s="847"/>
      <c r="J40" s="593" t="s">
        <v>400</v>
      </c>
      <c r="K40" s="597" t="s">
        <v>613</v>
      </c>
      <c r="L40" s="719">
        <v>0</v>
      </c>
      <c r="M40" s="719">
        <v>0</v>
      </c>
      <c r="N40" s="288">
        <v>0</v>
      </c>
      <c r="O40" s="724">
        <v>0</v>
      </c>
      <c r="P40" s="788">
        <v>0</v>
      </c>
      <c r="Q40" s="840"/>
      <c r="R40" s="289" t="s">
        <v>637</v>
      </c>
      <c r="S40" s="327"/>
      <c r="T40" s="5"/>
    </row>
    <row r="41" spans="1:20" ht="120" x14ac:dyDescent="0.25">
      <c r="A41" s="948">
        <v>7</v>
      </c>
      <c r="B41" s="992" t="s">
        <v>4</v>
      </c>
      <c r="C41" s="992" t="s">
        <v>178</v>
      </c>
      <c r="D41" s="976" t="s">
        <v>530</v>
      </c>
      <c r="E41" s="1005" t="s">
        <v>47</v>
      </c>
      <c r="F41" s="900" t="s">
        <v>8</v>
      </c>
      <c r="G41" s="904">
        <v>109809294.19</v>
      </c>
      <c r="H41" s="1004" t="s">
        <v>72</v>
      </c>
      <c r="I41" s="853" t="s">
        <v>163</v>
      </c>
      <c r="J41" s="183" t="s">
        <v>138</v>
      </c>
      <c r="K41" s="598" t="s">
        <v>228</v>
      </c>
      <c r="L41" s="719">
        <v>4715937.32</v>
      </c>
      <c r="M41" s="719">
        <f t="shared" si="0"/>
        <v>4711313</v>
      </c>
      <c r="N41" s="288">
        <v>4711313</v>
      </c>
      <c r="O41" s="724">
        <v>0</v>
      </c>
      <c r="P41" s="182">
        <f t="shared" si="1"/>
        <v>0.9990194271708428</v>
      </c>
      <c r="Q41" s="839">
        <f>(M41+M42)/G41</f>
        <v>4.2904501251489195E-2</v>
      </c>
      <c r="R41" s="289" t="s">
        <v>638</v>
      </c>
      <c r="S41" s="327">
        <f t="shared" si="2"/>
        <v>9.8057282915717334E-4</v>
      </c>
      <c r="T41" s="5">
        <f t="shared" si="3"/>
        <v>4624.320000000298</v>
      </c>
    </row>
    <row r="42" spans="1:20" ht="82.5" customHeight="1" x14ac:dyDescent="0.25">
      <c r="A42" s="928"/>
      <c r="B42" s="925"/>
      <c r="C42" s="925"/>
      <c r="D42" s="925"/>
      <c r="E42" s="925"/>
      <c r="F42" s="903"/>
      <c r="G42" s="907"/>
      <c r="H42" s="852"/>
      <c r="I42" s="847"/>
      <c r="J42" s="595" t="s">
        <v>400</v>
      </c>
      <c r="K42" s="597" t="s">
        <v>614</v>
      </c>
      <c r="L42" s="727">
        <v>0</v>
      </c>
      <c r="M42" s="727">
        <v>0</v>
      </c>
      <c r="N42" s="594">
        <v>0</v>
      </c>
      <c r="O42" s="728">
        <v>0</v>
      </c>
      <c r="P42" s="592">
        <v>0</v>
      </c>
      <c r="Q42" s="840"/>
      <c r="R42" s="289" t="s">
        <v>639</v>
      </c>
      <c r="S42" s="327"/>
      <c r="T42" s="5"/>
    </row>
    <row r="43" spans="1:20" ht="313.5" customHeight="1" x14ac:dyDescent="0.25">
      <c r="A43" s="948">
        <v>8</v>
      </c>
      <c r="B43" s="908" t="s">
        <v>4</v>
      </c>
      <c r="C43" s="908" t="s">
        <v>179</v>
      </c>
      <c r="D43" s="848" t="s">
        <v>532</v>
      </c>
      <c r="E43" s="908" t="s">
        <v>48</v>
      </c>
      <c r="F43" s="908" t="s">
        <v>16</v>
      </c>
      <c r="G43" s="1047">
        <v>5213341.5599999996</v>
      </c>
      <c r="H43" s="1044" t="s">
        <v>491</v>
      </c>
      <c r="I43" s="908" t="s">
        <v>246</v>
      </c>
      <c r="J43" s="608" t="s">
        <v>139</v>
      </c>
      <c r="K43" s="1023" t="s">
        <v>621</v>
      </c>
      <c r="L43" s="729">
        <v>3263660</v>
      </c>
      <c r="M43" s="729">
        <f t="shared" si="0"/>
        <v>979098</v>
      </c>
      <c r="N43" s="612">
        <v>979098</v>
      </c>
      <c r="O43" s="730">
        <v>0</v>
      </c>
      <c r="P43" s="613">
        <f t="shared" si="1"/>
        <v>0.3</v>
      </c>
      <c r="Q43" s="839">
        <f>(M43+M45)/G43</f>
        <v>0.1941361386649679</v>
      </c>
      <c r="R43" s="860" t="s">
        <v>715</v>
      </c>
      <c r="S43" s="327">
        <f t="shared" si="2"/>
        <v>0.7</v>
      </c>
      <c r="T43" s="5">
        <f t="shared" si="3"/>
        <v>2284562</v>
      </c>
    </row>
    <row r="44" spans="1:20" ht="178.5" customHeight="1" x14ac:dyDescent="0.25">
      <c r="A44" s="927"/>
      <c r="B44" s="858"/>
      <c r="C44" s="858"/>
      <c r="D44" s="849"/>
      <c r="E44" s="858"/>
      <c r="F44" s="858"/>
      <c r="G44" s="1048"/>
      <c r="H44" s="1045"/>
      <c r="I44" s="858"/>
      <c r="J44" s="606" t="s">
        <v>146</v>
      </c>
      <c r="K44" s="1043"/>
      <c r="L44" s="726">
        <v>979098</v>
      </c>
      <c r="M44" s="726">
        <v>979098</v>
      </c>
      <c r="N44" s="420">
        <v>979098</v>
      </c>
      <c r="O44" s="731">
        <v>0</v>
      </c>
      <c r="P44" s="423">
        <f>SUM(M44/L44)</f>
        <v>1</v>
      </c>
      <c r="Q44" s="841"/>
      <c r="R44" s="861"/>
      <c r="S44" s="327"/>
      <c r="T44" s="5"/>
    </row>
    <row r="45" spans="1:20" ht="282" customHeight="1" x14ac:dyDescent="0.25">
      <c r="A45" s="949"/>
      <c r="B45" s="938"/>
      <c r="C45" s="938"/>
      <c r="D45" s="1007"/>
      <c r="E45" s="938"/>
      <c r="F45" s="938"/>
      <c r="G45" s="1049"/>
      <c r="H45" s="1046"/>
      <c r="I45" s="938"/>
      <c r="J45" s="608" t="s">
        <v>30</v>
      </c>
      <c r="K45" s="317" t="s">
        <v>354</v>
      </c>
      <c r="L45" s="719">
        <v>35000</v>
      </c>
      <c r="M45" s="719">
        <v>33000</v>
      </c>
      <c r="N45" s="184">
        <v>33000</v>
      </c>
      <c r="O45" s="724"/>
      <c r="P45" s="315">
        <f t="shared" si="1"/>
        <v>0.94285714285714284</v>
      </c>
      <c r="Q45" s="840"/>
      <c r="R45" s="316" t="s">
        <v>640</v>
      </c>
      <c r="S45" s="327">
        <f t="shared" si="2"/>
        <v>5.7142857142857141E-2</v>
      </c>
      <c r="T45" s="5">
        <f t="shared" si="3"/>
        <v>2000</v>
      </c>
    </row>
    <row r="46" spans="1:20" ht="65.25" customHeight="1" x14ac:dyDescent="0.25">
      <c r="A46" s="948">
        <v>9</v>
      </c>
      <c r="B46" s="908" t="s">
        <v>4</v>
      </c>
      <c r="C46" s="991" t="s">
        <v>180</v>
      </c>
      <c r="D46" s="848" t="s">
        <v>532</v>
      </c>
      <c r="E46" s="1014" t="s">
        <v>49</v>
      </c>
      <c r="F46" s="941" t="s">
        <v>16</v>
      </c>
      <c r="G46" s="943">
        <v>7683717.46</v>
      </c>
      <c r="H46" s="978" t="s">
        <v>491</v>
      </c>
      <c r="I46" s="991" t="s">
        <v>247</v>
      </c>
      <c r="J46" s="191" t="s">
        <v>139</v>
      </c>
      <c r="K46" s="1021" t="s">
        <v>297</v>
      </c>
      <c r="L46" s="719">
        <v>994</v>
      </c>
      <c r="M46" s="719">
        <f t="shared" si="0"/>
        <v>994</v>
      </c>
      <c r="N46" s="184">
        <v>994</v>
      </c>
      <c r="O46" s="724"/>
      <c r="P46" s="182">
        <f t="shared" si="1"/>
        <v>1</v>
      </c>
      <c r="Q46" s="839">
        <f>(M46+M47+M48)/G46</f>
        <v>0.13147646373764504</v>
      </c>
      <c r="R46" s="1008" t="s">
        <v>641</v>
      </c>
      <c r="S46" s="327">
        <f t="shared" si="2"/>
        <v>0</v>
      </c>
      <c r="T46" s="5">
        <f t="shared" si="3"/>
        <v>0</v>
      </c>
    </row>
    <row r="47" spans="1:20" ht="78.75" customHeight="1" x14ac:dyDescent="0.25">
      <c r="A47" s="927"/>
      <c r="B47" s="858"/>
      <c r="C47" s="858"/>
      <c r="D47" s="846"/>
      <c r="E47" s="899"/>
      <c r="F47" s="1006"/>
      <c r="G47" s="912"/>
      <c r="H47" s="851"/>
      <c r="I47" s="858"/>
      <c r="J47" s="309" t="s">
        <v>152</v>
      </c>
      <c r="K47" s="1022"/>
      <c r="L47" s="719">
        <v>924</v>
      </c>
      <c r="M47" s="719">
        <v>924</v>
      </c>
      <c r="N47" s="184">
        <v>924</v>
      </c>
      <c r="O47" s="724"/>
      <c r="P47" s="308">
        <f t="shared" si="1"/>
        <v>1</v>
      </c>
      <c r="Q47" s="841"/>
      <c r="R47" s="881"/>
      <c r="S47" s="327">
        <f t="shared" si="2"/>
        <v>0</v>
      </c>
      <c r="T47" s="5">
        <f t="shared" si="3"/>
        <v>0</v>
      </c>
    </row>
    <row r="48" spans="1:20" ht="276" customHeight="1" x14ac:dyDescent="0.25">
      <c r="A48" s="927"/>
      <c r="B48" s="858"/>
      <c r="C48" s="858"/>
      <c r="D48" s="846"/>
      <c r="E48" s="899"/>
      <c r="F48" s="1006"/>
      <c r="G48" s="912"/>
      <c r="H48" s="851"/>
      <c r="I48" s="858"/>
      <c r="J48" s="191" t="s">
        <v>139</v>
      </c>
      <c r="K48" s="192" t="s">
        <v>229</v>
      </c>
      <c r="L48" s="719">
        <v>4033239.72</v>
      </c>
      <c r="M48" s="719">
        <f t="shared" si="0"/>
        <v>1008310</v>
      </c>
      <c r="N48" s="186">
        <v>1008310</v>
      </c>
      <c r="O48" s="724">
        <v>0</v>
      </c>
      <c r="P48" s="182">
        <f t="shared" si="1"/>
        <v>0.25000001735577471</v>
      </c>
      <c r="Q48" s="841"/>
      <c r="R48" s="289" t="s">
        <v>642</v>
      </c>
      <c r="S48" s="327">
        <f t="shared" si="2"/>
        <v>0.74999998264422529</v>
      </c>
      <c r="T48" s="5">
        <f t="shared" si="3"/>
        <v>3024929.72</v>
      </c>
    </row>
    <row r="49" spans="1:20" ht="79.5" customHeight="1" x14ac:dyDescent="0.25">
      <c r="A49" s="928"/>
      <c r="B49" s="847"/>
      <c r="C49" s="847"/>
      <c r="D49" s="847"/>
      <c r="E49" s="847"/>
      <c r="F49" s="903"/>
      <c r="G49" s="907"/>
      <c r="H49" s="852"/>
      <c r="I49" s="847"/>
      <c r="J49" s="401" t="s">
        <v>445</v>
      </c>
      <c r="K49" s="192" t="s">
        <v>229</v>
      </c>
      <c r="L49" s="719">
        <v>0</v>
      </c>
      <c r="M49" s="719">
        <v>0</v>
      </c>
      <c r="N49" s="732">
        <v>0</v>
      </c>
      <c r="O49" s="724">
        <v>0</v>
      </c>
      <c r="P49" s="400">
        <v>0</v>
      </c>
      <c r="Q49" s="863"/>
      <c r="R49" s="289" t="s">
        <v>643</v>
      </c>
      <c r="S49" s="327"/>
      <c r="T49" s="5"/>
    </row>
    <row r="50" spans="1:20" ht="315.75" customHeight="1" x14ac:dyDescent="0.25">
      <c r="A50" s="948">
        <v>10</v>
      </c>
      <c r="B50" s="908" t="s">
        <v>4</v>
      </c>
      <c r="C50" s="908" t="s">
        <v>181</v>
      </c>
      <c r="D50" s="848" t="s">
        <v>533</v>
      </c>
      <c r="E50" s="898" t="s">
        <v>50</v>
      </c>
      <c r="F50" s="941" t="s">
        <v>16</v>
      </c>
      <c r="G50" s="943">
        <v>13179425.42</v>
      </c>
      <c r="H50" s="978" t="s">
        <v>72</v>
      </c>
      <c r="I50" s="908" t="s">
        <v>164</v>
      </c>
      <c r="J50" s="183" t="s">
        <v>139</v>
      </c>
      <c r="K50" s="882" t="s">
        <v>230</v>
      </c>
      <c r="L50" s="719">
        <v>101336.35</v>
      </c>
      <c r="M50" s="201">
        <v>20269</v>
      </c>
      <c r="N50" s="184">
        <v>20269</v>
      </c>
      <c r="O50" s="724">
        <v>0</v>
      </c>
      <c r="P50" s="182">
        <f t="shared" si="1"/>
        <v>0.20001707186019627</v>
      </c>
      <c r="Q50" s="839">
        <f>M50/G50</f>
        <v>1.5379274402388932E-3</v>
      </c>
      <c r="R50" s="289" t="s">
        <v>686</v>
      </c>
      <c r="S50" s="327">
        <f t="shared" si="2"/>
        <v>0.79998292813980376</v>
      </c>
      <c r="T50" s="5">
        <f t="shared" si="3"/>
        <v>81067.350000000006</v>
      </c>
    </row>
    <row r="51" spans="1:20" ht="96" customHeight="1" x14ac:dyDescent="0.25">
      <c r="A51" s="927"/>
      <c r="B51" s="858"/>
      <c r="C51" s="858"/>
      <c r="D51" s="849"/>
      <c r="E51" s="899"/>
      <c r="F51" s="1006"/>
      <c r="G51" s="912"/>
      <c r="H51" s="997"/>
      <c r="I51" s="858"/>
      <c r="J51" s="605" t="s">
        <v>146</v>
      </c>
      <c r="K51" s="1020"/>
      <c r="L51" s="719">
        <v>20269</v>
      </c>
      <c r="M51" s="201">
        <v>20269</v>
      </c>
      <c r="N51" s="184">
        <v>20269</v>
      </c>
      <c r="O51" s="724">
        <v>0</v>
      </c>
      <c r="P51" s="604">
        <f t="shared" si="1"/>
        <v>1</v>
      </c>
      <c r="Q51" s="841"/>
      <c r="R51" s="289" t="s">
        <v>687</v>
      </c>
      <c r="S51" s="327">
        <f t="shared" si="2"/>
        <v>0</v>
      </c>
      <c r="T51" s="5">
        <f t="shared" si="3"/>
        <v>0</v>
      </c>
    </row>
    <row r="52" spans="1:20" ht="60" x14ac:dyDescent="0.25">
      <c r="A52" s="949"/>
      <c r="B52" s="938"/>
      <c r="C52" s="938"/>
      <c r="D52" s="847"/>
      <c r="E52" s="940"/>
      <c r="F52" s="942"/>
      <c r="G52" s="944"/>
      <c r="H52" s="852"/>
      <c r="I52" s="938"/>
      <c r="J52" s="325" t="s">
        <v>30</v>
      </c>
      <c r="K52" s="877"/>
      <c r="L52" s="719">
        <v>0</v>
      </c>
      <c r="M52" s="201">
        <v>0</v>
      </c>
      <c r="N52" s="732">
        <v>0</v>
      </c>
      <c r="O52" s="724">
        <v>0</v>
      </c>
      <c r="P52" s="326">
        <v>0</v>
      </c>
      <c r="Q52" s="840"/>
      <c r="R52" s="289" t="s">
        <v>644</v>
      </c>
      <c r="S52" s="327" t="e">
        <f t="shared" si="2"/>
        <v>#DIV/0!</v>
      </c>
      <c r="T52" s="5">
        <f t="shared" si="3"/>
        <v>0</v>
      </c>
    </row>
    <row r="53" spans="1:20" ht="409.6" customHeight="1" x14ac:dyDescent="0.25">
      <c r="A53" s="948">
        <v>11</v>
      </c>
      <c r="B53" s="908" t="s">
        <v>4</v>
      </c>
      <c r="C53" s="1018" t="s">
        <v>182</v>
      </c>
      <c r="D53" s="848" t="s">
        <v>533</v>
      </c>
      <c r="E53" s="898" t="s">
        <v>51</v>
      </c>
      <c r="F53" s="941" t="s">
        <v>16</v>
      </c>
      <c r="G53" s="943">
        <v>11568526.630000001</v>
      </c>
      <c r="H53" s="978" t="s">
        <v>72</v>
      </c>
      <c r="I53" s="908" t="s">
        <v>164</v>
      </c>
      <c r="J53" s="183" t="s">
        <v>139</v>
      </c>
      <c r="K53" s="882" t="s">
        <v>231</v>
      </c>
      <c r="L53" s="719">
        <v>2675450.1</v>
      </c>
      <c r="M53" s="719">
        <v>2318724</v>
      </c>
      <c r="N53" s="184">
        <v>2318724</v>
      </c>
      <c r="O53" s="724">
        <v>0</v>
      </c>
      <c r="P53" s="182">
        <f t="shared" si="1"/>
        <v>0.86666688345261977</v>
      </c>
      <c r="Q53" s="839">
        <f>M53/G53</f>
        <v>0.20043382136381874</v>
      </c>
      <c r="R53" s="289" t="s">
        <v>688</v>
      </c>
      <c r="S53" s="327">
        <f t="shared" si="2"/>
        <v>0.13333311654738023</v>
      </c>
      <c r="T53" s="5">
        <f t="shared" si="3"/>
        <v>356726.10000000009</v>
      </c>
    </row>
    <row r="54" spans="1:20" ht="108.75" customHeight="1" x14ac:dyDescent="0.25">
      <c r="A54" s="927"/>
      <c r="B54" s="858"/>
      <c r="C54" s="1019"/>
      <c r="D54" s="849"/>
      <c r="E54" s="899"/>
      <c r="F54" s="1006"/>
      <c r="G54" s="912"/>
      <c r="H54" s="997"/>
      <c r="I54" s="858"/>
      <c r="J54" s="605" t="s">
        <v>146</v>
      </c>
      <c r="K54" s="1020"/>
      <c r="L54" s="719">
        <v>2318724</v>
      </c>
      <c r="M54" s="719">
        <v>2318724</v>
      </c>
      <c r="N54" s="184">
        <v>2318724</v>
      </c>
      <c r="O54" s="724">
        <v>0</v>
      </c>
      <c r="P54" s="604">
        <f t="shared" si="1"/>
        <v>1</v>
      </c>
      <c r="Q54" s="841"/>
      <c r="R54" s="289" t="s">
        <v>716</v>
      </c>
      <c r="S54" s="327">
        <f t="shared" si="2"/>
        <v>0</v>
      </c>
      <c r="T54" s="5">
        <f t="shared" si="3"/>
        <v>0</v>
      </c>
    </row>
    <row r="55" spans="1:20" ht="82.5" customHeight="1" x14ac:dyDescent="0.25">
      <c r="A55" s="949"/>
      <c r="B55" s="938"/>
      <c r="C55" s="938"/>
      <c r="D55" s="847"/>
      <c r="E55" s="940"/>
      <c r="F55" s="942"/>
      <c r="G55" s="944"/>
      <c r="H55" s="852"/>
      <c r="I55" s="938"/>
      <c r="J55" s="325" t="s">
        <v>30</v>
      </c>
      <c r="K55" s="877"/>
      <c r="L55" s="719">
        <v>0</v>
      </c>
      <c r="M55" s="201">
        <v>0</v>
      </c>
      <c r="N55" s="732">
        <v>0</v>
      </c>
      <c r="O55" s="724">
        <v>0</v>
      </c>
      <c r="P55" s="326">
        <v>0</v>
      </c>
      <c r="Q55" s="840"/>
      <c r="R55" s="289" t="s">
        <v>645</v>
      </c>
      <c r="S55" s="327" t="e">
        <f t="shared" si="2"/>
        <v>#DIV/0!</v>
      </c>
      <c r="T55" s="5">
        <f t="shared" si="3"/>
        <v>0</v>
      </c>
    </row>
    <row r="56" spans="1:20" ht="59.25" customHeight="1" x14ac:dyDescent="0.25">
      <c r="A56" s="948">
        <v>12</v>
      </c>
      <c r="B56" s="908" t="s">
        <v>4</v>
      </c>
      <c r="C56" s="991" t="s">
        <v>183</v>
      </c>
      <c r="D56" s="848" t="s">
        <v>529</v>
      </c>
      <c r="E56" s="994" t="s">
        <v>352</v>
      </c>
      <c r="F56" s="900" t="s">
        <v>8</v>
      </c>
      <c r="G56" s="1001">
        <v>87687163</v>
      </c>
      <c r="H56" s="998" t="s">
        <v>72</v>
      </c>
      <c r="I56" s="1015" t="s">
        <v>374</v>
      </c>
      <c r="J56" s="641" t="s">
        <v>479</v>
      </c>
      <c r="K56" s="189" t="s">
        <v>244</v>
      </c>
      <c r="L56" s="719">
        <v>4318559.55</v>
      </c>
      <c r="M56" s="719">
        <f t="shared" si="0"/>
        <v>0</v>
      </c>
      <c r="N56" s="184">
        <v>0</v>
      </c>
      <c r="O56" s="724">
        <v>0</v>
      </c>
      <c r="P56" s="182">
        <f t="shared" si="1"/>
        <v>0</v>
      </c>
      <c r="Q56" s="839">
        <f>(M56+M57+M58+M59+M60+M61+M62+M63)/G56</f>
        <v>0.85109249503259676</v>
      </c>
      <c r="R56" s="289" t="s">
        <v>432</v>
      </c>
      <c r="S56" s="327">
        <f t="shared" si="2"/>
        <v>1</v>
      </c>
      <c r="T56" s="5">
        <f t="shared" si="3"/>
        <v>4318559.55</v>
      </c>
    </row>
    <row r="57" spans="1:20" ht="34.5" customHeight="1" x14ac:dyDescent="0.25">
      <c r="A57" s="927"/>
      <c r="B57" s="858"/>
      <c r="C57" s="858"/>
      <c r="D57" s="846"/>
      <c r="E57" s="995"/>
      <c r="F57" s="901"/>
      <c r="G57" s="1002"/>
      <c r="H57" s="999"/>
      <c r="I57" s="1016"/>
      <c r="J57" s="641" t="s">
        <v>151</v>
      </c>
      <c r="K57" s="1020"/>
      <c r="L57" s="719">
        <v>797744</v>
      </c>
      <c r="M57" s="719">
        <f t="shared" si="0"/>
        <v>0</v>
      </c>
      <c r="N57" s="184">
        <v>0</v>
      </c>
      <c r="O57" s="723">
        <v>0</v>
      </c>
      <c r="P57" s="182">
        <f t="shared" si="1"/>
        <v>0</v>
      </c>
      <c r="Q57" s="841"/>
      <c r="R57" s="289" t="s">
        <v>223</v>
      </c>
      <c r="S57" s="327">
        <f t="shared" ref="S57:S116" si="4">T57/L57</f>
        <v>1</v>
      </c>
      <c r="T57" s="5">
        <f t="shared" ref="T57:T116" si="5">L57-M57</f>
        <v>797744</v>
      </c>
    </row>
    <row r="58" spans="1:20" ht="30" x14ac:dyDescent="0.25">
      <c r="A58" s="927"/>
      <c r="B58" s="858"/>
      <c r="C58" s="858"/>
      <c r="D58" s="846"/>
      <c r="E58" s="995"/>
      <c r="F58" s="901"/>
      <c r="G58" s="1002"/>
      <c r="H58" s="999"/>
      <c r="I58" s="1016"/>
      <c r="J58" s="183" t="s">
        <v>154</v>
      </c>
      <c r="K58" s="877"/>
      <c r="L58" s="719">
        <v>25801</v>
      </c>
      <c r="M58" s="719">
        <v>25801</v>
      </c>
      <c r="N58" s="184">
        <v>25801</v>
      </c>
      <c r="O58" s="723">
        <v>0</v>
      </c>
      <c r="P58" s="182">
        <f t="shared" si="1"/>
        <v>1</v>
      </c>
      <c r="Q58" s="841"/>
      <c r="R58" s="289" t="s">
        <v>224</v>
      </c>
      <c r="S58" s="327">
        <f t="shared" si="4"/>
        <v>0</v>
      </c>
      <c r="T58" s="5">
        <f t="shared" si="5"/>
        <v>0</v>
      </c>
    </row>
    <row r="59" spans="1:20" ht="63.75" customHeight="1" x14ac:dyDescent="0.25">
      <c r="A59" s="927"/>
      <c r="B59" s="858"/>
      <c r="C59" s="858"/>
      <c r="D59" s="846"/>
      <c r="E59" s="995"/>
      <c r="F59" s="901"/>
      <c r="G59" s="1002"/>
      <c r="H59" s="999"/>
      <c r="I59" s="1016"/>
      <c r="J59" s="866" t="s">
        <v>138</v>
      </c>
      <c r="K59" s="1011" t="s">
        <v>443</v>
      </c>
      <c r="L59" s="855">
        <v>63267368</v>
      </c>
      <c r="M59" s="719">
        <v>1225412</v>
      </c>
      <c r="N59" s="184">
        <v>1225412</v>
      </c>
      <c r="O59" s="723">
        <v>0</v>
      </c>
      <c r="P59" s="839">
        <f>(M59+M60+M61)/L59</f>
        <v>0.99999999715493149</v>
      </c>
      <c r="Q59" s="841"/>
      <c r="R59" s="289" t="s">
        <v>226</v>
      </c>
      <c r="S59" s="327"/>
      <c r="T59" s="5"/>
    </row>
    <row r="60" spans="1:20" ht="253.5" customHeight="1" x14ac:dyDescent="0.25">
      <c r="A60" s="927"/>
      <c r="B60" s="858"/>
      <c r="C60" s="858"/>
      <c r="D60" s="846"/>
      <c r="E60" s="995"/>
      <c r="F60" s="901"/>
      <c r="G60" s="1002"/>
      <c r="H60" s="999"/>
      <c r="I60" s="1016"/>
      <c r="J60" s="846"/>
      <c r="K60" s="1012"/>
      <c r="L60" s="1009"/>
      <c r="M60" s="719">
        <f t="shared" si="0"/>
        <v>62039804.600000001</v>
      </c>
      <c r="N60" s="186">
        <v>62039804.600000001</v>
      </c>
      <c r="O60" s="724">
        <v>0</v>
      </c>
      <c r="P60" s="1010"/>
      <c r="Q60" s="841"/>
      <c r="R60" s="289" t="s">
        <v>646</v>
      </c>
      <c r="S60" s="327">
        <f>T60/L59</f>
        <v>1.9402789128196363E-2</v>
      </c>
      <c r="T60" s="5">
        <f>L59-M60</f>
        <v>1227563.3999999985</v>
      </c>
    </row>
    <row r="61" spans="1:20" ht="75.75" customHeight="1" x14ac:dyDescent="0.25">
      <c r="A61" s="927"/>
      <c r="B61" s="858"/>
      <c r="C61" s="858"/>
      <c r="D61" s="846"/>
      <c r="E61" s="995"/>
      <c r="F61" s="901"/>
      <c r="G61" s="1002"/>
      <c r="H61" s="999"/>
      <c r="I61" s="1016"/>
      <c r="J61" s="847"/>
      <c r="K61" s="1013"/>
      <c r="L61" s="856"/>
      <c r="M61" s="719">
        <v>2151.2199999999998</v>
      </c>
      <c r="N61" s="184">
        <v>2151.2199999999998</v>
      </c>
      <c r="O61" s="724">
        <v>0</v>
      </c>
      <c r="P61" s="863"/>
      <c r="Q61" s="841"/>
      <c r="R61" s="792" t="s">
        <v>717</v>
      </c>
      <c r="S61" s="327"/>
      <c r="T61" s="5"/>
    </row>
    <row r="62" spans="1:20" ht="53.25" customHeight="1" x14ac:dyDescent="0.25">
      <c r="A62" s="927"/>
      <c r="B62" s="858"/>
      <c r="C62" s="858"/>
      <c r="D62" s="846"/>
      <c r="E62" s="995"/>
      <c r="F62" s="901"/>
      <c r="G62" s="1002"/>
      <c r="H62" s="999"/>
      <c r="I62" s="1016"/>
      <c r="J62" s="395" t="s">
        <v>143</v>
      </c>
      <c r="K62" s="651" t="s">
        <v>245</v>
      </c>
      <c r="L62" s="719">
        <v>11336717.52</v>
      </c>
      <c r="M62" s="719">
        <f t="shared" si="0"/>
        <v>11336717.52</v>
      </c>
      <c r="N62" s="732">
        <v>0</v>
      </c>
      <c r="O62" s="733">
        <v>11336717.52</v>
      </c>
      <c r="P62" s="182">
        <f t="shared" si="1"/>
        <v>1</v>
      </c>
      <c r="Q62" s="841"/>
      <c r="R62" s="300" t="s">
        <v>718</v>
      </c>
      <c r="S62" s="327">
        <f t="shared" si="4"/>
        <v>0</v>
      </c>
      <c r="T62" s="5">
        <f t="shared" si="5"/>
        <v>0</v>
      </c>
    </row>
    <row r="63" spans="1:20" ht="62.25" customHeight="1" x14ac:dyDescent="0.25">
      <c r="A63" s="949"/>
      <c r="B63" s="938"/>
      <c r="C63" s="938"/>
      <c r="D63" s="847"/>
      <c r="E63" s="996"/>
      <c r="F63" s="990"/>
      <c r="G63" s="1003"/>
      <c r="H63" s="1000"/>
      <c r="I63" s="1017"/>
      <c r="J63" s="323" t="s">
        <v>30</v>
      </c>
      <c r="K63" s="324" t="s">
        <v>377</v>
      </c>
      <c r="L63" s="719">
        <v>0</v>
      </c>
      <c r="M63" s="719">
        <v>0</v>
      </c>
      <c r="N63" s="732">
        <v>0</v>
      </c>
      <c r="O63" s="733">
        <v>0</v>
      </c>
      <c r="P63" s="322">
        <v>0</v>
      </c>
      <c r="Q63" s="840"/>
      <c r="R63" s="792" t="s">
        <v>719</v>
      </c>
      <c r="S63" s="327" t="e">
        <f t="shared" si="4"/>
        <v>#DIV/0!</v>
      </c>
      <c r="T63" s="5">
        <f t="shared" si="5"/>
        <v>0</v>
      </c>
    </row>
    <row r="64" spans="1:20" ht="50.25" customHeight="1" x14ac:dyDescent="0.25">
      <c r="A64" s="948">
        <v>13</v>
      </c>
      <c r="B64" s="908" t="s">
        <v>4</v>
      </c>
      <c r="C64" s="937" t="s">
        <v>20</v>
      </c>
      <c r="D64" s="848" t="s">
        <v>532</v>
      </c>
      <c r="E64" s="939" t="s">
        <v>53</v>
      </c>
      <c r="F64" s="941" t="s">
        <v>16</v>
      </c>
      <c r="G64" s="943">
        <v>1548180.56</v>
      </c>
      <c r="H64" s="1027" t="s">
        <v>491</v>
      </c>
      <c r="I64" s="908" t="s">
        <v>247</v>
      </c>
      <c r="J64" s="183" t="s">
        <v>145</v>
      </c>
      <c r="K64" s="1023" t="s">
        <v>232</v>
      </c>
      <c r="L64" s="719">
        <v>1105</v>
      </c>
      <c r="M64" s="719">
        <f t="shared" si="0"/>
        <v>940</v>
      </c>
      <c r="N64" s="184">
        <v>940</v>
      </c>
      <c r="O64" s="733">
        <v>0</v>
      </c>
      <c r="P64" s="182">
        <f t="shared" si="1"/>
        <v>0.85067873303167418</v>
      </c>
      <c r="Q64" s="839">
        <f>(M64+M65)/G64</f>
        <v>1.1788030719104235E-3</v>
      </c>
      <c r="R64" s="1008" t="s">
        <v>647</v>
      </c>
      <c r="S64" s="327">
        <f t="shared" si="4"/>
        <v>0.14932126696832579</v>
      </c>
      <c r="T64" s="5">
        <f t="shared" si="5"/>
        <v>165</v>
      </c>
    </row>
    <row r="65" spans="1:20" ht="67.5" customHeight="1" x14ac:dyDescent="0.25">
      <c r="A65" s="949"/>
      <c r="B65" s="938"/>
      <c r="C65" s="938"/>
      <c r="D65" s="847"/>
      <c r="E65" s="940"/>
      <c r="F65" s="942"/>
      <c r="G65" s="944"/>
      <c r="H65" s="852"/>
      <c r="I65" s="938"/>
      <c r="J65" s="614" t="s">
        <v>146</v>
      </c>
      <c r="K65" s="877"/>
      <c r="L65" s="719">
        <v>885</v>
      </c>
      <c r="M65" s="719">
        <f t="shared" si="0"/>
        <v>885</v>
      </c>
      <c r="N65" s="184">
        <v>885</v>
      </c>
      <c r="O65" s="733">
        <v>0</v>
      </c>
      <c r="P65" s="286">
        <f t="shared" si="1"/>
        <v>1</v>
      </c>
      <c r="Q65" s="840"/>
      <c r="R65" s="881"/>
      <c r="S65" s="327">
        <f t="shared" si="4"/>
        <v>0</v>
      </c>
      <c r="T65" s="5">
        <f t="shared" si="5"/>
        <v>0</v>
      </c>
    </row>
    <row r="66" spans="1:20" ht="105" x14ac:dyDescent="0.25">
      <c r="A66" s="284">
        <v>14</v>
      </c>
      <c r="B66" s="190" t="s">
        <v>4</v>
      </c>
      <c r="C66" s="190" t="s">
        <v>184</v>
      </c>
      <c r="D66" s="479" t="s">
        <v>531</v>
      </c>
      <c r="E66" s="238" t="s">
        <v>274</v>
      </c>
      <c r="F66" s="193" t="s">
        <v>10</v>
      </c>
      <c r="G66" s="313">
        <v>24132550</v>
      </c>
      <c r="H66" s="431" t="s">
        <v>489</v>
      </c>
      <c r="I66" s="310" t="s">
        <v>165</v>
      </c>
      <c r="J66" s="223" t="s">
        <v>270</v>
      </c>
      <c r="K66" s="239" t="s">
        <v>278</v>
      </c>
      <c r="L66" s="719">
        <v>43066.02</v>
      </c>
      <c r="M66" s="719">
        <f t="shared" si="0"/>
        <v>0</v>
      </c>
      <c r="N66" s="194">
        <v>0</v>
      </c>
      <c r="O66" s="723">
        <v>0</v>
      </c>
      <c r="P66" s="182">
        <f t="shared" si="1"/>
        <v>0</v>
      </c>
      <c r="Q66" s="182">
        <f>M66/G66</f>
        <v>0</v>
      </c>
      <c r="R66" s="289" t="s">
        <v>720</v>
      </c>
      <c r="S66" s="327">
        <f t="shared" si="4"/>
        <v>1</v>
      </c>
      <c r="T66" s="5">
        <f t="shared" si="5"/>
        <v>43066.02</v>
      </c>
    </row>
    <row r="67" spans="1:20" ht="364.5" customHeight="1" x14ac:dyDescent="0.25">
      <c r="A67" s="948">
        <v>15</v>
      </c>
      <c r="B67" s="992" t="s">
        <v>4</v>
      </c>
      <c r="C67" s="992" t="s">
        <v>21</v>
      </c>
      <c r="D67" s="976" t="s">
        <v>531</v>
      </c>
      <c r="E67" s="994" t="s">
        <v>54</v>
      </c>
      <c r="F67" s="941" t="s">
        <v>10</v>
      </c>
      <c r="G67" s="957">
        <v>53089709.939999998</v>
      </c>
      <c r="H67" s="1024" t="s">
        <v>490</v>
      </c>
      <c r="I67" s="1025" t="s">
        <v>362</v>
      </c>
      <c r="J67" s="609" t="s">
        <v>139</v>
      </c>
      <c r="K67" s="639" t="s">
        <v>233</v>
      </c>
      <c r="L67" s="721">
        <v>459110.99</v>
      </c>
      <c r="M67" s="727">
        <v>109136.6</v>
      </c>
      <c r="N67" s="663">
        <v>109136.6</v>
      </c>
      <c r="O67" s="734">
        <v>0</v>
      </c>
      <c r="P67" s="607">
        <f t="shared" si="1"/>
        <v>0.23771288942571384</v>
      </c>
      <c r="Q67" s="839">
        <f>(M67+M68+M69+M70+M71+M72)/G67</f>
        <v>7.3455451242949478E-3</v>
      </c>
      <c r="R67" s="790" t="s">
        <v>721</v>
      </c>
      <c r="S67" s="327">
        <f t="shared" si="4"/>
        <v>0.76228711057428622</v>
      </c>
      <c r="T67" s="5">
        <f t="shared" si="5"/>
        <v>349974.39</v>
      </c>
    </row>
    <row r="68" spans="1:20" ht="45" x14ac:dyDescent="0.25">
      <c r="A68" s="927"/>
      <c r="B68" s="993"/>
      <c r="C68" s="993"/>
      <c r="D68" s="960"/>
      <c r="E68" s="995"/>
      <c r="F68" s="1006"/>
      <c r="G68" s="970"/>
      <c r="H68" s="1028"/>
      <c r="I68" s="1029"/>
      <c r="J68" s="637" t="s">
        <v>436</v>
      </c>
      <c r="K68" s="640"/>
      <c r="L68" s="735">
        <v>103933</v>
      </c>
      <c r="M68" s="735">
        <v>103933</v>
      </c>
      <c r="N68" s="635">
        <v>103933</v>
      </c>
      <c r="O68" s="736">
        <v>0</v>
      </c>
      <c r="P68" s="791">
        <f>M68/L68</f>
        <v>1</v>
      </c>
      <c r="Q68" s="841"/>
      <c r="R68" s="790" t="s">
        <v>722</v>
      </c>
      <c r="S68" s="327"/>
      <c r="T68" s="5"/>
    </row>
    <row r="69" spans="1:20" ht="351" customHeight="1" x14ac:dyDescent="0.25">
      <c r="A69" s="955"/>
      <c r="B69" s="993"/>
      <c r="C69" s="993"/>
      <c r="D69" s="960"/>
      <c r="E69" s="995"/>
      <c r="F69" s="902"/>
      <c r="G69" s="906"/>
      <c r="H69" s="999"/>
      <c r="I69" s="846"/>
      <c r="J69" s="617" t="s">
        <v>393</v>
      </c>
      <c r="K69" s="1026" t="s">
        <v>394</v>
      </c>
      <c r="L69" s="719">
        <v>17087.400000000001</v>
      </c>
      <c r="M69" s="729">
        <v>17087.400000000001</v>
      </c>
      <c r="N69" s="599">
        <v>17087.400000000001</v>
      </c>
      <c r="O69" s="616">
        <v>0</v>
      </c>
      <c r="P69" s="295">
        <f t="shared" si="1"/>
        <v>1</v>
      </c>
      <c r="Q69" s="1010"/>
      <c r="R69" s="615" t="s">
        <v>648</v>
      </c>
      <c r="S69" s="327"/>
      <c r="T69" s="5"/>
    </row>
    <row r="70" spans="1:20" ht="57.75" customHeight="1" x14ac:dyDescent="0.25">
      <c r="A70" s="955"/>
      <c r="B70" s="993"/>
      <c r="C70" s="993"/>
      <c r="D70" s="960"/>
      <c r="E70" s="995"/>
      <c r="F70" s="902"/>
      <c r="G70" s="906"/>
      <c r="H70" s="999"/>
      <c r="I70" s="846"/>
      <c r="J70" s="103" t="s">
        <v>436</v>
      </c>
      <c r="K70" s="869"/>
      <c r="L70" s="726">
        <v>16342</v>
      </c>
      <c r="M70" s="726">
        <v>16342</v>
      </c>
      <c r="N70" s="420">
        <v>16342</v>
      </c>
      <c r="O70" s="731">
        <v>0</v>
      </c>
      <c r="P70" s="554"/>
      <c r="Q70" s="1010"/>
      <c r="R70" s="793" t="s">
        <v>722</v>
      </c>
      <c r="S70" s="327"/>
      <c r="T70" s="5"/>
    </row>
    <row r="71" spans="1:20" ht="94.5" customHeight="1" x14ac:dyDescent="0.25">
      <c r="A71" s="955"/>
      <c r="B71" s="960"/>
      <c r="C71" s="960"/>
      <c r="D71" s="960"/>
      <c r="E71" s="846"/>
      <c r="F71" s="902"/>
      <c r="G71" s="906"/>
      <c r="H71" s="999"/>
      <c r="I71" s="846"/>
      <c r="J71" s="343" t="s">
        <v>408</v>
      </c>
      <c r="K71" s="368" t="s">
        <v>425</v>
      </c>
      <c r="L71" s="719">
        <v>3957.06</v>
      </c>
      <c r="M71" s="719">
        <v>3957.06</v>
      </c>
      <c r="N71" s="184">
        <v>3957.06</v>
      </c>
      <c r="O71" s="203">
        <v>0</v>
      </c>
      <c r="P71" s="366">
        <f t="shared" si="1"/>
        <v>1</v>
      </c>
      <c r="Q71" s="1010"/>
      <c r="R71" s="602" t="s">
        <v>649</v>
      </c>
      <c r="S71" s="327"/>
      <c r="T71" s="5"/>
    </row>
    <row r="72" spans="1:20" ht="81" customHeight="1" x14ac:dyDescent="0.25">
      <c r="A72" s="928"/>
      <c r="B72" s="925"/>
      <c r="C72" s="925"/>
      <c r="D72" s="925"/>
      <c r="E72" s="847"/>
      <c r="F72" s="903"/>
      <c r="G72" s="907"/>
      <c r="H72" s="852"/>
      <c r="I72" s="847"/>
      <c r="J72" s="343" t="s">
        <v>408</v>
      </c>
      <c r="K72" s="601" t="s">
        <v>615</v>
      </c>
      <c r="L72" s="719">
        <v>139516.79999999999</v>
      </c>
      <c r="M72" s="719">
        <v>139516.79999999999</v>
      </c>
      <c r="N72" s="184">
        <v>0</v>
      </c>
      <c r="O72" s="203">
        <v>139516.79999999999</v>
      </c>
      <c r="P72" s="600">
        <f t="shared" si="1"/>
        <v>1</v>
      </c>
      <c r="Q72" s="863"/>
      <c r="R72" s="367" t="s">
        <v>650</v>
      </c>
      <c r="S72" s="327"/>
      <c r="T72" s="5"/>
    </row>
    <row r="73" spans="1:20" ht="129.75" customHeight="1" x14ac:dyDescent="0.25">
      <c r="A73" s="948">
        <v>16</v>
      </c>
      <c r="B73" s="992" t="s">
        <v>4</v>
      </c>
      <c r="C73" s="992" t="s">
        <v>185</v>
      </c>
      <c r="D73" s="976" t="s">
        <v>534</v>
      </c>
      <c r="E73" s="994" t="s">
        <v>55</v>
      </c>
      <c r="F73" s="941" t="s">
        <v>23</v>
      </c>
      <c r="G73" s="957">
        <v>168042284</v>
      </c>
      <c r="H73" s="1024" t="s">
        <v>72</v>
      </c>
      <c r="I73" s="1025" t="s">
        <v>363</v>
      </c>
      <c r="J73" s="345" t="s">
        <v>396</v>
      </c>
      <c r="K73" s="280" t="s">
        <v>298</v>
      </c>
      <c r="L73" s="737">
        <v>277298</v>
      </c>
      <c r="M73" s="301">
        <f t="shared" si="0"/>
        <v>277298</v>
      </c>
      <c r="N73" s="732">
        <v>0</v>
      </c>
      <c r="O73" s="724">
        <v>277298</v>
      </c>
      <c r="P73" s="182">
        <f t="shared" si="1"/>
        <v>1</v>
      </c>
      <c r="Q73" s="182">
        <f>M73/G73</f>
        <v>1.6501680017631754E-3</v>
      </c>
      <c r="R73" s="289" t="s">
        <v>651</v>
      </c>
      <c r="S73" s="327">
        <f t="shared" si="4"/>
        <v>0</v>
      </c>
      <c r="T73" s="5">
        <f t="shared" si="5"/>
        <v>0</v>
      </c>
    </row>
    <row r="74" spans="1:20" ht="109.5" customHeight="1" x14ac:dyDescent="0.25">
      <c r="A74" s="928"/>
      <c r="B74" s="925"/>
      <c r="C74" s="925"/>
      <c r="D74" s="925"/>
      <c r="E74" s="847"/>
      <c r="F74" s="903"/>
      <c r="G74" s="907"/>
      <c r="H74" s="852"/>
      <c r="I74" s="847"/>
      <c r="J74" s="486" t="s">
        <v>549</v>
      </c>
      <c r="K74" s="487" t="s">
        <v>550</v>
      </c>
      <c r="L74" s="737">
        <v>343640.98</v>
      </c>
      <c r="M74" s="301">
        <v>345308.74</v>
      </c>
      <c r="N74" s="186">
        <v>345308.74</v>
      </c>
      <c r="O74" s="724">
        <v>0</v>
      </c>
      <c r="P74" s="485">
        <f t="shared" si="1"/>
        <v>1.0048532046439864</v>
      </c>
      <c r="Q74" s="485">
        <f>SUM(M74/G73)</f>
        <v>2.0548919699282355E-3</v>
      </c>
      <c r="R74" s="289" t="s">
        <v>652</v>
      </c>
      <c r="S74" s="327"/>
      <c r="T74" s="5"/>
    </row>
    <row r="75" spans="1:20" ht="162.75" customHeight="1" x14ac:dyDescent="0.25">
      <c r="A75" s="284">
        <v>17</v>
      </c>
      <c r="B75" s="190" t="s">
        <v>4</v>
      </c>
      <c r="C75" s="197" t="s">
        <v>186</v>
      </c>
      <c r="D75" s="197" t="s">
        <v>530</v>
      </c>
      <c r="E75" s="195" t="s">
        <v>451</v>
      </c>
      <c r="F75" s="198" t="s">
        <v>8</v>
      </c>
      <c r="G75" s="196">
        <v>44850000</v>
      </c>
      <c r="H75" s="431" t="s">
        <v>72</v>
      </c>
      <c r="I75" s="318" t="s">
        <v>163</v>
      </c>
      <c r="J75" s="641" t="s">
        <v>479</v>
      </c>
      <c r="K75" s="200" t="s">
        <v>299</v>
      </c>
      <c r="L75" s="201">
        <v>9250.01</v>
      </c>
      <c r="M75" s="719">
        <f t="shared" si="0"/>
        <v>8500.01</v>
      </c>
      <c r="N75" s="184">
        <v>8500.01</v>
      </c>
      <c r="O75" s="143">
        <v>0</v>
      </c>
      <c r="P75" s="182">
        <f t="shared" si="1"/>
        <v>0.9189190065740469</v>
      </c>
      <c r="Q75" s="182">
        <f>M75/G75</f>
        <v>1.8952084726867337E-4</v>
      </c>
      <c r="R75" s="289" t="s">
        <v>723</v>
      </c>
      <c r="S75" s="327">
        <f t="shared" si="4"/>
        <v>8.1080993425953055E-2</v>
      </c>
      <c r="T75" s="5">
        <f t="shared" si="5"/>
        <v>750</v>
      </c>
    </row>
    <row r="76" spans="1:20" ht="165" x14ac:dyDescent="0.25">
      <c r="A76" s="285">
        <v>18</v>
      </c>
      <c r="B76" s="197" t="s">
        <v>4</v>
      </c>
      <c r="C76" s="197" t="s">
        <v>187</v>
      </c>
      <c r="D76" s="197" t="s">
        <v>530</v>
      </c>
      <c r="E76" s="195" t="s">
        <v>452</v>
      </c>
      <c r="F76" s="198" t="s">
        <v>8</v>
      </c>
      <c r="G76" s="196">
        <v>32000000</v>
      </c>
      <c r="H76" s="431" t="s">
        <v>72</v>
      </c>
      <c r="I76" s="318" t="s">
        <v>364</v>
      </c>
      <c r="J76" s="641" t="s">
        <v>479</v>
      </c>
      <c r="K76" s="202" t="s">
        <v>234</v>
      </c>
      <c r="L76" s="201">
        <v>25876.89</v>
      </c>
      <c r="M76" s="719">
        <f t="shared" si="0"/>
        <v>16023.96</v>
      </c>
      <c r="N76" s="184">
        <v>16023.96</v>
      </c>
      <c r="O76" s="203">
        <v>0</v>
      </c>
      <c r="P76" s="182">
        <f t="shared" si="1"/>
        <v>0.6192382469454405</v>
      </c>
      <c r="Q76" s="182">
        <f>M76/G76</f>
        <v>5.0074875000000001E-4</v>
      </c>
      <c r="R76" s="289" t="s">
        <v>724</v>
      </c>
      <c r="S76" s="327">
        <f t="shared" si="4"/>
        <v>0.3807617530545595</v>
      </c>
      <c r="T76" s="5">
        <f t="shared" si="5"/>
        <v>9852.93</v>
      </c>
    </row>
    <row r="77" spans="1:20" ht="351.75" customHeight="1" x14ac:dyDescent="0.25">
      <c r="A77" s="948">
        <v>19</v>
      </c>
      <c r="B77" s="992" t="s">
        <v>4</v>
      </c>
      <c r="C77" s="992" t="s">
        <v>188</v>
      </c>
      <c r="D77" s="976" t="s">
        <v>535</v>
      </c>
      <c r="E77" s="898" t="s">
        <v>199</v>
      </c>
      <c r="F77" s="941" t="s">
        <v>28</v>
      </c>
      <c r="G77" s="943">
        <v>144128467</v>
      </c>
      <c r="H77" s="978" t="s">
        <v>492</v>
      </c>
      <c r="I77" s="1025" t="s">
        <v>200</v>
      </c>
      <c r="J77" s="652" t="s">
        <v>139</v>
      </c>
      <c r="K77" s="1039" t="s">
        <v>401</v>
      </c>
      <c r="L77" s="727">
        <v>9222024</v>
      </c>
      <c r="M77" s="727">
        <f t="shared" si="0"/>
        <v>9222024</v>
      </c>
      <c r="N77" s="653">
        <v>9222024</v>
      </c>
      <c r="O77" s="734">
        <v>0</v>
      </c>
      <c r="P77" s="295">
        <f t="shared" si="1"/>
        <v>1</v>
      </c>
      <c r="Q77" s="839">
        <f>(M77+M78+M79)/G77</f>
        <v>0.12796950098692161</v>
      </c>
      <c r="R77" s="790" t="s">
        <v>725</v>
      </c>
      <c r="S77" s="327">
        <f t="shared" si="4"/>
        <v>0</v>
      </c>
      <c r="T77" s="5">
        <f t="shared" si="5"/>
        <v>0</v>
      </c>
    </row>
    <row r="78" spans="1:20" ht="75" x14ac:dyDescent="0.25">
      <c r="A78" s="955"/>
      <c r="B78" s="993"/>
      <c r="C78" s="993"/>
      <c r="D78" s="960"/>
      <c r="E78" s="846"/>
      <c r="F78" s="902"/>
      <c r="G78" s="906"/>
      <c r="H78" s="851"/>
      <c r="I78" s="846"/>
      <c r="J78" s="342" t="s">
        <v>146</v>
      </c>
      <c r="K78" s="1040"/>
      <c r="L78" s="719">
        <v>9222024</v>
      </c>
      <c r="M78" s="719">
        <v>9222024</v>
      </c>
      <c r="N78" s="633">
        <v>0</v>
      </c>
      <c r="O78" s="724">
        <v>9222024</v>
      </c>
      <c r="P78" s="341">
        <f t="shared" si="1"/>
        <v>1</v>
      </c>
      <c r="Q78" s="841"/>
      <c r="R78" s="289" t="s">
        <v>726</v>
      </c>
      <c r="S78" s="327"/>
      <c r="T78" s="5"/>
    </row>
    <row r="79" spans="1:20" ht="105" x14ac:dyDescent="0.25">
      <c r="A79" s="928"/>
      <c r="B79" s="925"/>
      <c r="C79" s="925"/>
      <c r="D79" s="925"/>
      <c r="E79" s="847"/>
      <c r="F79" s="903"/>
      <c r="G79" s="907"/>
      <c r="H79" s="852"/>
      <c r="I79" s="847"/>
      <c r="J79" s="350" t="s">
        <v>400</v>
      </c>
      <c r="K79" s="654" t="s">
        <v>402</v>
      </c>
      <c r="L79" s="719">
        <v>0</v>
      </c>
      <c r="M79" s="719">
        <v>0</v>
      </c>
      <c r="N79" s="186">
        <v>0</v>
      </c>
      <c r="O79" s="724">
        <v>0</v>
      </c>
      <c r="P79" s="349">
        <v>0</v>
      </c>
      <c r="Q79" s="840"/>
      <c r="R79" s="289" t="s">
        <v>653</v>
      </c>
      <c r="S79" s="327"/>
      <c r="T79" s="5"/>
    </row>
    <row r="80" spans="1:20" ht="75" customHeight="1" x14ac:dyDescent="0.25">
      <c r="A80" s="284">
        <v>20</v>
      </c>
      <c r="B80" s="190" t="s">
        <v>4</v>
      </c>
      <c r="C80" s="190" t="s">
        <v>189</v>
      </c>
      <c r="D80" s="479" t="s">
        <v>533</v>
      </c>
      <c r="E80" s="320" t="s">
        <v>149</v>
      </c>
      <c r="F80" s="193" t="s">
        <v>148</v>
      </c>
      <c r="G80" s="313">
        <v>23352645</v>
      </c>
      <c r="H80" s="431" t="s">
        <v>72</v>
      </c>
      <c r="I80" s="199" t="s">
        <v>164</v>
      </c>
      <c r="J80" s="223" t="s">
        <v>271</v>
      </c>
      <c r="K80" s="204" t="s">
        <v>235</v>
      </c>
      <c r="L80" s="719">
        <v>95544.63</v>
      </c>
      <c r="M80" s="719">
        <f t="shared" si="0"/>
        <v>0</v>
      </c>
      <c r="N80" s="194">
        <v>0</v>
      </c>
      <c r="O80" s="723">
        <v>0</v>
      </c>
      <c r="P80" s="182">
        <f t="shared" si="1"/>
        <v>0</v>
      </c>
      <c r="Q80" s="182">
        <f>M80/G80</f>
        <v>0</v>
      </c>
      <c r="R80" s="300" t="s">
        <v>727</v>
      </c>
      <c r="S80" s="327">
        <f t="shared" si="4"/>
        <v>1</v>
      </c>
      <c r="T80" s="5">
        <f t="shared" si="5"/>
        <v>95544.63</v>
      </c>
    </row>
    <row r="81" spans="1:20" ht="155.25" customHeight="1" x14ac:dyDescent="0.25">
      <c r="A81" s="284">
        <v>21</v>
      </c>
      <c r="B81" s="190" t="s">
        <v>4</v>
      </c>
      <c r="C81" s="190" t="s">
        <v>29</v>
      </c>
      <c r="D81" s="479" t="s">
        <v>533</v>
      </c>
      <c r="E81" s="205" t="s">
        <v>59</v>
      </c>
      <c r="F81" s="206" t="s">
        <v>16</v>
      </c>
      <c r="G81" s="196">
        <v>21907489</v>
      </c>
      <c r="H81" s="431" t="s">
        <v>72</v>
      </c>
      <c r="I81" s="129" t="s">
        <v>164</v>
      </c>
      <c r="J81" s="183" t="s">
        <v>30</v>
      </c>
      <c r="K81" s="185" t="s">
        <v>236</v>
      </c>
      <c r="L81" s="187">
        <v>15000</v>
      </c>
      <c r="M81" s="719">
        <f t="shared" si="0"/>
        <v>15000</v>
      </c>
      <c r="N81" s="306">
        <v>15000</v>
      </c>
      <c r="O81" s="220">
        <v>0</v>
      </c>
      <c r="P81" s="315">
        <f>M81/L81</f>
        <v>1</v>
      </c>
      <c r="Q81" s="315">
        <f>M81/G81</f>
        <v>6.8469736536213709E-4</v>
      </c>
      <c r="R81" s="300" t="s">
        <v>654</v>
      </c>
      <c r="S81" s="327">
        <f t="shared" si="4"/>
        <v>0</v>
      </c>
      <c r="T81" s="5">
        <f t="shared" si="5"/>
        <v>0</v>
      </c>
    </row>
    <row r="82" spans="1:20" ht="45" x14ac:dyDescent="0.25">
      <c r="A82" s="983">
        <v>22</v>
      </c>
      <c r="B82" s="968" t="s">
        <v>4</v>
      </c>
      <c r="C82" s="969" t="s">
        <v>159</v>
      </c>
      <c r="D82" s="848" t="s">
        <v>536</v>
      </c>
      <c r="E82" s="977" t="s">
        <v>201</v>
      </c>
      <c r="F82" s="975" t="s">
        <v>10</v>
      </c>
      <c r="G82" s="943">
        <v>2279938.87</v>
      </c>
      <c r="H82" s="1036" t="s">
        <v>489</v>
      </c>
      <c r="I82" s="1034" t="s">
        <v>272</v>
      </c>
      <c r="J82" s="183" t="s">
        <v>139</v>
      </c>
      <c r="K82" s="890" t="s">
        <v>249</v>
      </c>
      <c r="L82" s="187">
        <v>82379</v>
      </c>
      <c r="M82" s="719">
        <f t="shared" si="0"/>
        <v>82379</v>
      </c>
      <c r="N82" s="306">
        <v>82379</v>
      </c>
      <c r="O82" s="143">
        <v>0</v>
      </c>
      <c r="P82" s="182">
        <f t="shared" si="1"/>
        <v>1</v>
      </c>
      <c r="Q82" s="839">
        <f>(M82+M83)/G82</f>
        <v>4.2461226164366414E-2</v>
      </c>
      <c r="R82" s="289" t="s">
        <v>728</v>
      </c>
      <c r="S82" s="327">
        <f t="shared" si="4"/>
        <v>0</v>
      </c>
      <c r="T82" s="5">
        <f t="shared" si="5"/>
        <v>0</v>
      </c>
    </row>
    <row r="83" spans="1:20" ht="75" x14ac:dyDescent="0.25">
      <c r="A83" s="983"/>
      <c r="B83" s="968"/>
      <c r="C83" s="968"/>
      <c r="D83" s="847"/>
      <c r="E83" s="977"/>
      <c r="F83" s="975"/>
      <c r="G83" s="944"/>
      <c r="H83" s="852"/>
      <c r="I83" s="1034"/>
      <c r="J83" s="183" t="s">
        <v>152</v>
      </c>
      <c r="K83" s="871"/>
      <c r="L83" s="187">
        <v>82379</v>
      </c>
      <c r="M83" s="719">
        <f t="shared" si="0"/>
        <v>14430</v>
      </c>
      <c r="N83" s="306">
        <v>14430</v>
      </c>
      <c r="O83" s="143">
        <v>0</v>
      </c>
      <c r="P83" s="182">
        <f t="shared" si="1"/>
        <v>0.17516600104395538</v>
      </c>
      <c r="Q83" s="840"/>
      <c r="R83" s="289" t="s">
        <v>729</v>
      </c>
      <c r="S83" s="327">
        <f t="shared" si="4"/>
        <v>0.82483399895604459</v>
      </c>
      <c r="T83" s="5">
        <f t="shared" si="5"/>
        <v>67949</v>
      </c>
    </row>
    <row r="84" spans="1:20" ht="45" x14ac:dyDescent="0.25">
      <c r="A84" s="983">
        <v>23</v>
      </c>
      <c r="B84" s="968" t="s">
        <v>4</v>
      </c>
      <c r="C84" s="968" t="s">
        <v>160</v>
      </c>
      <c r="D84" s="848" t="s">
        <v>536</v>
      </c>
      <c r="E84" s="977" t="s">
        <v>202</v>
      </c>
      <c r="F84" s="975" t="s">
        <v>10</v>
      </c>
      <c r="G84" s="943">
        <v>593179</v>
      </c>
      <c r="H84" s="1036" t="s">
        <v>489</v>
      </c>
      <c r="I84" s="1034" t="s">
        <v>272</v>
      </c>
      <c r="J84" s="292" t="s">
        <v>139</v>
      </c>
      <c r="K84" s="890" t="s">
        <v>225</v>
      </c>
      <c r="L84" s="187">
        <v>12000</v>
      </c>
      <c r="M84" s="719">
        <f t="shared" si="0"/>
        <v>12000</v>
      </c>
      <c r="N84" s="306">
        <v>12000</v>
      </c>
      <c r="O84" s="143">
        <v>0</v>
      </c>
      <c r="P84" s="295">
        <f t="shared" si="1"/>
        <v>1</v>
      </c>
      <c r="Q84" s="839">
        <f>(M84+M85)/G84</f>
        <v>2.2531141527262429E-2</v>
      </c>
      <c r="R84" s="300" t="s">
        <v>730</v>
      </c>
      <c r="S84" s="327">
        <f t="shared" si="4"/>
        <v>0</v>
      </c>
      <c r="T84" s="5">
        <f t="shared" si="5"/>
        <v>0</v>
      </c>
    </row>
    <row r="85" spans="1:20" ht="75" x14ac:dyDescent="0.25">
      <c r="A85" s="983"/>
      <c r="B85" s="968"/>
      <c r="C85" s="968"/>
      <c r="D85" s="847"/>
      <c r="E85" s="977"/>
      <c r="F85" s="975"/>
      <c r="G85" s="944"/>
      <c r="H85" s="852"/>
      <c r="I85" s="1034"/>
      <c r="J85" s="292" t="s">
        <v>152</v>
      </c>
      <c r="K85" s="871"/>
      <c r="L85" s="187">
        <v>12000</v>
      </c>
      <c r="M85" s="719">
        <f t="shared" si="0"/>
        <v>1365</v>
      </c>
      <c r="N85" s="306">
        <v>1365</v>
      </c>
      <c r="O85" s="143">
        <v>0</v>
      </c>
      <c r="P85" s="295">
        <f t="shared" si="1"/>
        <v>0.11375</v>
      </c>
      <c r="Q85" s="840"/>
      <c r="R85" s="300" t="s">
        <v>731</v>
      </c>
      <c r="S85" s="327">
        <f t="shared" si="4"/>
        <v>0.88624999999999998</v>
      </c>
      <c r="T85" s="5">
        <f t="shared" si="5"/>
        <v>10635</v>
      </c>
    </row>
    <row r="86" spans="1:20" ht="135" x14ac:dyDescent="0.25">
      <c r="A86" s="948">
        <v>24</v>
      </c>
      <c r="B86" s="986" t="s">
        <v>4</v>
      </c>
      <c r="C86" s="986" t="s">
        <v>330</v>
      </c>
      <c r="D86" s="848" t="s">
        <v>529</v>
      </c>
      <c r="E86" s="988" t="s">
        <v>426</v>
      </c>
      <c r="F86" s="984" t="s">
        <v>8</v>
      </c>
      <c r="G86" s="957">
        <v>4012156.19</v>
      </c>
      <c r="H86" s="1024" t="s">
        <v>493</v>
      </c>
      <c r="I86" s="1025" t="s">
        <v>365</v>
      </c>
      <c r="J86" s="641" t="s">
        <v>479</v>
      </c>
      <c r="K86" s="369" t="s">
        <v>332</v>
      </c>
      <c r="L86" s="299">
        <v>152732.25</v>
      </c>
      <c r="M86" s="738">
        <v>152732.25</v>
      </c>
      <c r="N86" s="240">
        <v>152732.25</v>
      </c>
      <c r="O86" s="297">
        <v>0</v>
      </c>
      <c r="P86" s="295">
        <f t="shared" si="1"/>
        <v>1</v>
      </c>
      <c r="Q86" s="291">
        <f>M86/G86</f>
        <v>3.8067373942388821E-2</v>
      </c>
      <c r="R86" s="794" t="s">
        <v>732</v>
      </c>
      <c r="S86" s="327">
        <f t="shared" si="4"/>
        <v>0</v>
      </c>
      <c r="T86" s="5">
        <f t="shared" si="5"/>
        <v>0</v>
      </c>
    </row>
    <row r="87" spans="1:20" ht="71.25" customHeight="1" x14ac:dyDescent="0.25">
      <c r="A87" s="928"/>
      <c r="B87" s="987"/>
      <c r="C87" s="987"/>
      <c r="D87" s="847"/>
      <c r="E87" s="989"/>
      <c r="F87" s="985"/>
      <c r="G87" s="907"/>
      <c r="H87" s="1000"/>
      <c r="I87" s="1035"/>
      <c r="J87" s="641" t="s">
        <v>479</v>
      </c>
      <c r="K87" s="352" t="s">
        <v>403</v>
      </c>
      <c r="L87" s="299">
        <v>1141.9000000000001</v>
      </c>
      <c r="M87" s="738">
        <v>1141.9000000000001</v>
      </c>
      <c r="N87" s="240">
        <v>1141.9000000000001</v>
      </c>
      <c r="O87" s="297">
        <v>0</v>
      </c>
      <c r="P87" s="295">
        <f t="shared" si="1"/>
        <v>1</v>
      </c>
      <c r="Q87" s="351">
        <f>M87/G86</f>
        <v>2.8461005651926033E-4</v>
      </c>
      <c r="R87" s="794" t="s">
        <v>733</v>
      </c>
      <c r="S87" s="327">
        <f t="shared" si="4"/>
        <v>0</v>
      </c>
      <c r="T87" s="5">
        <f t="shared" si="5"/>
        <v>0</v>
      </c>
    </row>
    <row r="88" spans="1:20" ht="180" x14ac:dyDescent="0.25">
      <c r="A88" s="290">
        <v>25</v>
      </c>
      <c r="B88" s="294" t="s">
        <v>4</v>
      </c>
      <c r="C88" s="435" t="s">
        <v>333</v>
      </c>
      <c r="D88" s="480" t="s">
        <v>533</v>
      </c>
      <c r="E88" s="321" t="s">
        <v>376</v>
      </c>
      <c r="F88" s="296" t="s">
        <v>28</v>
      </c>
      <c r="G88" s="293">
        <v>34371616</v>
      </c>
      <c r="H88" s="439" t="s">
        <v>72</v>
      </c>
      <c r="I88" s="200" t="s">
        <v>164</v>
      </c>
      <c r="J88" s="590" t="s">
        <v>271</v>
      </c>
      <c r="K88" s="311" t="s">
        <v>331</v>
      </c>
      <c r="L88" s="738">
        <v>75625</v>
      </c>
      <c r="M88" s="738">
        <v>75625</v>
      </c>
      <c r="N88" s="240">
        <v>75625</v>
      </c>
      <c r="O88" s="739">
        <v>0</v>
      </c>
      <c r="P88" s="295">
        <f>M88/L88</f>
        <v>1</v>
      </c>
      <c r="Q88" s="291">
        <f>M88/G88</f>
        <v>2.2002165973226281E-3</v>
      </c>
      <c r="R88" s="794" t="s">
        <v>734</v>
      </c>
      <c r="S88" s="327">
        <f t="shared" si="4"/>
        <v>0</v>
      </c>
      <c r="T88" s="5">
        <f t="shared" si="5"/>
        <v>0</v>
      </c>
    </row>
    <row r="89" spans="1:20" ht="240" customHeight="1" x14ac:dyDescent="0.25">
      <c r="A89" s="981">
        <v>26</v>
      </c>
      <c r="B89" s="971" t="s">
        <v>4</v>
      </c>
      <c r="C89" s="971" t="s">
        <v>334</v>
      </c>
      <c r="D89" s="848" t="s">
        <v>537</v>
      </c>
      <c r="E89" s="952" t="s">
        <v>453</v>
      </c>
      <c r="F89" s="973" t="s">
        <v>8</v>
      </c>
      <c r="G89" s="957">
        <v>40000000</v>
      </c>
      <c r="H89" s="1024" t="s">
        <v>494</v>
      </c>
      <c r="I89" s="1025" t="s">
        <v>366</v>
      </c>
      <c r="J89" s="1037" t="s">
        <v>479</v>
      </c>
      <c r="K89" s="311" t="s">
        <v>350</v>
      </c>
      <c r="L89" s="738">
        <v>106552.6</v>
      </c>
      <c r="M89" s="738">
        <v>106552.6</v>
      </c>
      <c r="N89" s="599">
        <v>106552.6</v>
      </c>
      <c r="O89" s="740">
        <v>0</v>
      </c>
      <c r="P89" s="295">
        <f>M89/L89</f>
        <v>1</v>
      </c>
      <c r="Q89" s="839">
        <f>(M89+M90+M91+M92+M93+M94+M95+M96)/G89</f>
        <v>5.0362121250000003E-2</v>
      </c>
      <c r="R89" s="794" t="s">
        <v>735</v>
      </c>
      <c r="S89" s="327">
        <f t="shared" si="4"/>
        <v>0</v>
      </c>
      <c r="T89" s="5">
        <f t="shared" si="5"/>
        <v>0</v>
      </c>
    </row>
    <row r="90" spans="1:20" ht="221.25" customHeight="1" x14ac:dyDescent="0.25">
      <c r="A90" s="927"/>
      <c r="B90" s="858"/>
      <c r="C90" s="972"/>
      <c r="D90" s="846"/>
      <c r="E90" s="953"/>
      <c r="F90" s="974"/>
      <c r="G90" s="970"/>
      <c r="H90" s="999"/>
      <c r="I90" s="1041"/>
      <c r="J90" s="1038"/>
      <c r="K90" s="311" t="s">
        <v>350</v>
      </c>
      <c r="L90" s="303">
        <v>29253.88</v>
      </c>
      <c r="M90" s="303">
        <v>29253.88</v>
      </c>
      <c r="N90" s="399">
        <v>29253.88</v>
      </c>
      <c r="O90" s="337">
        <v>0</v>
      </c>
      <c r="P90" s="295">
        <f>M90/L90</f>
        <v>1</v>
      </c>
      <c r="Q90" s="841"/>
      <c r="R90" s="794" t="s">
        <v>736</v>
      </c>
      <c r="S90" s="327">
        <f t="shared" si="4"/>
        <v>0</v>
      </c>
      <c r="T90" s="5">
        <f t="shared" si="5"/>
        <v>0</v>
      </c>
    </row>
    <row r="91" spans="1:20" ht="235.5" customHeight="1" x14ac:dyDescent="0.25">
      <c r="A91" s="927"/>
      <c r="B91" s="858"/>
      <c r="C91" s="972"/>
      <c r="D91" s="846"/>
      <c r="E91" s="953"/>
      <c r="F91" s="974"/>
      <c r="G91" s="970"/>
      <c r="H91" s="999"/>
      <c r="I91" s="1041"/>
      <c r="J91" s="1038"/>
      <c r="K91" s="618" t="s">
        <v>351</v>
      </c>
      <c r="L91" s="303">
        <v>593135.94999999995</v>
      </c>
      <c r="M91" s="303">
        <v>593135.94999999995</v>
      </c>
      <c r="N91" s="399">
        <v>593135.94999999995</v>
      </c>
      <c r="O91" s="337">
        <v>0</v>
      </c>
      <c r="P91" s="295">
        <f>M91/L91</f>
        <v>1</v>
      </c>
      <c r="Q91" s="841"/>
      <c r="R91" s="794" t="s">
        <v>737</v>
      </c>
      <c r="S91" s="327">
        <f t="shared" si="4"/>
        <v>0</v>
      </c>
      <c r="T91" s="5">
        <f t="shared" si="5"/>
        <v>0</v>
      </c>
    </row>
    <row r="92" spans="1:20" ht="214.5" customHeight="1" x14ac:dyDescent="0.25">
      <c r="A92" s="927"/>
      <c r="B92" s="858"/>
      <c r="C92" s="972"/>
      <c r="D92" s="846"/>
      <c r="E92" s="953"/>
      <c r="F92" s="974"/>
      <c r="G92" s="970"/>
      <c r="H92" s="999"/>
      <c r="I92" s="1041"/>
      <c r="J92" s="1038"/>
      <c r="K92" s="311" t="s">
        <v>350</v>
      </c>
      <c r="L92" s="303">
        <v>71182.179999999993</v>
      </c>
      <c r="M92" s="303">
        <v>71182.179999999993</v>
      </c>
      <c r="N92" s="399">
        <v>71182.179999999993</v>
      </c>
      <c r="O92" s="337">
        <v>0</v>
      </c>
      <c r="P92" s="295">
        <f>M92/L92</f>
        <v>1</v>
      </c>
      <c r="Q92" s="841"/>
      <c r="R92" s="794" t="s">
        <v>738</v>
      </c>
      <c r="S92" s="327">
        <f t="shared" si="4"/>
        <v>0</v>
      </c>
      <c r="T92" s="5">
        <f t="shared" si="5"/>
        <v>0</v>
      </c>
    </row>
    <row r="93" spans="1:20" ht="227.25" customHeight="1" x14ac:dyDescent="0.25">
      <c r="A93" s="927"/>
      <c r="B93" s="858"/>
      <c r="C93" s="972"/>
      <c r="D93" s="846"/>
      <c r="E93" s="953"/>
      <c r="F93" s="974"/>
      <c r="G93" s="970"/>
      <c r="H93" s="999"/>
      <c r="I93" s="1041"/>
      <c r="J93" s="1038"/>
      <c r="K93" s="312" t="s">
        <v>350</v>
      </c>
      <c r="L93" s="305">
        <v>482088.81</v>
      </c>
      <c r="M93" s="305">
        <v>482088.81</v>
      </c>
      <c r="N93" s="399">
        <v>482088.81</v>
      </c>
      <c r="O93" s="337">
        <v>0</v>
      </c>
      <c r="P93" s="304">
        <f t="shared" ref="P93:P117" si="6">M93/L93</f>
        <v>1</v>
      </c>
      <c r="Q93" s="841"/>
      <c r="R93" s="794" t="s">
        <v>739</v>
      </c>
      <c r="S93" s="327">
        <f t="shared" si="4"/>
        <v>0</v>
      </c>
      <c r="T93" s="5">
        <f t="shared" si="5"/>
        <v>0</v>
      </c>
    </row>
    <row r="94" spans="1:20" ht="150" x14ac:dyDescent="0.25">
      <c r="A94" s="955"/>
      <c r="B94" s="846"/>
      <c r="C94" s="846"/>
      <c r="D94" s="846"/>
      <c r="E94" s="846"/>
      <c r="F94" s="846"/>
      <c r="G94" s="906"/>
      <c r="H94" s="999"/>
      <c r="I94" s="1041"/>
      <c r="J94" s="336"/>
      <c r="K94" s="339" t="s">
        <v>391</v>
      </c>
      <c r="L94" s="305">
        <v>732271.43</v>
      </c>
      <c r="M94" s="305">
        <v>732271.43</v>
      </c>
      <c r="N94" s="346">
        <v>732271.43</v>
      </c>
      <c r="O94" s="338">
        <v>0</v>
      </c>
      <c r="P94" s="335">
        <f t="shared" si="6"/>
        <v>1</v>
      </c>
      <c r="Q94" s="841"/>
      <c r="R94" s="794" t="s">
        <v>740</v>
      </c>
      <c r="S94" s="327">
        <f t="shared" si="4"/>
        <v>0</v>
      </c>
      <c r="T94" s="5">
        <f t="shared" si="5"/>
        <v>0</v>
      </c>
    </row>
    <row r="95" spans="1:20" ht="69" customHeight="1" x14ac:dyDescent="0.25">
      <c r="A95" s="955"/>
      <c r="B95" s="846"/>
      <c r="C95" s="846"/>
      <c r="D95" s="846"/>
      <c r="E95" s="846"/>
      <c r="F95" s="846"/>
      <c r="G95" s="906"/>
      <c r="H95" s="999"/>
      <c r="I95" s="1041"/>
      <c r="J95" s="425" t="s">
        <v>400</v>
      </c>
      <c r="K95" s="427" t="s">
        <v>473</v>
      </c>
      <c r="L95" s="305">
        <v>0</v>
      </c>
      <c r="M95" s="305">
        <v>0</v>
      </c>
      <c r="N95" s="392">
        <v>0</v>
      </c>
      <c r="O95" s="338">
        <v>0</v>
      </c>
      <c r="P95" s="424">
        <v>0</v>
      </c>
      <c r="Q95" s="841"/>
      <c r="R95" s="426" t="s">
        <v>655</v>
      </c>
      <c r="S95" s="327" t="e">
        <f t="shared" si="4"/>
        <v>#DIV/0!</v>
      </c>
      <c r="T95" s="5">
        <f t="shared" si="5"/>
        <v>0</v>
      </c>
    </row>
    <row r="96" spans="1:20" ht="69.75" customHeight="1" x14ac:dyDescent="0.25">
      <c r="A96" s="928"/>
      <c r="B96" s="847"/>
      <c r="C96" s="847"/>
      <c r="D96" s="847"/>
      <c r="E96" s="847"/>
      <c r="F96" s="847"/>
      <c r="G96" s="907"/>
      <c r="H96" s="1000"/>
      <c r="I96" s="1042"/>
      <c r="J96" s="391" t="s">
        <v>400</v>
      </c>
      <c r="K96" s="393" t="s">
        <v>440</v>
      </c>
      <c r="L96" s="305">
        <v>0</v>
      </c>
      <c r="M96" s="305">
        <v>0</v>
      </c>
      <c r="N96" s="392">
        <v>0</v>
      </c>
      <c r="O96" s="338">
        <v>0</v>
      </c>
      <c r="P96" s="390">
        <v>0</v>
      </c>
      <c r="Q96" s="840"/>
      <c r="R96" s="794" t="s">
        <v>741</v>
      </c>
      <c r="S96" s="327" t="e">
        <f t="shared" si="4"/>
        <v>#DIV/0!</v>
      </c>
      <c r="T96" s="5">
        <f t="shared" si="5"/>
        <v>0</v>
      </c>
    </row>
    <row r="97" spans="1:20" ht="183.75" customHeight="1" x14ac:dyDescent="0.25">
      <c r="A97" s="956">
        <v>27</v>
      </c>
      <c r="B97" s="951" t="s">
        <v>4</v>
      </c>
      <c r="C97" s="951" t="s">
        <v>337</v>
      </c>
      <c r="D97" s="976" t="s">
        <v>537</v>
      </c>
      <c r="E97" s="982" t="s">
        <v>454</v>
      </c>
      <c r="F97" s="973" t="s">
        <v>8</v>
      </c>
      <c r="G97" s="957">
        <v>36420736.979999997</v>
      </c>
      <c r="H97" s="1024" t="s">
        <v>72</v>
      </c>
      <c r="I97" s="1025" t="s">
        <v>200</v>
      </c>
      <c r="J97" s="641" t="s">
        <v>479</v>
      </c>
      <c r="K97" s="314" t="s">
        <v>353</v>
      </c>
      <c r="L97" s="737">
        <v>20570</v>
      </c>
      <c r="M97" s="737">
        <f>N97+O97</f>
        <v>2762.5</v>
      </c>
      <c r="N97" s="186">
        <v>2762.5</v>
      </c>
      <c r="O97" s="723">
        <v>0</v>
      </c>
      <c r="P97" s="295">
        <f t="shared" si="6"/>
        <v>0.13429752066115702</v>
      </c>
      <c r="Q97" s="295">
        <f>M97/G97</f>
        <v>7.584964580801847E-5</v>
      </c>
      <c r="R97" s="300" t="s">
        <v>742</v>
      </c>
      <c r="S97" s="327">
        <f t="shared" si="4"/>
        <v>0.86570247933884292</v>
      </c>
      <c r="T97" s="5">
        <f t="shared" si="5"/>
        <v>17807.5</v>
      </c>
    </row>
    <row r="98" spans="1:20" ht="146.25" customHeight="1" x14ac:dyDescent="0.25">
      <c r="A98" s="928"/>
      <c r="B98" s="925"/>
      <c r="C98" s="925"/>
      <c r="D98" s="925"/>
      <c r="E98" s="925"/>
      <c r="F98" s="847"/>
      <c r="G98" s="907"/>
      <c r="H98" s="1000"/>
      <c r="I98" s="847"/>
      <c r="J98" s="455" t="s">
        <v>507</v>
      </c>
      <c r="K98" s="410" t="s">
        <v>455</v>
      </c>
      <c r="L98" s="737">
        <v>5932670.2699999996</v>
      </c>
      <c r="M98" s="737">
        <f>N98+O98</f>
        <v>5932670.2699999996</v>
      </c>
      <c r="N98" s="186">
        <v>5932670.2699999996</v>
      </c>
      <c r="O98" s="723">
        <v>0</v>
      </c>
      <c r="P98" s="295">
        <f t="shared" si="6"/>
        <v>1</v>
      </c>
      <c r="Q98" s="295">
        <f>M98/G97</f>
        <v>0.16289264748425747</v>
      </c>
      <c r="R98" s="300" t="s">
        <v>743</v>
      </c>
      <c r="S98" s="327"/>
      <c r="T98" s="5"/>
    </row>
    <row r="99" spans="1:20" ht="114.75" customHeight="1" x14ac:dyDescent="0.25">
      <c r="A99" s="956">
        <v>28</v>
      </c>
      <c r="B99" s="951" t="s">
        <v>4</v>
      </c>
      <c r="C99" s="979" t="s">
        <v>349</v>
      </c>
      <c r="D99" s="848" t="s">
        <v>537</v>
      </c>
      <c r="E99" s="980" t="s">
        <v>404</v>
      </c>
      <c r="F99" s="973" t="s">
        <v>8</v>
      </c>
      <c r="G99" s="957">
        <v>135462141.78</v>
      </c>
      <c r="H99" s="1024" t="s">
        <v>72</v>
      </c>
      <c r="I99" s="1025" t="s">
        <v>200</v>
      </c>
      <c r="J99" s="1037" t="s">
        <v>479</v>
      </c>
      <c r="K99" s="319" t="s">
        <v>360</v>
      </c>
      <c r="L99" s="737">
        <v>344617.16</v>
      </c>
      <c r="M99" s="737">
        <v>344617.16</v>
      </c>
      <c r="N99" s="186">
        <v>344617.16</v>
      </c>
      <c r="O99" s="723">
        <v>0</v>
      </c>
      <c r="P99" s="295">
        <f t="shared" si="6"/>
        <v>1</v>
      </c>
      <c r="Q99" s="839">
        <f>(M99+M100+M101+M102+M103)/G99</f>
        <v>0.18941920711450305</v>
      </c>
      <c r="R99" s="300" t="s">
        <v>744</v>
      </c>
      <c r="S99" s="327">
        <f t="shared" si="4"/>
        <v>0</v>
      </c>
      <c r="T99" s="5">
        <f t="shared" si="5"/>
        <v>0</v>
      </c>
    </row>
    <row r="100" spans="1:20" ht="200.25" customHeight="1" x14ac:dyDescent="0.25">
      <c r="A100" s="955"/>
      <c r="B100" s="960"/>
      <c r="C100" s="846"/>
      <c r="D100" s="846"/>
      <c r="E100" s="846"/>
      <c r="F100" s="846"/>
      <c r="G100" s="906"/>
      <c r="H100" s="999"/>
      <c r="I100" s="846"/>
      <c r="J100" s="846"/>
      <c r="K100" s="355" t="s">
        <v>395</v>
      </c>
      <c r="L100" s="741">
        <v>1779352.04</v>
      </c>
      <c r="M100" s="741">
        <v>1779352.04</v>
      </c>
      <c r="N100" s="347">
        <v>1779352.04</v>
      </c>
      <c r="O100" s="742">
        <v>0</v>
      </c>
      <c r="P100" s="354">
        <f t="shared" si="6"/>
        <v>1</v>
      </c>
      <c r="Q100" s="841"/>
      <c r="R100" s="795" t="s">
        <v>745</v>
      </c>
      <c r="S100" s="344">
        <f t="shared" si="4"/>
        <v>0</v>
      </c>
      <c r="T100" s="37">
        <f t="shared" si="5"/>
        <v>0</v>
      </c>
    </row>
    <row r="101" spans="1:20" ht="240.75" customHeight="1" x14ac:dyDescent="0.25">
      <c r="A101" s="955"/>
      <c r="B101" s="960"/>
      <c r="C101" s="846"/>
      <c r="D101" s="846"/>
      <c r="E101" s="846"/>
      <c r="F101" s="846"/>
      <c r="G101" s="906"/>
      <c r="H101" s="999"/>
      <c r="I101" s="846"/>
      <c r="J101" s="411" t="s">
        <v>138</v>
      </c>
      <c r="K101" s="620" t="s">
        <v>464</v>
      </c>
      <c r="L101" s="737">
        <v>23435162.289999999</v>
      </c>
      <c r="M101" s="737">
        <f>SUM(N101+O101)</f>
        <v>23435162.289999999</v>
      </c>
      <c r="N101" s="186">
        <v>19367902.710000001</v>
      </c>
      <c r="O101" s="723">
        <v>4067259.58</v>
      </c>
      <c r="P101" s="295">
        <f t="shared" si="6"/>
        <v>1</v>
      </c>
      <c r="Q101" s="841"/>
      <c r="R101" s="300" t="s">
        <v>746</v>
      </c>
      <c r="S101" s="344">
        <f t="shared" si="4"/>
        <v>0</v>
      </c>
      <c r="T101" s="37">
        <f t="shared" si="5"/>
        <v>0</v>
      </c>
    </row>
    <row r="102" spans="1:20" ht="129" customHeight="1" x14ac:dyDescent="0.25">
      <c r="A102" s="955"/>
      <c r="B102" s="960"/>
      <c r="C102" s="846"/>
      <c r="D102" s="846"/>
      <c r="E102" s="846"/>
      <c r="F102" s="846"/>
      <c r="G102" s="906"/>
      <c r="H102" s="999"/>
      <c r="I102" s="846"/>
      <c r="J102" s="411" t="s">
        <v>400</v>
      </c>
      <c r="K102" s="621" t="s">
        <v>448</v>
      </c>
      <c r="L102" s="737">
        <v>0</v>
      </c>
      <c r="M102" s="737">
        <v>0</v>
      </c>
      <c r="N102" s="186">
        <v>0</v>
      </c>
      <c r="O102" s="723">
        <v>0</v>
      </c>
      <c r="P102" s="295">
        <v>0</v>
      </c>
      <c r="Q102" s="841"/>
      <c r="R102" s="300" t="s">
        <v>747</v>
      </c>
      <c r="S102" s="344" t="e">
        <f t="shared" si="4"/>
        <v>#DIV/0!</v>
      </c>
      <c r="T102" s="37">
        <f t="shared" si="5"/>
        <v>0</v>
      </c>
    </row>
    <row r="103" spans="1:20" ht="210" x14ac:dyDescent="0.25">
      <c r="A103" s="928"/>
      <c r="B103" s="925"/>
      <c r="C103" s="847"/>
      <c r="D103" s="847"/>
      <c r="E103" s="847"/>
      <c r="F103" s="847"/>
      <c r="G103" s="907"/>
      <c r="H103" s="852"/>
      <c r="I103" s="847"/>
      <c r="J103" s="591" t="s">
        <v>400</v>
      </c>
      <c r="K103" s="622" t="s">
        <v>612</v>
      </c>
      <c r="L103" s="737">
        <v>100000</v>
      </c>
      <c r="M103" s="737">
        <v>100000</v>
      </c>
      <c r="N103" s="758">
        <v>100000</v>
      </c>
      <c r="O103" s="723">
        <v>0</v>
      </c>
      <c r="P103" s="636">
        <f t="shared" si="6"/>
        <v>1</v>
      </c>
      <c r="Q103" s="840"/>
      <c r="R103" s="300" t="s">
        <v>689</v>
      </c>
      <c r="S103" s="344">
        <f t="shared" si="4"/>
        <v>0</v>
      </c>
      <c r="T103" s="37">
        <f t="shared" si="5"/>
        <v>0</v>
      </c>
    </row>
    <row r="104" spans="1:20" ht="131.25" customHeight="1" x14ac:dyDescent="0.25">
      <c r="A104" s="356">
        <v>29</v>
      </c>
      <c r="B104" s="11" t="s">
        <v>4</v>
      </c>
      <c r="C104" s="363" t="s">
        <v>419</v>
      </c>
      <c r="D104" s="363" t="s">
        <v>536</v>
      </c>
      <c r="E104" s="376" t="s">
        <v>420</v>
      </c>
      <c r="F104" s="364" t="s">
        <v>416</v>
      </c>
      <c r="G104" s="365">
        <v>1749549.32</v>
      </c>
      <c r="H104" s="438" t="s">
        <v>496</v>
      </c>
      <c r="I104" s="370" t="s">
        <v>200</v>
      </c>
      <c r="J104" s="370" t="s">
        <v>421</v>
      </c>
      <c r="K104" s="623" t="s">
        <v>456</v>
      </c>
      <c r="L104" s="737">
        <v>40274.5</v>
      </c>
      <c r="M104" s="737">
        <v>40274.5</v>
      </c>
      <c r="N104" s="184">
        <v>40274.5</v>
      </c>
      <c r="O104" s="723"/>
      <c r="P104" s="295">
        <f t="shared" si="6"/>
        <v>1</v>
      </c>
      <c r="Q104" s="619">
        <f>M104/G104</f>
        <v>2.3019928355034882E-2</v>
      </c>
      <c r="R104" s="300" t="s">
        <v>748</v>
      </c>
      <c r="S104" s="344">
        <f t="shared" si="4"/>
        <v>0</v>
      </c>
      <c r="T104" s="37">
        <f t="shared" si="5"/>
        <v>0</v>
      </c>
    </row>
    <row r="105" spans="1:20" ht="102.75" customHeight="1" x14ac:dyDescent="0.25">
      <c r="A105" s="356">
        <v>30</v>
      </c>
      <c r="B105" s="11" t="s">
        <v>4</v>
      </c>
      <c r="C105" s="403" t="s">
        <v>446</v>
      </c>
      <c r="D105" s="363" t="s">
        <v>534</v>
      </c>
      <c r="E105" s="404" t="s">
        <v>447</v>
      </c>
      <c r="F105" s="405" t="s">
        <v>23</v>
      </c>
      <c r="G105" s="365">
        <v>371368</v>
      </c>
      <c r="H105" s="438" t="s">
        <v>497</v>
      </c>
      <c r="I105" s="402" t="s">
        <v>498</v>
      </c>
      <c r="J105" s="406" t="s">
        <v>597</v>
      </c>
      <c r="K105" s="624" t="s">
        <v>598</v>
      </c>
      <c r="L105" s="743">
        <v>3713.68</v>
      </c>
      <c r="M105" s="737">
        <v>3713.68</v>
      </c>
      <c r="N105" s="184">
        <v>3713.68</v>
      </c>
      <c r="O105" s="723"/>
      <c r="P105" s="295">
        <f t="shared" si="6"/>
        <v>1</v>
      </c>
      <c r="Q105" s="619">
        <f>M105/G105</f>
        <v>0.01</v>
      </c>
      <c r="R105" s="796" t="s">
        <v>749</v>
      </c>
      <c r="S105" s="344">
        <f t="shared" si="4"/>
        <v>0</v>
      </c>
      <c r="T105" s="37">
        <f t="shared" si="5"/>
        <v>0</v>
      </c>
    </row>
    <row r="106" spans="1:20" ht="66" customHeight="1" x14ac:dyDescent="0.25">
      <c r="A106" s="356">
        <v>31</v>
      </c>
      <c r="B106" s="11" t="s">
        <v>4</v>
      </c>
      <c r="C106" s="363" t="s">
        <v>461</v>
      </c>
      <c r="D106" s="403" t="s">
        <v>530</v>
      </c>
      <c r="E106" s="430" t="s">
        <v>480</v>
      </c>
      <c r="F106" s="422" t="s">
        <v>8</v>
      </c>
      <c r="G106" s="365">
        <v>99892339.069999993</v>
      </c>
      <c r="H106" s="438" t="s">
        <v>72</v>
      </c>
      <c r="I106" s="421" t="s">
        <v>163</v>
      </c>
      <c r="J106" s="421" t="s">
        <v>481</v>
      </c>
      <c r="K106" s="625" t="s">
        <v>482</v>
      </c>
      <c r="L106" s="743">
        <v>0</v>
      </c>
      <c r="M106" s="737">
        <v>0</v>
      </c>
      <c r="N106" s="633">
        <v>0</v>
      </c>
      <c r="O106" s="723">
        <v>0</v>
      </c>
      <c r="P106" s="295">
        <v>0</v>
      </c>
      <c r="Q106" s="619">
        <v>0</v>
      </c>
      <c r="R106" s="796" t="s">
        <v>750</v>
      </c>
      <c r="S106" s="344"/>
      <c r="T106" s="37"/>
    </row>
    <row r="107" spans="1:20" ht="75" customHeight="1" x14ac:dyDescent="0.25">
      <c r="A107" s="356">
        <v>32</v>
      </c>
      <c r="B107" s="11" t="s">
        <v>4</v>
      </c>
      <c r="C107" s="363" t="s">
        <v>474</v>
      </c>
      <c r="D107" s="403" t="s">
        <v>533</v>
      </c>
      <c r="E107" s="11" t="s">
        <v>477</v>
      </c>
      <c r="F107" s="429" t="s">
        <v>475</v>
      </c>
      <c r="G107" s="365">
        <v>10453725</v>
      </c>
      <c r="H107" s="438" t="s">
        <v>72</v>
      </c>
      <c r="I107" s="428" t="s">
        <v>164</v>
      </c>
      <c r="J107" s="428" t="s">
        <v>417</v>
      </c>
      <c r="K107" s="626" t="s">
        <v>476</v>
      </c>
      <c r="L107" s="743">
        <v>38720</v>
      </c>
      <c r="M107" s="737">
        <v>0</v>
      </c>
      <c r="N107" s="186">
        <v>0</v>
      </c>
      <c r="O107" s="723">
        <v>0</v>
      </c>
      <c r="P107" s="295">
        <f t="shared" si="6"/>
        <v>0</v>
      </c>
      <c r="Q107" s="619">
        <f t="shared" ref="Q107:Q113" si="7">M107/G107</f>
        <v>0</v>
      </c>
      <c r="R107" s="796" t="s">
        <v>495</v>
      </c>
      <c r="S107" s="344"/>
      <c r="T107" s="37"/>
    </row>
    <row r="108" spans="1:20" ht="104.25" customHeight="1" x14ac:dyDescent="0.25">
      <c r="A108" s="356">
        <v>33</v>
      </c>
      <c r="B108" s="11" t="s">
        <v>4</v>
      </c>
      <c r="C108" s="481" t="s">
        <v>538</v>
      </c>
      <c r="D108" s="403" t="s">
        <v>531</v>
      </c>
      <c r="E108" s="356">
        <v>2014</v>
      </c>
      <c r="F108" s="484" t="s">
        <v>540</v>
      </c>
      <c r="G108" s="365">
        <v>5494071</v>
      </c>
      <c r="H108" s="438" t="s">
        <v>490</v>
      </c>
      <c r="I108" s="482" t="s">
        <v>165</v>
      </c>
      <c r="J108" s="482" t="s">
        <v>542</v>
      </c>
      <c r="K108" s="627" t="s">
        <v>541</v>
      </c>
      <c r="L108" s="743">
        <v>109471</v>
      </c>
      <c r="M108" s="737">
        <v>109471</v>
      </c>
      <c r="N108" s="184">
        <v>109471</v>
      </c>
      <c r="O108" s="723">
        <v>0</v>
      </c>
      <c r="P108" s="295">
        <f t="shared" si="6"/>
        <v>1</v>
      </c>
      <c r="Q108" s="619">
        <f t="shared" si="7"/>
        <v>1.992529765268778E-2</v>
      </c>
      <c r="R108" s="796" t="s">
        <v>751</v>
      </c>
      <c r="S108" s="344"/>
      <c r="T108" s="37"/>
    </row>
    <row r="109" spans="1:20" ht="108" customHeight="1" x14ac:dyDescent="0.25">
      <c r="A109" s="356">
        <v>34</v>
      </c>
      <c r="B109" s="11" t="s">
        <v>4</v>
      </c>
      <c r="C109" s="483" t="s">
        <v>539</v>
      </c>
      <c r="D109" s="403" t="s">
        <v>531</v>
      </c>
      <c r="E109" s="356">
        <v>2014</v>
      </c>
      <c r="F109" s="484" t="s">
        <v>540</v>
      </c>
      <c r="G109" s="365">
        <v>1671074</v>
      </c>
      <c r="H109" s="438" t="s">
        <v>490</v>
      </c>
      <c r="I109" s="482" t="s">
        <v>165</v>
      </c>
      <c r="J109" s="482" t="s">
        <v>542</v>
      </c>
      <c r="K109" s="627" t="s">
        <v>541</v>
      </c>
      <c r="L109" s="743">
        <v>129560</v>
      </c>
      <c r="M109" s="737">
        <v>129560</v>
      </c>
      <c r="N109" s="184">
        <v>129560</v>
      </c>
      <c r="O109" s="723">
        <v>0</v>
      </c>
      <c r="P109" s="295">
        <f t="shared" si="6"/>
        <v>1</v>
      </c>
      <c r="Q109" s="619">
        <f t="shared" si="7"/>
        <v>7.7530977084198552E-2</v>
      </c>
      <c r="R109" s="796" t="s">
        <v>752</v>
      </c>
      <c r="S109" s="344"/>
      <c r="T109" s="37"/>
    </row>
    <row r="110" spans="1:20" ht="105" x14ac:dyDescent="0.25">
      <c r="A110" s="356">
        <v>35</v>
      </c>
      <c r="B110" s="11" t="s">
        <v>4</v>
      </c>
      <c r="C110" s="481" t="s">
        <v>600</v>
      </c>
      <c r="D110" s="403" t="s">
        <v>601</v>
      </c>
      <c r="E110" s="356" t="s">
        <v>611</v>
      </c>
      <c r="F110" s="587" t="s">
        <v>602</v>
      </c>
      <c r="G110" s="365">
        <v>35476949</v>
      </c>
      <c r="H110" s="438" t="s">
        <v>496</v>
      </c>
      <c r="I110" s="588" t="s">
        <v>610</v>
      </c>
      <c r="J110" s="586" t="s">
        <v>603</v>
      </c>
      <c r="K110" s="628" t="s">
        <v>604</v>
      </c>
      <c r="L110" s="743">
        <v>2400</v>
      </c>
      <c r="M110" s="737">
        <v>2400</v>
      </c>
      <c r="N110" s="633">
        <v>0</v>
      </c>
      <c r="O110" s="723">
        <v>2400</v>
      </c>
      <c r="P110" s="295">
        <f t="shared" si="6"/>
        <v>1</v>
      </c>
      <c r="Q110" s="619">
        <f t="shared" si="7"/>
        <v>6.7649560282086258E-5</v>
      </c>
      <c r="R110" s="796" t="s">
        <v>753</v>
      </c>
      <c r="S110" s="344"/>
      <c r="T110" s="37"/>
    </row>
    <row r="111" spans="1:20" ht="94.5" customHeight="1" x14ac:dyDescent="0.25">
      <c r="A111" s="356">
        <v>36</v>
      </c>
      <c r="B111" s="11" t="s">
        <v>4</v>
      </c>
      <c r="C111" s="481" t="s">
        <v>605</v>
      </c>
      <c r="D111" s="403" t="s">
        <v>601</v>
      </c>
      <c r="E111" s="356" t="s">
        <v>609</v>
      </c>
      <c r="F111" s="589" t="s">
        <v>606</v>
      </c>
      <c r="G111" s="365">
        <v>5000000</v>
      </c>
      <c r="H111" s="438" t="s">
        <v>496</v>
      </c>
      <c r="I111" s="588" t="s">
        <v>610</v>
      </c>
      <c r="J111" s="588" t="s">
        <v>607</v>
      </c>
      <c r="K111" s="629" t="s">
        <v>608</v>
      </c>
      <c r="L111" s="743">
        <v>95000</v>
      </c>
      <c r="M111" s="737">
        <v>95000</v>
      </c>
      <c r="N111" s="633">
        <v>0</v>
      </c>
      <c r="O111" s="723">
        <v>95000</v>
      </c>
      <c r="P111" s="295">
        <f t="shared" si="6"/>
        <v>1</v>
      </c>
      <c r="Q111" s="619">
        <f t="shared" si="7"/>
        <v>1.9E-2</v>
      </c>
      <c r="R111" s="796" t="s">
        <v>754</v>
      </c>
      <c r="S111" s="344"/>
      <c r="T111" s="37"/>
    </row>
    <row r="112" spans="1:20" ht="79.5" customHeight="1" x14ac:dyDescent="0.25">
      <c r="A112" s="356" t="s">
        <v>413</v>
      </c>
      <c r="B112" s="11" t="s">
        <v>4</v>
      </c>
      <c r="C112" s="481" t="s">
        <v>411</v>
      </c>
      <c r="D112" s="361" t="s">
        <v>531</v>
      </c>
      <c r="E112" s="370" t="s">
        <v>414</v>
      </c>
      <c r="F112" s="370" t="s">
        <v>416</v>
      </c>
      <c r="G112" s="377">
        <v>2478282.9</v>
      </c>
      <c r="H112" s="438" t="s">
        <v>490</v>
      </c>
      <c r="I112" s="370" t="s">
        <v>165</v>
      </c>
      <c r="J112" s="370" t="s">
        <v>417</v>
      </c>
      <c r="K112" s="630" t="s">
        <v>427</v>
      </c>
      <c r="L112" s="737">
        <v>206894.19</v>
      </c>
      <c r="M112" s="737">
        <v>206894.19</v>
      </c>
      <c r="N112" s="184">
        <v>206894.19</v>
      </c>
      <c r="O112" s="723">
        <v>0</v>
      </c>
      <c r="P112" s="295">
        <f t="shared" si="6"/>
        <v>1</v>
      </c>
      <c r="Q112" s="619">
        <f t="shared" si="7"/>
        <v>8.3482878407465114E-2</v>
      </c>
      <c r="R112" s="300" t="s">
        <v>755</v>
      </c>
      <c r="S112" s="344">
        <f t="shared" si="4"/>
        <v>0</v>
      </c>
      <c r="T112" s="37">
        <f t="shared" si="5"/>
        <v>0</v>
      </c>
    </row>
    <row r="113" spans="1:20" ht="120" x14ac:dyDescent="0.25">
      <c r="A113" s="381" t="s">
        <v>413</v>
      </c>
      <c r="B113" s="382" t="s">
        <v>4</v>
      </c>
      <c r="C113" s="481" t="s">
        <v>412</v>
      </c>
      <c r="D113" s="481" t="s">
        <v>531</v>
      </c>
      <c r="E113" s="379" t="s">
        <v>415</v>
      </c>
      <c r="F113" s="378" t="s">
        <v>416</v>
      </c>
      <c r="G113" s="383">
        <v>1301000</v>
      </c>
      <c r="H113" s="438" t="s">
        <v>490</v>
      </c>
      <c r="I113" s="378" t="s">
        <v>165</v>
      </c>
      <c r="J113" s="378" t="s">
        <v>417</v>
      </c>
      <c r="K113" s="631" t="s">
        <v>418</v>
      </c>
      <c r="L113" s="744">
        <v>13528.35</v>
      </c>
      <c r="M113" s="744">
        <v>13528.35</v>
      </c>
      <c r="N113" s="634">
        <v>13528.35</v>
      </c>
      <c r="O113" s="745">
        <v>0</v>
      </c>
      <c r="P113" s="607">
        <f t="shared" si="6"/>
        <v>1</v>
      </c>
      <c r="Q113" s="619">
        <f t="shared" si="7"/>
        <v>1.0398424289008456E-2</v>
      </c>
      <c r="R113" s="795" t="s">
        <v>756</v>
      </c>
      <c r="S113" s="344">
        <f t="shared" si="4"/>
        <v>0</v>
      </c>
      <c r="T113" s="37">
        <f t="shared" si="5"/>
        <v>0</v>
      </c>
    </row>
    <row r="114" spans="1:20" ht="150" x14ac:dyDescent="0.25">
      <c r="A114" s="954" t="s">
        <v>413</v>
      </c>
      <c r="B114" s="959" t="s">
        <v>4</v>
      </c>
      <c r="C114" s="961" t="s">
        <v>434</v>
      </c>
      <c r="D114" s="961" t="s">
        <v>531</v>
      </c>
      <c r="E114" s="964" t="s">
        <v>435</v>
      </c>
      <c r="F114" s="967" t="s">
        <v>433</v>
      </c>
      <c r="G114" s="1030">
        <v>106386773</v>
      </c>
      <c r="H114" s="1033" t="s">
        <v>489</v>
      </c>
      <c r="I114" s="967" t="s">
        <v>439</v>
      </c>
      <c r="J114" s="389" t="s">
        <v>437</v>
      </c>
      <c r="K114" s="632" t="s">
        <v>438</v>
      </c>
      <c r="L114" s="737">
        <v>534795</v>
      </c>
      <c r="M114" s="737">
        <v>534795</v>
      </c>
      <c r="N114" s="633">
        <v>0</v>
      </c>
      <c r="O114" s="723">
        <v>534795</v>
      </c>
      <c r="P114" s="295">
        <f t="shared" si="6"/>
        <v>1</v>
      </c>
      <c r="Q114" s="842">
        <f>(M114+M115+M116)/G114</f>
        <v>7.8460953035956824E-3</v>
      </c>
      <c r="R114" s="300" t="s">
        <v>441</v>
      </c>
      <c r="S114" s="344">
        <f t="shared" si="4"/>
        <v>0</v>
      </c>
      <c r="T114" s="37">
        <f t="shared" si="5"/>
        <v>0</v>
      </c>
    </row>
    <row r="115" spans="1:20" ht="90" x14ac:dyDescent="0.25">
      <c r="A115" s="955"/>
      <c r="B115" s="960"/>
      <c r="C115" s="962"/>
      <c r="D115" s="846"/>
      <c r="E115" s="965"/>
      <c r="F115" s="846"/>
      <c r="G115" s="1031"/>
      <c r="H115" s="955"/>
      <c r="I115" s="846"/>
      <c r="J115" s="389" t="s">
        <v>437</v>
      </c>
      <c r="K115" s="632" t="s">
        <v>438</v>
      </c>
      <c r="L115" s="737">
        <v>165444.20000000001</v>
      </c>
      <c r="M115" s="737">
        <v>165444.20000000001</v>
      </c>
      <c r="N115" s="633">
        <v>0</v>
      </c>
      <c r="O115" s="723">
        <v>165444.20000000001</v>
      </c>
      <c r="P115" s="295">
        <f t="shared" si="6"/>
        <v>1</v>
      </c>
      <c r="Q115" s="843"/>
      <c r="R115" s="300" t="s">
        <v>757</v>
      </c>
      <c r="S115" s="344">
        <f t="shared" si="4"/>
        <v>0</v>
      </c>
      <c r="T115" s="37">
        <f t="shared" si="5"/>
        <v>0</v>
      </c>
    </row>
    <row r="116" spans="1:20" ht="90.75" thickBot="1" x14ac:dyDescent="0.3">
      <c r="A116" s="928"/>
      <c r="B116" s="925"/>
      <c r="C116" s="963"/>
      <c r="D116" s="847"/>
      <c r="E116" s="966"/>
      <c r="F116" s="847"/>
      <c r="G116" s="1032"/>
      <c r="H116" s="928"/>
      <c r="I116" s="847"/>
      <c r="J116" s="389" t="s">
        <v>437</v>
      </c>
      <c r="K116" s="632" t="s">
        <v>438</v>
      </c>
      <c r="L116" s="737">
        <v>134481.56</v>
      </c>
      <c r="M116" s="737">
        <v>134481.56</v>
      </c>
      <c r="N116" s="633">
        <v>0</v>
      </c>
      <c r="O116" s="723">
        <v>134481.56</v>
      </c>
      <c r="P116" s="295">
        <f t="shared" si="6"/>
        <v>1</v>
      </c>
      <c r="Q116" s="844"/>
      <c r="R116" s="300" t="s">
        <v>758</v>
      </c>
      <c r="S116" s="344">
        <f t="shared" si="4"/>
        <v>0</v>
      </c>
      <c r="T116" s="37">
        <f t="shared" si="5"/>
        <v>0</v>
      </c>
    </row>
    <row r="117" spans="1:20" ht="32.25" customHeight="1" thickBot="1" x14ac:dyDescent="0.3">
      <c r="A117" s="945" t="s">
        <v>129</v>
      </c>
      <c r="B117" s="946"/>
      <c r="C117" s="946"/>
      <c r="D117" s="946"/>
      <c r="E117" s="946"/>
      <c r="F117" s="947"/>
      <c r="G117" s="357">
        <f>SUM(G5:G116)</f>
        <v>1477278980.23</v>
      </c>
      <c r="H117" s="357"/>
      <c r="I117" s="358"/>
      <c r="J117" s="359"/>
      <c r="K117" s="360"/>
      <c r="L117" s="751">
        <f>SUM(L5:L116)</f>
        <v>258694740.44999996</v>
      </c>
      <c r="M117" s="751">
        <f>SUM(M5:M116)</f>
        <v>150105339.19</v>
      </c>
      <c r="N117" s="373">
        <f>SUM(N5:N116)</f>
        <v>123532500.93000001</v>
      </c>
      <c r="O117" s="374">
        <f>SUM(O5:O116)</f>
        <v>26572838.259999998</v>
      </c>
      <c r="P117" s="375">
        <f t="shared" si="6"/>
        <v>0.58024117123097085</v>
      </c>
      <c r="Q117" s="375">
        <f>M117/G117</f>
        <v>0.10160933797800999</v>
      </c>
      <c r="R117" s="432" t="s">
        <v>208</v>
      </c>
      <c r="S117" s="207">
        <f>T117/L117</f>
        <v>0.41975882876902909</v>
      </c>
      <c r="T117" s="298">
        <f>L117-M117</f>
        <v>108589401.25999996</v>
      </c>
    </row>
    <row r="118" spans="1:20" ht="28.5" customHeight="1" x14ac:dyDescent="0.25">
      <c r="A118" s="208"/>
      <c r="B118" s="230" t="s">
        <v>155</v>
      </c>
      <c r="C118" s="958" t="s">
        <v>222</v>
      </c>
      <c r="D118" s="958"/>
      <c r="E118" s="958"/>
      <c r="F118" s="958"/>
      <c r="G118" s="231"/>
      <c r="H118" s="231"/>
      <c r="I118" s="232"/>
      <c r="J118" s="232"/>
      <c r="K118" s="233"/>
      <c r="L118" s="281" t="s">
        <v>208</v>
      </c>
      <c r="M118" s="209" t="s">
        <v>208</v>
      </c>
      <c r="N118" s="210">
        <f>N5+N6+N7+N9+N10+N11+N12+N13+N14+N15+N16+N17+N18+N19+N20+N21+N22+N27+N29+N30+N31+N32+N33+N34+N35+N37+N38+N43+N44+N45+N46+N47+N50+N51+N53+N54+N58+N59+N61+N64+N65+N67+N68+N69+N70+N71+N75+N76+N77+N81+N82+N83+N84+N85+N86+N87+N88+N89+N90+N91+N92+N93+N104+N105+N108+N109+N112+N113</f>
        <v>21408813.48</v>
      </c>
      <c r="O118" s="211" t="s">
        <v>208</v>
      </c>
      <c r="P118" s="212" t="s">
        <v>208</v>
      </c>
      <c r="Q118" s="212" t="s">
        <v>208</v>
      </c>
      <c r="R118" s="433" t="s">
        <v>208</v>
      </c>
      <c r="S118" s="235" t="s">
        <v>208</v>
      </c>
      <c r="T118" s="235" t="s">
        <v>208</v>
      </c>
    </row>
    <row r="119" spans="1:20" ht="27" customHeight="1" x14ac:dyDescent="0.25">
      <c r="A119" s="208"/>
      <c r="B119" s="283" t="s">
        <v>155</v>
      </c>
      <c r="C119" s="934" t="s">
        <v>321</v>
      </c>
      <c r="D119" s="934"/>
      <c r="E119" s="934"/>
      <c r="F119" s="934"/>
      <c r="G119" s="934"/>
      <c r="H119" s="934"/>
      <c r="I119" s="934"/>
      <c r="J119" s="934"/>
      <c r="K119" s="935"/>
      <c r="L119" s="282" t="s">
        <v>208</v>
      </c>
      <c r="M119" s="213" t="s">
        <v>208</v>
      </c>
      <c r="N119" s="214">
        <f>N39+N41+N48+N60+N74+N94+N97+N98+N99+N100+N101+N103</f>
        <v>102123687.44999999</v>
      </c>
      <c r="O119" s="215">
        <f>O117</f>
        <v>26572838.259999998</v>
      </c>
      <c r="P119" s="216" t="s">
        <v>208</v>
      </c>
      <c r="Q119" s="216" t="s">
        <v>208</v>
      </c>
      <c r="R119" s="434" t="s">
        <v>208</v>
      </c>
      <c r="S119" s="236" t="s">
        <v>208</v>
      </c>
      <c r="T119" s="236" t="s">
        <v>208</v>
      </c>
    </row>
    <row r="120" spans="1:20" x14ac:dyDescent="0.25">
      <c r="A120" s="66"/>
      <c r="B120" s="157"/>
      <c r="C120" s="71"/>
      <c r="D120" s="71"/>
      <c r="E120" s="68"/>
      <c r="F120" s="158"/>
      <c r="G120" s="158"/>
      <c r="H120" s="158"/>
      <c r="I120" s="158"/>
      <c r="J120" s="158"/>
      <c r="K120" s="158"/>
      <c r="L120" s="158"/>
      <c r="M120" s="158"/>
      <c r="N120" s="159"/>
      <c r="O120" s="71"/>
      <c r="P120" s="71"/>
      <c r="Q120" s="71"/>
    </row>
    <row r="121" spans="1:20" x14ac:dyDescent="0.25">
      <c r="A121" s="66"/>
      <c r="B121" s="160"/>
      <c r="C121" s="153"/>
      <c r="D121" s="153"/>
      <c r="E121" s="58"/>
      <c r="F121" s="161"/>
      <c r="G121" s="161"/>
      <c r="H121" s="161"/>
      <c r="I121" s="161"/>
      <c r="J121" s="161"/>
      <c r="K121" s="161"/>
      <c r="L121" s="161"/>
      <c r="M121" s="161"/>
      <c r="N121" s="159"/>
      <c r="O121" s="71"/>
      <c r="P121" s="71"/>
      <c r="Q121" s="71"/>
    </row>
    <row r="122" spans="1:20" x14ac:dyDescent="0.25">
      <c r="A122" s="66"/>
      <c r="B122" s="160"/>
      <c r="C122" s="153"/>
      <c r="D122" s="153"/>
      <c r="E122" s="58"/>
      <c r="F122" s="161"/>
      <c r="G122" s="161"/>
      <c r="H122" s="161"/>
      <c r="I122" s="161"/>
      <c r="J122" s="161"/>
      <c r="K122" s="161"/>
      <c r="L122" s="162"/>
      <c r="M122" s="162"/>
      <c r="N122" s="159"/>
      <c r="O122" s="71"/>
      <c r="P122" s="171"/>
      <c r="Q122" s="171"/>
    </row>
    <row r="123" spans="1:20" x14ac:dyDescent="0.25">
      <c r="A123" s="66"/>
      <c r="B123" s="160"/>
      <c r="C123" s="154"/>
      <c r="D123" s="154"/>
      <c r="E123" s="58"/>
      <c r="F123" s="161"/>
      <c r="G123" s="161"/>
      <c r="H123" s="161"/>
      <c r="I123" s="161"/>
      <c r="J123" s="161"/>
      <c r="K123" s="161"/>
      <c r="L123" s="161"/>
      <c r="M123" s="162"/>
      <c r="N123" s="159"/>
      <c r="O123" s="71"/>
      <c r="P123" s="71"/>
      <c r="Q123" s="71"/>
    </row>
    <row r="124" spans="1:20" x14ac:dyDescent="0.25">
      <c r="A124" s="17"/>
      <c r="B124" s="148"/>
      <c r="C124" s="153"/>
      <c r="D124" s="153"/>
      <c r="E124" s="148"/>
      <c r="F124" s="155"/>
      <c r="G124" s="155"/>
      <c r="H124" s="155"/>
      <c r="I124" s="155"/>
      <c r="J124" s="155"/>
      <c r="K124" s="155"/>
      <c r="L124" s="155"/>
      <c r="M124" s="155"/>
      <c r="N124" s="20"/>
      <c r="O124" s="21"/>
      <c r="P124" s="21"/>
      <c r="Q124" s="21"/>
    </row>
    <row r="125" spans="1:20" x14ac:dyDescent="0.25">
      <c r="A125" s="17"/>
      <c r="B125" s="150"/>
      <c r="C125" s="148"/>
      <c r="D125" s="148"/>
      <c r="E125" s="148"/>
      <c r="F125" s="155"/>
      <c r="G125" s="155"/>
      <c r="H125" s="155"/>
      <c r="I125" s="155"/>
      <c r="J125" s="155"/>
      <c r="K125" s="155"/>
      <c r="L125" s="155"/>
      <c r="M125" s="155"/>
      <c r="N125" s="20"/>
      <c r="O125" s="21"/>
      <c r="P125" s="21"/>
      <c r="Q125" s="21"/>
    </row>
    <row r="126" spans="1:20" x14ac:dyDescent="0.25">
      <c r="A126" s="22"/>
      <c r="B126" s="151"/>
      <c r="C126" s="58"/>
      <c r="D126" s="58"/>
      <c r="E126" s="149"/>
      <c r="F126" s="149"/>
      <c r="G126" s="149"/>
      <c r="H126" s="149"/>
      <c r="I126" s="149"/>
      <c r="J126" s="149"/>
      <c r="K126" s="149"/>
      <c r="L126" s="149"/>
      <c r="M126" s="149"/>
      <c r="O126" s="21"/>
      <c r="P126" s="21"/>
      <c r="Q126" s="21"/>
    </row>
    <row r="127" spans="1:20" x14ac:dyDescent="0.25">
      <c r="A127" s="22"/>
      <c r="B127" s="151"/>
      <c r="C127" s="58"/>
      <c r="D127" s="58"/>
      <c r="E127" s="149"/>
      <c r="F127" s="149"/>
      <c r="G127" s="149"/>
      <c r="H127" s="149"/>
      <c r="I127" s="149"/>
      <c r="J127" s="149"/>
      <c r="K127" s="149"/>
      <c r="L127" s="149"/>
      <c r="M127" s="149"/>
      <c r="N127" s="21"/>
      <c r="O127" s="21"/>
      <c r="P127" s="21"/>
      <c r="Q127" s="21"/>
    </row>
    <row r="128" spans="1:20" x14ac:dyDescent="0.25">
      <c r="A128" s="22"/>
      <c r="B128" s="24"/>
      <c r="C128" s="58"/>
      <c r="D128" s="58"/>
      <c r="E128" s="149"/>
      <c r="F128" s="149"/>
      <c r="G128" s="149"/>
      <c r="H128" s="149"/>
      <c r="I128" s="149"/>
      <c r="J128" s="149"/>
      <c r="K128" s="149"/>
      <c r="L128" s="149"/>
      <c r="M128" s="149"/>
      <c r="N128" s="21"/>
      <c r="O128" s="21"/>
      <c r="P128" s="21"/>
      <c r="Q128" s="21"/>
    </row>
    <row r="129" spans="1:18" x14ac:dyDescent="0.25">
      <c r="A129" s="22"/>
      <c r="B129" s="24"/>
      <c r="C129" s="58"/>
      <c r="D129" s="58"/>
      <c r="E129" s="149"/>
      <c r="F129" s="149"/>
      <c r="G129" s="149"/>
      <c r="H129" s="149"/>
      <c r="I129" s="149"/>
      <c r="J129" s="149"/>
      <c r="K129" s="149"/>
      <c r="L129" s="149"/>
      <c r="M129" s="21"/>
      <c r="N129" s="21"/>
      <c r="O129" s="21"/>
      <c r="P129" s="9"/>
      <c r="Q129" s="9"/>
      <c r="R129" s="9"/>
    </row>
    <row r="130" spans="1:18" ht="15" customHeight="1" x14ac:dyDescent="0.25">
      <c r="A130" s="22"/>
      <c r="B130" s="24"/>
      <c r="C130" s="58"/>
      <c r="D130" s="58"/>
      <c r="E130" s="149"/>
      <c r="F130" s="149"/>
      <c r="G130" s="149"/>
      <c r="H130" s="149"/>
      <c r="I130" s="149"/>
      <c r="J130" s="149"/>
      <c r="K130" s="149"/>
      <c r="L130" s="149"/>
      <c r="M130" s="21"/>
      <c r="N130" s="21"/>
      <c r="O130" s="21"/>
      <c r="P130" s="21"/>
      <c r="Q130" s="9"/>
      <c r="R130" s="9"/>
    </row>
    <row r="131" spans="1:18" ht="15.75" customHeight="1" x14ac:dyDescent="0.25">
      <c r="A131" s="22"/>
      <c r="B131" s="24"/>
      <c r="C131" s="149"/>
      <c r="D131" s="149"/>
      <c r="E131" s="149"/>
      <c r="F131" s="149"/>
      <c r="G131" s="149"/>
      <c r="H131" s="149"/>
      <c r="I131" s="149"/>
      <c r="J131" s="149"/>
      <c r="K131" s="149"/>
      <c r="L131" s="149"/>
      <c r="M131" s="21"/>
      <c r="N131" s="21"/>
      <c r="O131" s="21"/>
      <c r="P131" s="21"/>
      <c r="Q131" s="9"/>
      <c r="R131" s="9"/>
    </row>
    <row r="132" spans="1:18" x14ac:dyDescent="0.25">
      <c r="A132" s="22"/>
      <c r="B132" s="24"/>
      <c r="C132" s="149"/>
      <c r="D132" s="149"/>
      <c r="E132" s="149"/>
      <c r="F132" s="149"/>
      <c r="G132" s="149"/>
      <c r="H132" s="149"/>
      <c r="I132" s="149"/>
      <c r="J132" s="149"/>
      <c r="K132" s="149"/>
      <c r="L132" s="149"/>
      <c r="M132" s="149"/>
      <c r="N132" s="21"/>
      <c r="O132" s="21"/>
      <c r="P132" s="21"/>
      <c r="Q132" s="21"/>
      <c r="R132" s="9"/>
    </row>
    <row r="133" spans="1:18" x14ac:dyDescent="0.25">
      <c r="A133" s="17"/>
      <c r="B133" s="148"/>
      <c r="C133" s="148"/>
      <c r="D133" s="148"/>
      <c r="E133" s="148"/>
      <c r="F133" s="155"/>
      <c r="G133" s="155"/>
      <c r="H133" s="155"/>
      <c r="I133" s="155"/>
      <c r="J133" s="155"/>
      <c r="K133" s="155"/>
      <c r="L133" s="155"/>
      <c r="M133" s="155"/>
      <c r="N133" s="21"/>
      <c r="O133" s="21"/>
      <c r="P133" s="21"/>
      <c r="Q133" s="21"/>
    </row>
    <row r="134" spans="1:18" x14ac:dyDescent="0.25">
      <c r="A134" s="17"/>
      <c r="B134" s="148"/>
      <c r="C134" s="148"/>
      <c r="D134" s="148"/>
      <c r="E134" s="148"/>
      <c r="F134" s="155"/>
      <c r="G134" s="155"/>
      <c r="H134" s="155"/>
      <c r="I134" s="155"/>
      <c r="J134" s="155"/>
      <c r="K134" s="155"/>
      <c r="L134" s="155"/>
      <c r="M134" s="155"/>
      <c r="N134" s="21"/>
      <c r="O134" s="21"/>
      <c r="P134" s="154"/>
      <c r="Q134" s="154"/>
      <c r="R134" s="307"/>
    </row>
    <row r="135" spans="1:18" x14ac:dyDescent="0.25">
      <c r="A135" s="17"/>
      <c r="B135" s="148"/>
      <c r="C135" s="148"/>
      <c r="D135" s="148"/>
      <c r="E135" s="148"/>
      <c r="F135" s="155"/>
      <c r="G135" s="155"/>
      <c r="H135" s="155"/>
      <c r="I135" s="155"/>
      <c r="J135" s="155"/>
      <c r="K135" s="155"/>
      <c r="L135" s="155"/>
      <c r="M135" s="155"/>
      <c r="N135" s="21"/>
      <c r="O135" s="21"/>
      <c r="P135" s="154"/>
      <c r="Q135" s="154"/>
      <c r="R135" s="307"/>
    </row>
    <row r="136" spans="1:18" x14ac:dyDescent="0.25">
      <c r="A136" s="17"/>
      <c r="B136" s="148"/>
      <c r="C136" s="148"/>
      <c r="D136" s="148"/>
      <c r="E136" s="148"/>
      <c r="F136" s="155"/>
      <c r="G136" s="155"/>
      <c r="H136" s="155"/>
      <c r="I136" s="155"/>
      <c r="J136" s="155"/>
      <c r="K136" s="155"/>
      <c r="L136" s="155"/>
      <c r="M136" s="155"/>
      <c r="N136" s="21"/>
      <c r="O136" s="21"/>
      <c r="P136" s="154"/>
      <c r="Q136" s="154"/>
      <c r="R136" s="307"/>
    </row>
    <row r="137" spans="1:18" x14ac:dyDescent="0.25">
      <c r="A137" s="17"/>
      <c r="B137" s="148"/>
      <c r="C137" s="148"/>
      <c r="D137" s="148"/>
      <c r="E137" s="148"/>
      <c r="F137" s="155"/>
      <c r="G137" s="155"/>
      <c r="H137" s="155"/>
      <c r="I137" s="155"/>
      <c r="J137" s="155"/>
      <c r="K137" s="155"/>
      <c r="L137" s="155"/>
      <c r="M137" s="155"/>
      <c r="N137" s="21"/>
      <c r="O137" s="21"/>
      <c r="P137" s="21"/>
      <c r="Q137" s="21"/>
    </row>
    <row r="138" spans="1:18" x14ac:dyDescent="0.25">
      <c r="A138" s="17"/>
      <c r="B138" s="149"/>
      <c r="C138" s="149"/>
      <c r="D138" s="149"/>
      <c r="E138" s="149"/>
      <c r="F138" s="156"/>
      <c r="G138" s="156"/>
      <c r="H138" s="156"/>
      <c r="I138" s="156"/>
      <c r="J138" s="156"/>
      <c r="K138" s="156"/>
      <c r="L138" s="156"/>
      <c r="M138" s="156"/>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7"/>
      <c r="F176" s="23"/>
      <c r="G176" s="23"/>
      <c r="H176" s="23"/>
      <c r="I176" s="23"/>
      <c r="J176" s="23"/>
      <c r="K176" s="23"/>
      <c r="L176" s="23"/>
      <c r="M176" s="23"/>
      <c r="N176" s="9"/>
      <c r="O176" s="9"/>
      <c r="P176" s="9"/>
      <c r="Q176" s="9"/>
    </row>
    <row r="177" spans="1:17" x14ac:dyDescent="0.25">
      <c r="A177" s="17"/>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A179" s="19"/>
      <c r="F179" s="23"/>
      <c r="G179" s="23"/>
      <c r="H179" s="23"/>
      <c r="I179" s="23"/>
      <c r="J179" s="23"/>
      <c r="K179" s="23"/>
      <c r="L179" s="23"/>
      <c r="M179" s="23"/>
      <c r="N179" s="9"/>
      <c r="O179" s="9"/>
      <c r="P179" s="9"/>
      <c r="Q179" s="9"/>
    </row>
    <row r="180" spans="1:17" x14ac:dyDescent="0.25">
      <c r="A180" s="19"/>
      <c r="F180" s="23"/>
      <c r="G180" s="23"/>
      <c r="H180" s="23"/>
      <c r="I180" s="23"/>
      <c r="J180" s="23"/>
      <c r="K180" s="23"/>
      <c r="L180" s="23"/>
      <c r="M180" s="23"/>
      <c r="N180" s="9"/>
      <c r="O180" s="9"/>
      <c r="P180" s="9"/>
      <c r="Q180" s="9"/>
    </row>
    <row r="181" spans="1:17" x14ac:dyDescent="0.25">
      <c r="A181" s="19"/>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c r="N190" s="9"/>
      <c r="O190" s="9"/>
      <c r="P190" s="9"/>
      <c r="Q190" s="9"/>
    </row>
    <row r="191" spans="1:17" x14ac:dyDescent="0.25">
      <c r="F191" s="23"/>
      <c r="G191" s="23"/>
      <c r="H191" s="23"/>
      <c r="I191" s="23"/>
      <c r="J191" s="23"/>
      <c r="K191" s="23"/>
      <c r="L191" s="23"/>
      <c r="M191" s="23"/>
      <c r="N191" s="9"/>
      <c r="O191" s="9"/>
      <c r="P191" s="9"/>
      <c r="Q191" s="9"/>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row r="196" spans="6:13" x14ac:dyDescent="0.25">
      <c r="F196" s="23"/>
      <c r="G196" s="23"/>
      <c r="H196" s="23"/>
      <c r="I196" s="23"/>
      <c r="J196" s="23"/>
      <c r="K196" s="23"/>
      <c r="L196" s="23"/>
      <c r="M196" s="23"/>
    </row>
    <row r="197" spans="6:13" x14ac:dyDescent="0.25">
      <c r="F197" s="23"/>
      <c r="G197" s="23"/>
      <c r="H197" s="23"/>
      <c r="I197" s="23"/>
      <c r="J197" s="23"/>
      <c r="K197" s="23"/>
      <c r="L197" s="23"/>
      <c r="M197" s="23"/>
    </row>
    <row r="198" spans="6:13" x14ac:dyDescent="0.25">
      <c r="F198" s="23"/>
      <c r="G198" s="23"/>
      <c r="H198" s="23"/>
      <c r="I198" s="23"/>
      <c r="J198" s="23"/>
      <c r="K198" s="23"/>
      <c r="L198" s="23"/>
      <c r="M198" s="23"/>
    </row>
  </sheetData>
  <mergeCells count="295">
    <mergeCell ref="G41:G42"/>
    <mergeCell ref="K77:K78"/>
    <mergeCell ref="H99:H103"/>
    <mergeCell ref="I99:I103"/>
    <mergeCell ref="I89:I96"/>
    <mergeCell ref="G97:G98"/>
    <mergeCell ref="B67:B72"/>
    <mergeCell ref="C67:C72"/>
    <mergeCell ref="C43:C45"/>
    <mergeCell ref="B43:B45"/>
    <mergeCell ref="K43:K44"/>
    <mergeCell ref="I43:I45"/>
    <mergeCell ref="H43:H45"/>
    <mergeCell ref="G43:G45"/>
    <mergeCell ref="D73:D74"/>
    <mergeCell ref="E73:E74"/>
    <mergeCell ref="F73:F74"/>
    <mergeCell ref="G77:G79"/>
    <mergeCell ref="I77:I79"/>
    <mergeCell ref="D67:D72"/>
    <mergeCell ref="E67:E72"/>
    <mergeCell ref="F67:F72"/>
    <mergeCell ref="G67:G72"/>
    <mergeCell ref="G73:G74"/>
    <mergeCell ref="G114:G116"/>
    <mergeCell ref="I114:I116"/>
    <mergeCell ref="I97:I98"/>
    <mergeCell ref="G82:G83"/>
    <mergeCell ref="K84:K85"/>
    <mergeCell ref="H114:H116"/>
    <mergeCell ref="I82:I83"/>
    <mergeCell ref="I86:I87"/>
    <mergeCell ref="H89:H96"/>
    <mergeCell ref="H97:H98"/>
    <mergeCell ref="H82:H83"/>
    <mergeCell ref="H84:H85"/>
    <mergeCell ref="H86:H87"/>
    <mergeCell ref="J99:J100"/>
    <mergeCell ref="J89:J93"/>
    <mergeCell ref="I84:I85"/>
    <mergeCell ref="Q46:Q49"/>
    <mergeCell ref="K57:K58"/>
    <mergeCell ref="Q56:Q63"/>
    <mergeCell ref="K46:K47"/>
    <mergeCell ref="K64:K65"/>
    <mergeCell ref="J59:J61"/>
    <mergeCell ref="Q67:Q72"/>
    <mergeCell ref="H73:H74"/>
    <mergeCell ref="I73:I74"/>
    <mergeCell ref="I50:I52"/>
    <mergeCell ref="I53:I55"/>
    <mergeCell ref="K69:K70"/>
    <mergeCell ref="I64:I65"/>
    <mergeCell ref="H64:H65"/>
    <mergeCell ref="H67:H72"/>
    <mergeCell ref="I67:I72"/>
    <mergeCell ref="R64:R65"/>
    <mergeCell ref="Q50:Q52"/>
    <mergeCell ref="Q53:Q55"/>
    <mergeCell ref="Q64:Q65"/>
    <mergeCell ref="L59:L61"/>
    <mergeCell ref="P59:P61"/>
    <mergeCell ref="K59:K61"/>
    <mergeCell ref="A46:A49"/>
    <mergeCell ref="B46:B49"/>
    <mergeCell ref="C46:C49"/>
    <mergeCell ref="E46:E49"/>
    <mergeCell ref="F46:F49"/>
    <mergeCell ref="G46:G49"/>
    <mergeCell ref="B53:B55"/>
    <mergeCell ref="A53:A55"/>
    <mergeCell ref="I56:I63"/>
    <mergeCell ref="H46:H49"/>
    <mergeCell ref="A56:A63"/>
    <mergeCell ref="R46:R47"/>
    <mergeCell ref="C53:C55"/>
    <mergeCell ref="C50:C52"/>
    <mergeCell ref="D53:D55"/>
    <mergeCell ref="K50:K52"/>
    <mergeCell ref="K53:K55"/>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A43:A45"/>
    <mergeCell ref="H50:H52"/>
    <mergeCell ref="H53:H55"/>
    <mergeCell ref="H56:H63"/>
    <mergeCell ref="G56:G63"/>
    <mergeCell ref="H41:H42"/>
    <mergeCell ref="I41:I42"/>
    <mergeCell ref="I46:I49"/>
    <mergeCell ref="C39:C40"/>
    <mergeCell ref="D39:D40"/>
    <mergeCell ref="E39:E40"/>
    <mergeCell ref="F39:F40"/>
    <mergeCell ref="G39:G40"/>
    <mergeCell ref="H39:H40"/>
    <mergeCell ref="I39:I40"/>
    <mergeCell ref="G50:G52"/>
    <mergeCell ref="E50:E52"/>
    <mergeCell ref="F50:F52"/>
    <mergeCell ref="F43:F45"/>
    <mergeCell ref="E43:E45"/>
    <mergeCell ref="D43:D45"/>
    <mergeCell ref="G53:G55"/>
    <mergeCell ref="F53:F55"/>
    <mergeCell ref="E53:E55"/>
    <mergeCell ref="A86:A87"/>
    <mergeCell ref="A82:A83"/>
    <mergeCell ref="A84:A85"/>
    <mergeCell ref="F82:F83"/>
    <mergeCell ref="F86:F87"/>
    <mergeCell ref="B86:B87"/>
    <mergeCell ref="C86:C87"/>
    <mergeCell ref="E86:E87"/>
    <mergeCell ref="F56:F63"/>
    <mergeCell ref="C56:C63"/>
    <mergeCell ref="A64:A65"/>
    <mergeCell ref="A77:A79"/>
    <mergeCell ref="C77:C79"/>
    <mergeCell ref="E77:E79"/>
    <mergeCell ref="F77:F79"/>
    <mergeCell ref="B77:B79"/>
    <mergeCell ref="A73:A74"/>
    <mergeCell ref="B64:B65"/>
    <mergeCell ref="E56:E63"/>
    <mergeCell ref="D56:D63"/>
    <mergeCell ref="D64:D65"/>
    <mergeCell ref="B73:B74"/>
    <mergeCell ref="C73:C74"/>
    <mergeCell ref="A67:A72"/>
    <mergeCell ref="H77:H79"/>
    <mergeCell ref="A9:A13"/>
    <mergeCell ref="B9:B13"/>
    <mergeCell ref="C9:C13"/>
    <mergeCell ref="C33:C38"/>
    <mergeCell ref="B99:B103"/>
    <mergeCell ref="C99:C103"/>
    <mergeCell ref="D99:D103"/>
    <mergeCell ref="E99:E103"/>
    <mergeCell ref="F99:F103"/>
    <mergeCell ref="A97:A98"/>
    <mergeCell ref="C97:C98"/>
    <mergeCell ref="D89:D96"/>
    <mergeCell ref="D97:D98"/>
    <mergeCell ref="A89:A96"/>
    <mergeCell ref="B89:B96"/>
    <mergeCell ref="B56:B63"/>
    <mergeCell ref="E97:E98"/>
    <mergeCell ref="F97:F98"/>
    <mergeCell ref="D82:D83"/>
    <mergeCell ref="D86:D87"/>
    <mergeCell ref="E84:E85"/>
    <mergeCell ref="A14:A22"/>
    <mergeCell ref="B14:B22"/>
    <mergeCell ref="E89:E96"/>
    <mergeCell ref="B23:B32"/>
    <mergeCell ref="A114:A116"/>
    <mergeCell ref="A99:A103"/>
    <mergeCell ref="G99:G103"/>
    <mergeCell ref="C118:F118"/>
    <mergeCell ref="B114:B116"/>
    <mergeCell ref="C114:C116"/>
    <mergeCell ref="E114:E116"/>
    <mergeCell ref="F114:F116"/>
    <mergeCell ref="C84:C85"/>
    <mergeCell ref="B84:B85"/>
    <mergeCell ref="B82:B83"/>
    <mergeCell ref="C82:C83"/>
    <mergeCell ref="G89:G96"/>
    <mergeCell ref="G86:G87"/>
    <mergeCell ref="G84:G85"/>
    <mergeCell ref="C89:C96"/>
    <mergeCell ref="F89:F96"/>
    <mergeCell ref="D84:D85"/>
    <mergeCell ref="F84:F85"/>
    <mergeCell ref="D77:D79"/>
    <mergeCell ref="D114:D116"/>
    <mergeCell ref="E82:E83"/>
    <mergeCell ref="A5:A8"/>
    <mergeCell ref="B5:B8"/>
    <mergeCell ref="C5:C8"/>
    <mergeCell ref="N7:N8"/>
    <mergeCell ref="R16:R17"/>
    <mergeCell ref="C119:K119"/>
    <mergeCell ref="Q82:Q83"/>
    <mergeCell ref="Q84:Q85"/>
    <mergeCell ref="K82:K83"/>
    <mergeCell ref="K23:K24"/>
    <mergeCell ref="K25:K26"/>
    <mergeCell ref="K27:K28"/>
    <mergeCell ref="C64:C65"/>
    <mergeCell ref="E64:E65"/>
    <mergeCell ref="F64:F65"/>
    <mergeCell ref="G64:G65"/>
    <mergeCell ref="A117:F117"/>
    <mergeCell ref="A50:A52"/>
    <mergeCell ref="B50:B52"/>
    <mergeCell ref="A23:A32"/>
    <mergeCell ref="H5:H8"/>
    <mergeCell ref="H9:H13"/>
    <mergeCell ref="K12:K13"/>
    <mergeCell ref="B97:B98"/>
    <mergeCell ref="A2:A3"/>
    <mergeCell ref="F2:F3"/>
    <mergeCell ref="E2:E3"/>
    <mergeCell ref="Q2:Q3"/>
    <mergeCell ref="P2:P3"/>
    <mergeCell ref="M2:O2"/>
    <mergeCell ref="L2:L3"/>
    <mergeCell ref="K2:K3"/>
    <mergeCell ref="J2:J3"/>
    <mergeCell ref="H2:H3"/>
    <mergeCell ref="D2:D3"/>
    <mergeCell ref="Q14:Q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39:Q40"/>
    <mergeCell ref="Q41:Q42"/>
    <mergeCell ref="Q77:Q79"/>
    <mergeCell ref="Q89:Q96"/>
    <mergeCell ref="Q99:Q103"/>
    <mergeCell ref="Q114:Q116"/>
    <mergeCell ref="D5:D8"/>
    <mergeCell ref="D9:D13"/>
    <mergeCell ref="D14:D22"/>
    <mergeCell ref="D23:D32"/>
    <mergeCell ref="D33:D38"/>
    <mergeCell ref="D46:D49"/>
    <mergeCell ref="D50:D52"/>
    <mergeCell ref="Q43:Q45"/>
    <mergeCell ref="H23:H32"/>
    <mergeCell ref="H33:H38"/>
    <mergeCell ref="H14:H22"/>
    <mergeCell ref="I23:I32"/>
    <mergeCell ref="I33:I38"/>
    <mergeCell ref="I14:I22"/>
    <mergeCell ref="L36:L37"/>
    <mergeCell ref="P16:P17"/>
    <mergeCell ref="I5:I8"/>
    <mergeCell ref="I9:I13"/>
  </mergeCells>
  <pageMargins left="0.23622047244094491" right="0.23622047244094491" top="0.35433070866141736" bottom="0.55118110236220474" header="0.31496062992125984" footer="0.31496062992125984"/>
  <pageSetup paperSize="8" scale="57" fitToHeight="0" orientation="landscape" r:id="rId1"/>
  <headerFooter>
    <oddFooter xml:space="preserve">&amp;CStránka &amp;P z &amp;N&amp;R&amp;12Zpracoval odbor finanční, stav k 1. 4. 2018
</oddFooter>
  </headerFooter>
  <rowBreaks count="5" manualBreakCount="5">
    <brk id="13" max="16383" man="1"/>
    <brk id="22" max="16383" man="1"/>
    <brk id="32" max="16383" man="1"/>
    <brk id="45" max="16383" man="1"/>
    <brk id="88"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40"/>
  <sheetViews>
    <sheetView zoomScale="78" zoomScaleNormal="78" zoomScaleSheetLayoutView="70" zoomScalePageLayoutView="55" workbookViewId="0">
      <selection activeCell="A4" sqref="A4:XFD4"/>
    </sheetView>
  </sheetViews>
  <sheetFormatPr defaultRowHeight="15" x14ac:dyDescent="0.25"/>
  <cols>
    <col min="1" max="1" width="4.7109375" customWidth="1"/>
    <col min="2" max="2" width="14.140625" customWidth="1"/>
    <col min="3" max="3" width="23.42578125" style="221" customWidth="1"/>
    <col min="4" max="4" width="17.28515625" style="221" customWidth="1"/>
    <col min="5" max="5" width="11.7109375" style="221" customWidth="1"/>
    <col min="6" max="6" width="8.7109375" style="221" customWidth="1"/>
    <col min="7" max="7" width="18.7109375" style="419" customWidth="1"/>
    <col min="8" max="8" width="13.85546875" style="445"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50" max="250" width="4.7109375" customWidth="1"/>
    <col min="251" max="251" width="14.140625" customWidth="1"/>
    <col min="252" max="252" width="23.42578125" customWidth="1"/>
    <col min="253" max="253" width="17.28515625" customWidth="1"/>
    <col min="254" max="254" width="11.7109375" customWidth="1"/>
    <col min="255" max="255" width="8.7109375" customWidth="1"/>
    <col min="256" max="256" width="18.7109375" customWidth="1"/>
    <col min="257" max="257" width="13.85546875" customWidth="1"/>
    <col min="258" max="258" width="13.42578125" customWidth="1"/>
    <col min="259" max="259" width="15.140625" customWidth="1"/>
    <col min="260" max="260" width="40.7109375" customWidth="1"/>
    <col min="261" max="261" width="20.42578125" customWidth="1"/>
    <col min="262" max="262" width="17.85546875" customWidth="1"/>
    <col min="263" max="263" width="16.7109375" customWidth="1"/>
    <col min="264" max="264" width="13.7109375" customWidth="1"/>
    <col min="265" max="265" width="14.28515625" customWidth="1"/>
    <col min="266" max="266" width="12.7109375" customWidth="1"/>
    <col min="267" max="267" width="56.85546875" customWidth="1"/>
    <col min="268" max="269" width="0" hidden="1" customWidth="1"/>
    <col min="506" max="506" width="4.7109375" customWidth="1"/>
    <col min="507" max="507" width="14.140625" customWidth="1"/>
    <col min="508" max="508" width="23.42578125" customWidth="1"/>
    <col min="509" max="509" width="17.28515625" customWidth="1"/>
    <col min="510" max="510" width="11.7109375" customWidth="1"/>
    <col min="511" max="511" width="8.7109375" customWidth="1"/>
    <col min="512" max="512" width="18.7109375" customWidth="1"/>
    <col min="513" max="513" width="13.85546875" customWidth="1"/>
    <col min="514" max="514" width="13.42578125" customWidth="1"/>
    <col min="515" max="515" width="15.140625" customWidth="1"/>
    <col min="516" max="516" width="40.7109375" customWidth="1"/>
    <col min="517" max="517" width="20.42578125" customWidth="1"/>
    <col min="518" max="518" width="17.85546875" customWidth="1"/>
    <col min="519" max="519" width="16.7109375" customWidth="1"/>
    <col min="520" max="520" width="13.7109375" customWidth="1"/>
    <col min="521" max="521" width="14.28515625" customWidth="1"/>
    <col min="522" max="522" width="12.7109375" customWidth="1"/>
    <col min="523" max="523" width="56.85546875" customWidth="1"/>
    <col min="524" max="525" width="0" hidden="1" customWidth="1"/>
    <col min="762" max="762" width="4.7109375" customWidth="1"/>
    <col min="763" max="763" width="14.140625" customWidth="1"/>
    <col min="764" max="764" width="23.42578125" customWidth="1"/>
    <col min="765" max="765" width="17.28515625" customWidth="1"/>
    <col min="766" max="766" width="11.7109375" customWidth="1"/>
    <col min="767" max="767" width="8.7109375" customWidth="1"/>
    <col min="768" max="768" width="18.7109375" customWidth="1"/>
    <col min="769" max="769" width="13.85546875" customWidth="1"/>
    <col min="770" max="770" width="13.42578125" customWidth="1"/>
    <col min="771" max="771" width="15.140625" customWidth="1"/>
    <col min="772" max="772" width="40.7109375" customWidth="1"/>
    <col min="773" max="773" width="20.42578125" customWidth="1"/>
    <col min="774" max="774" width="17.85546875" customWidth="1"/>
    <col min="775" max="775" width="16.7109375" customWidth="1"/>
    <col min="776" max="776" width="13.7109375" customWidth="1"/>
    <col min="777" max="777" width="14.28515625" customWidth="1"/>
    <col min="778" max="778" width="12.7109375" customWidth="1"/>
    <col min="779" max="779" width="56.85546875" customWidth="1"/>
    <col min="780" max="781" width="0" hidden="1" customWidth="1"/>
    <col min="1018" max="1018" width="4.7109375" customWidth="1"/>
    <col min="1019" max="1019" width="14.140625" customWidth="1"/>
    <col min="1020" max="1020" width="23.42578125" customWidth="1"/>
    <col min="1021" max="1021" width="17.28515625" customWidth="1"/>
    <col min="1022" max="1022" width="11.7109375" customWidth="1"/>
    <col min="1023" max="1023" width="8.7109375" customWidth="1"/>
    <col min="1024" max="1024" width="18.7109375" customWidth="1"/>
    <col min="1025" max="1025" width="13.85546875" customWidth="1"/>
    <col min="1026" max="1026" width="13.42578125" customWidth="1"/>
    <col min="1027" max="1027" width="15.140625" customWidth="1"/>
    <col min="1028" max="1028" width="40.7109375" customWidth="1"/>
    <col min="1029" max="1029" width="20.42578125" customWidth="1"/>
    <col min="1030" max="1030" width="17.85546875" customWidth="1"/>
    <col min="1031" max="1031" width="16.7109375" customWidth="1"/>
    <col min="1032" max="1032" width="13.7109375" customWidth="1"/>
    <col min="1033" max="1033" width="14.28515625" customWidth="1"/>
    <col min="1034" max="1034" width="12.7109375" customWidth="1"/>
    <col min="1035" max="1035" width="56.85546875" customWidth="1"/>
    <col min="1036" max="1037" width="0" hidden="1" customWidth="1"/>
    <col min="1274" max="1274" width="4.7109375" customWidth="1"/>
    <col min="1275" max="1275" width="14.140625" customWidth="1"/>
    <col min="1276" max="1276" width="23.42578125" customWidth="1"/>
    <col min="1277" max="1277" width="17.28515625" customWidth="1"/>
    <col min="1278" max="1278" width="11.7109375" customWidth="1"/>
    <col min="1279" max="1279" width="8.7109375" customWidth="1"/>
    <col min="1280" max="1280" width="18.7109375" customWidth="1"/>
    <col min="1281" max="1281" width="13.85546875" customWidth="1"/>
    <col min="1282" max="1282" width="13.42578125" customWidth="1"/>
    <col min="1283" max="1283" width="15.140625" customWidth="1"/>
    <col min="1284" max="1284" width="40.7109375" customWidth="1"/>
    <col min="1285" max="1285" width="20.42578125" customWidth="1"/>
    <col min="1286" max="1286" width="17.85546875" customWidth="1"/>
    <col min="1287" max="1287" width="16.7109375" customWidth="1"/>
    <col min="1288" max="1288" width="13.7109375" customWidth="1"/>
    <col min="1289" max="1289" width="14.28515625" customWidth="1"/>
    <col min="1290" max="1290" width="12.7109375" customWidth="1"/>
    <col min="1291" max="1291" width="56.85546875" customWidth="1"/>
    <col min="1292" max="1293" width="0" hidden="1" customWidth="1"/>
    <col min="1530" max="1530" width="4.7109375" customWidth="1"/>
    <col min="1531" max="1531" width="14.140625" customWidth="1"/>
    <col min="1532" max="1532" width="23.42578125" customWidth="1"/>
    <col min="1533" max="1533" width="17.28515625" customWidth="1"/>
    <col min="1534" max="1534" width="11.7109375" customWidth="1"/>
    <col min="1535" max="1535" width="8.7109375" customWidth="1"/>
    <col min="1536" max="1536" width="18.7109375" customWidth="1"/>
    <col min="1537" max="1537" width="13.85546875" customWidth="1"/>
    <col min="1538" max="1538" width="13.42578125" customWidth="1"/>
    <col min="1539" max="1539" width="15.140625" customWidth="1"/>
    <col min="1540" max="1540" width="40.7109375" customWidth="1"/>
    <col min="1541" max="1541" width="20.42578125" customWidth="1"/>
    <col min="1542" max="1542" width="17.85546875" customWidth="1"/>
    <col min="1543" max="1543" width="16.7109375" customWidth="1"/>
    <col min="1544" max="1544" width="13.7109375" customWidth="1"/>
    <col min="1545" max="1545" width="14.28515625" customWidth="1"/>
    <col min="1546" max="1546" width="12.7109375" customWidth="1"/>
    <col min="1547" max="1547" width="56.85546875" customWidth="1"/>
    <col min="1548" max="1549" width="0" hidden="1" customWidth="1"/>
    <col min="1786" max="1786" width="4.7109375" customWidth="1"/>
    <col min="1787" max="1787" width="14.140625" customWidth="1"/>
    <col min="1788" max="1788" width="23.42578125" customWidth="1"/>
    <col min="1789" max="1789" width="17.28515625" customWidth="1"/>
    <col min="1790" max="1790" width="11.7109375" customWidth="1"/>
    <col min="1791" max="1791" width="8.7109375" customWidth="1"/>
    <col min="1792" max="1792" width="18.7109375" customWidth="1"/>
    <col min="1793" max="1793" width="13.85546875" customWidth="1"/>
    <col min="1794" max="1794" width="13.42578125" customWidth="1"/>
    <col min="1795" max="1795" width="15.140625" customWidth="1"/>
    <col min="1796" max="1796" width="40.7109375" customWidth="1"/>
    <col min="1797" max="1797" width="20.42578125" customWidth="1"/>
    <col min="1798" max="1798" width="17.85546875" customWidth="1"/>
    <col min="1799" max="1799" width="16.7109375" customWidth="1"/>
    <col min="1800" max="1800" width="13.7109375" customWidth="1"/>
    <col min="1801" max="1801" width="14.28515625" customWidth="1"/>
    <col min="1802" max="1802" width="12.7109375" customWidth="1"/>
    <col min="1803" max="1803" width="56.85546875" customWidth="1"/>
    <col min="1804" max="1805" width="0" hidden="1" customWidth="1"/>
    <col min="2042" max="2042" width="4.7109375" customWidth="1"/>
    <col min="2043" max="2043" width="14.140625" customWidth="1"/>
    <col min="2044" max="2044" width="23.42578125" customWidth="1"/>
    <col min="2045" max="2045" width="17.28515625" customWidth="1"/>
    <col min="2046" max="2046" width="11.7109375" customWidth="1"/>
    <col min="2047" max="2047" width="8.7109375" customWidth="1"/>
    <col min="2048" max="2048" width="18.7109375" customWidth="1"/>
    <col min="2049" max="2049" width="13.85546875" customWidth="1"/>
    <col min="2050" max="2050" width="13.42578125" customWidth="1"/>
    <col min="2051" max="2051" width="15.140625" customWidth="1"/>
    <col min="2052" max="2052" width="40.7109375" customWidth="1"/>
    <col min="2053" max="2053" width="20.42578125" customWidth="1"/>
    <col min="2054" max="2054" width="17.85546875" customWidth="1"/>
    <col min="2055" max="2055" width="16.7109375" customWidth="1"/>
    <col min="2056" max="2056" width="13.7109375" customWidth="1"/>
    <col min="2057" max="2057" width="14.28515625" customWidth="1"/>
    <col min="2058" max="2058" width="12.7109375" customWidth="1"/>
    <col min="2059" max="2059" width="56.85546875" customWidth="1"/>
    <col min="2060" max="2061" width="0" hidden="1" customWidth="1"/>
    <col min="2298" max="2298" width="4.7109375" customWidth="1"/>
    <col min="2299" max="2299" width="14.140625" customWidth="1"/>
    <col min="2300" max="2300" width="23.42578125" customWidth="1"/>
    <col min="2301" max="2301" width="17.28515625" customWidth="1"/>
    <col min="2302" max="2302" width="11.7109375" customWidth="1"/>
    <col min="2303" max="2303" width="8.7109375" customWidth="1"/>
    <col min="2304" max="2304" width="18.7109375" customWidth="1"/>
    <col min="2305" max="2305" width="13.85546875" customWidth="1"/>
    <col min="2306" max="2306" width="13.42578125" customWidth="1"/>
    <col min="2307" max="2307" width="15.140625" customWidth="1"/>
    <col min="2308" max="2308" width="40.7109375" customWidth="1"/>
    <col min="2309" max="2309" width="20.42578125" customWidth="1"/>
    <col min="2310" max="2310" width="17.85546875" customWidth="1"/>
    <col min="2311" max="2311" width="16.7109375" customWidth="1"/>
    <col min="2312" max="2312" width="13.7109375" customWidth="1"/>
    <col min="2313" max="2313" width="14.28515625" customWidth="1"/>
    <col min="2314" max="2314" width="12.7109375" customWidth="1"/>
    <col min="2315" max="2315" width="56.85546875" customWidth="1"/>
    <col min="2316" max="2317" width="0" hidden="1" customWidth="1"/>
    <col min="2554" max="2554" width="4.7109375" customWidth="1"/>
    <col min="2555" max="2555" width="14.140625" customWidth="1"/>
    <col min="2556" max="2556" width="23.42578125" customWidth="1"/>
    <col min="2557" max="2557" width="17.28515625" customWidth="1"/>
    <col min="2558" max="2558" width="11.7109375" customWidth="1"/>
    <col min="2559" max="2559" width="8.7109375" customWidth="1"/>
    <col min="2560" max="2560" width="18.7109375" customWidth="1"/>
    <col min="2561" max="2561" width="13.85546875" customWidth="1"/>
    <col min="2562" max="2562" width="13.42578125" customWidth="1"/>
    <col min="2563" max="2563" width="15.140625" customWidth="1"/>
    <col min="2564" max="2564" width="40.7109375" customWidth="1"/>
    <col min="2565" max="2565" width="20.42578125" customWidth="1"/>
    <col min="2566" max="2566" width="17.85546875" customWidth="1"/>
    <col min="2567" max="2567" width="16.7109375" customWidth="1"/>
    <col min="2568" max="2568" width="13.7109375" customWidth="1"/>
    <col min="2569" max="2569" width="14.28515625" customWidth="1"/>
    <col min="2570" max="2570" width="12.7109375" customWidth="1"/>
    <col min="2571" max="2571" width="56.85546875" customWidth="1"/>
    <col min="2572" max="2573" width="0" hidden="1" customWidth="1"/>
    <col min="2810" max="2810" width="4.7109375" customWidth="1"/>
    <col min="2811" max="2811" width="14.140625" customWidth="1"/>
    <col min="2812" max="2812" width="23.42578125" customWidth="1"/>
    <col min="2813" max="2813" width="17.28515625" customWidth="1"/>
    <col min="2814" max="2814" width="11.7109375" customWidth="1"/>
    <col min="2815" max="2815" width="8.7109375" customWidth="1"/>
    <col min="2816" max="2816" width="18.7109375" customWidth="1"/>
    <col min="2817" max="2817" width="13.85546875" customWidth="1"/>
    <col min="2818" max="2818" width="13.42578125" customWidth="1"/>
    <col min="2819" max="2819" width="15.140625" customWidth="1"/>
    <col min="2820" max="2820" width="40.7109375" customWidth="1"/>
    <col min="2821" max="2821" width="20.42578125" customWidth="1"/>
    <col min="2822" max="2822" width="17.85546875" customWidth="1"/>
    <col min="2823" max="2823" width="16.7109375" customWidth="1"/>
    <col min="2824" max="2824" width="13.7109375" customWidth="1"/>
    <col min="2825" max="2825" width="14.28515625" customWidth="1"/>
    <col min="2826" max="2826" width="12.7109375" customWidth="1"/>
    <col min="2827" max="2827" width="56.85546875" customWidth="1"/>
    <col min="2828" max="2829" width="0" hidden="1" customWidth="1"/>
    <col min="3066" max="3066" width="4.7109375" customWidth="1"/>
    <col min="3067" max="3067" width="14.140625" customWidth="1"/>
    <col min="3068" max="3068" width="23.42578125" customWidth="1"/>
    <col min="3069" max="3069" width="17.28515625" customWidth="1"/>
    <col min="3070" max="3070" width="11.7109375" customWidth="1"/>
    <col min="3071" max="3071" width="8.7109375" customWidth="1"/>
    <col min="3072" max="3072" width="18.7109375" customWidth="1"/>
    <col min="3073" max="3073" width="13.85546875" customWidth="1"/>
    <col min="3074" max="3074" width="13.42578125" customWidth="1"/>
    <col min="3075" max="3075" width="15.140625" customWidth="1"/>
    <col min="3076" max="3076" width="40.7109375" customWidth="1"/>
    <col min="3077" max="3077" width="20.42578125" customWidth="1"/>
    <col min="3078" max="3078" width="17.85546875" customWidth="1"/>
    <col min="3079" max="3079" width="16.7109375" customWidth="1"/>
    <col min="3080" max="3080" width="13.7109375" customWidth="1"/>
    <col min="3081" max="3081" width="14.28515625" customWidth="1"/>
    <col min="3082" max="3082" width="12.7109375" customWidth="1"/>
    <col min="3083" max="3083" width="56.85546875" customWidth="1"/>
    <col min="3084" max="3085" width="0" hidden="1" customWidth="1"/>
    <col min="3322" max="3322" width="4.7109375" customWidth="1"/>
    <col min="3323" max="3323" width="14.140625" customWidth="1"/>
    <col min="3324" max="3324" width="23.42578125" customWidth="1"/>
    <col min="3325" max="3325" width="17.28515625" customWidth="1"/>
    <col min="3326" max="3326" width="11.7109375" customWidth="1"/>
    <col min="3327" max="3327" width="8.7109375" customWidth="1"/>
    <col min="3328" max="3328" width="18.7109375" customWidth="1"/>
    <col min="3329" max="3329" width="13.85546875" customWidth="1"/>
    <col min="3330" max="3330" width="13.42578125" customWidth="1"/>
    <col min="3331" max="3331" width="15.140625" customWidth="1"/>
    <col min="3332" max="3332" width="40.7109375" customWidth="1"/>
    <col min="3333" max="3333" width="20.42578125" customWidth="1"/>
    <col min="3334" max="3334" width="17.85546875" customWidth="1"/>
    <col min="3335" max="3335" width="16.7109375" customWidth="1"/>
    <col min="3336" max="3336" width="13.7109375" customWidth="1"/>
    <col min="3337" max="3337" width="14.28515625" customWidth="1"/>
    <col min="3338" max="3338" width="12.7109375" customWidth="1"/>
    <col min="3339" max="3339" width="56.85546875" customWidth="1"/>
    <col min="3340" max="3341" width="0" hidden="1" customWidth="1"/>
    <col min="3578" max="3578" width="4.7109375" customWidth="1"/>
    <col min="3579" max="3579" width="14.140625" customWidth="1"/>
    <col min="3580" max="3580" width="23.42578125" customWidth="1"/>
    <col min="3581" max="3581" width="17.28515625" customWidth="1"/>
    <col min="3582" max="3582" width="11.7109375" customWidth="1"/>
    <col min="3583" max="3583" width="8.7109375" customWidth="1"/>
    <col min="3584" max="3584" width="18.7109375" customWidth="1"/>
    <col min="3585" max="3585" width="13.85546875" customWidth="1"/>
    <col min="3586" max="3586" width="13.42578125" customWidth="1"/>
    <col min="3587" max="3587" width="15.140625" customWidth="1"/>
    <col min="3588" max="3588" width="40.7109375" customWidth="1"/>
    <col min="3589" max="3589" width="20.42578125" customWidth="1"/>
    <col min="3590" max="3590" width="17.85546875" customWidth="1"/>
    <col min="3591" max="3591" width="16.7109375" customWidth="1"/>
    <col min="3592" max="3592" width="13.7109375" customWidth="1"/>
    <col min="3593" max="3593" width="14.28515625" customWidth="1"/>
    <col min="3594" max="3594" width="12.7109375" customWidth="1"/>
    <col min="3595" max="3595" width="56.85546875" customWidth="1"/>
    <col min="3596" max="3597" width="0" hidden="1" customWidth="1"/>
    <col min="3834" max="3834" width="4.7109375" customWidth="1"/>
    <col min="3835" max="3835" width="14.140625" customWidth="1"/>
    <col min="3836" max="3836" width="23.42578125" customWidth="1"/>
    <col min="3837" max="3837" width="17.28515625" customWidth="1"/>
    <col min="3838" max="3838" width="11.7109375" customWidth="1"/>
    <col min="3839" max="3839" width="8.7109375" customWidth="1"/>
    <col min="3840" max="3840" width="18.7109375" customWidth="1"/>
    <col min="3841" max="3841" width="13.85546875" customWidth="1"/>
    <col min="3842" max="3842" width="13.42578125" customWidth="1"/>
    <col min="3843" max="3843" width="15.140625" customWidth="1"/>
    <col min="3844" max="3844" width="40.7109375" customWidth="1"/>
    <col min="3845" max="3845" width="20.42578125" customWidth="1"/>
    <col min="3846" max="3846" width="17.85546875" customWidth="1"/>
    <col min="3847" max="3847" width="16.7109375" customWidth="1"/>
    <col min="3848" max="3848" width="13.7109375" customWidth="1"/>
    <col min="3849" max="3849" width="14.28515625" customWidth="1"/>
    <col min="3850" max="3850" width="12.7109375" customWidth="1"/>
    <col min="3851" max="3851" width="56.85546875" customWidth="1"/>
    <col min="3852" max="3853" width="0" hidden="1" customWidth="1"/>
    <col min="4090" max="4090" width="4.7109375" customWidth="1"/>
    <col min="4091" max="4091" width="14.140625" customWidth="1"/>
    <col min="4092" max="4092" width="23.42578125" customWidth="1"/>
    <col min="4093" max="4093" width="17.28515625" customWidth="1"/>
    <col min="4094" max="4094" width="11.7109375" customWidth="1"/>
    <col min="4095" max="4095" width="8.7109375" customWidth="1"/>
    <col min="4096" max="4096" width="18.7109375" customWidth="1"/>
    <col min="4097" max="4097" width="13.85546875" customWidth="1"/>
    <col min="4098" max="4098" width="13.42578125" customWidth="1"/>
    <col min="4099" max="4099" width="15.140625" customWidth="1"/>
    <col min="4100" max="4100" width="40.7109375" customWidth="1"/>
    <col min="4101" max="4101" width="20.42578125" customWidth="1"/>
    <col min="4102" max="4102" width="17.85546875" customWidth="1"/>
    <col min="4103" max="4103" width="16.7109375" customWidth="1"/>
    <col min="4104" max="4104" width="13.7109375" customWidth="1"/>
    <col min="4105" max="4105" width="14.28515625" customWidth="1"/>
    <col min="4106" max="4106" width="12.7109375" customWidth="1"/>
    <col min="4107" max="4107" width="56.85546875" customWidth="1"/>
    <col min="4108" max="4109" width="0" hidden="1" customWidth="1"/>
    <col min="4346" max="4346" width="4.7109375" customWidth="1"/>
    <col min="4347" max="4347" width="14.140625" customWidth="1"/>
    <col min="4348" max="4348" width="23.42578125" customWidth="1"/>
    <col min="4349" max="4349" width="17.28515625" customWidth="1"/>
    <col min="4350" max="4350" width="11.7109375" customWidth="1"/>
    <col min="4351" max="4351" width="8.7109375" customWidth="1"/>
    <col min="4352" max="4352" width="18.7109375" customWidth="1"/>
    <col min="4353" max="4353" width="13.85546875" customWidth="1"/>
    <col min="4354" max="4354" width="13.42578125" customWidth="1"/>
    <col min="4355" max="4355" width="15.140625" customWidth="1"/>
    <col min="4356" max="4356" width="40.7109375" customWidth="1"/>
    <col min="4357" max="4357" width="20.42578125" customWidth="1"/>
    <col min="4358" max="4358" width="17.85546875" customWidth="1"/>
    <col min="4359" max="4359" width="16.7109375" customWidth="1"/>
    <col min="4360" max="4360" width="13.7109375" customWidth="1"/>
    <col min="4361" max="4361" width="14.28515625" customWidth="1"/>
    <col min="4362" max="4362" width="12.7109375" customWidth="1"/>
    <col min="4363" max="4363" width="56.85546875" customWidth="1"/>
    <col min="4364" max="4365" width="0" hidden="1" customWidth="1"/>
    <col min="4602" max="4602" width="4.7109375" customWidth="1"/>
    <col min="4603" max="4603" width="14.140625" customWidth="1"/>
    <col min="4604" max="4604" width="23.42578125" customWidth="1"/>
    <col min="4605" max="4605" width="17.28515625" customWidth="1"/>
    <col min="4606" max="4606" width="11.7109375" customWidth="1"/>
    <col min="4607" max="4607" width="8.7109375" customWidth="1"/>
    <col min="4608" max="4608" width="18.7109375" customWidth="1"/>
    <col min="4609" max="4609" width="13.85546875" customWidth="1"/>
    <col min="4610" max="4610" width="13.42578125" customWidth="1"/>
    <col min="4611" max="4611" width="15.140625" customWidth="1"/>
    <col min="4612" max="4612" width="40.7109375" customWidth="1"/>
    <col min="4613" max="4613" width="20.42578125" customWidth="1"/>
    <col min="4614" max="4614" width="17.85546875" customWidth="1"/>
    <col min="4615" max="4615" width="16.7109375" customWidth="1"/>
    <col min="4616" max="4616" width="13.7109375" customWidth="1"/>
    <col min="4617" max="4617" width="14.28515625" customWidth="1"/>
    <col min="4618" max="4618" width="12.7109375" customWidth="1"/>
    <col min="4619" max="4619" width="56.85546875" customWidth="1"/>
    <col min="4620" max="4621" width="0" hidden="1" customWidth="1"/>
    <col min="4858" max="4858" width="4.7109375" customWidth="1"/>
    <col min="4859" max="4859" width="14.140625" customWidth="1"/>
    <col min="4860" max="4860" width="23.42578125" customWidth="1"/>
    <col min="4861" max="4861" width="17.28515625" customWidth="1"/>
    <col min="4862" max="4862" width="11.7109375" customWidth="1"/>
    <col min="4863" max="4863" width="8.7109375" customWidth="1"/>
    <col min="4864" max="4864" width="18.7109375" customWidth="1"/>
    <col min="4865" max="4865" width="13.85546875" customWidth="1"/>
    <col min="4866" max="4866" width="13.42578125" customWidth="1"/>
    <col min="4867" max="4867" width="15.140625" customWidth="1"/>
    <col min="4868" max="4868" width="40.7109375" customWidth="1"/>
    <col min="4869" max="4869" width="20.42578125" customWidth="1"/>
    <col min="4870" max="4870" width="17.85546875" customWidth="1"/>
    <col min="4871" max="4871" width="16.7109375" customWidth="1"/>
    <col min="4872" max="4872" width="13.7109375" customWidth="1"/>
    <col min="4873" max="4873" width="14.28515625" customWidth="1"/>
    <col min="4874" max="4874" width="12.7109375" customWidth="1"/>
    <col min="4875" max="4875" width="56.85546875" customWidth="1"/>
    <col min="4876" max="4877" width="0" hidden="1" customWidth="1"/>
    <col min="5114" max="5114" width="4.7109375" customWidth="1"/>
    <col min="5115" max="5115" width="14.140625" customWidth="1"/>
    <col min="5116" max="5116" width="23.42578125" customWidth="1"/>
    <col min="5117" max="5117" width="17.28515625" customWidth="1"/>
    <col min="5118" max="5118" width="11.7109375" customWidth="1"/>
    <col min="5119" max="5119" width="8.7109375" customWidth="1"/>
    <col min="5120" max="5120" width="18.7109375" customWidth="1"/>
    <col min="5121" max="5121" width="13.85546875" customWidth="1"/>
    <col min="5122" max="5122" width="13.42578125" customWidth="1"/>
    <col min="5123" max="5123" width="15.140625" customWidth="1"/>
    <col min="5124" max="5124" width="40.7109375" customWidth="1"/>
    <col min="5125" max="5125" width="20.42578125" customWidth="1"/>
    <col min="5126" max="5126" width="17.85546875" customWidth="1"/>
    <col min="5127" max="5127" width="16.7109375" customWidth="1"/>
    <col min="5128" max="5128" width="13.7109375" customWidth="1"/>
    <col min="5129" max="5129" width="14.28515625" customWidth="1"/>
    <col min="5130" max="5130" width="12.7109375" customWidth="1"/>
    <col min="5131" max="5131" width="56.85546875" customWidth="1"/>
    <col min="5132" max="5133" width="0" hidden="1" customWidth="1"/>
    <col min="5370" max="5370" width="4.7109375" customWidth="1"/>
    <col min="5371" max="5371" width="14.140625" customWidth="1"/>
    <col min="5372" max="5372" width="23.42578125" customWidth="1"/>
    <col min="5373" max="5373" width="17.28515625" customWidth="1"/>
    <col min="5374" max="5374" width="11.7109375" customWidth="1"/>
    <col min="5375" max="5375" width="8.7109375" customWidth="1"/>
    <col min="5376" max="5376" width="18.7109375" customWidth="1"/>
    <col min="5377" max="5377" width="13.85546875" customWidth="1"/>
    <col min="5378" max="5378" width="13.42578125" customWidth="1"/>
    <col min="5379" max="5379" width="15.140625" customWidth="1"/>
    <col min="5380" max="5380" width="40.7109375" customWidth="1"/>
    <col min="5381" max="5381" width="20.42578125" customWidth="1"/>
    <col min="5382" max="5382" width="17.85546875" customWidth="1"/>
    <col min="5383" max="5383" width="16.7109375" customWidth="1"/>
    <col min="5384" max="5384" width="13.7109375" customWidth="1"/>
    <col min="5385" max="5385" width="14.28515625" customWidth="1"/>
    <col min="5386" max="5386" width="12.7109375" customWidth="1"/>
    <col min="5387" max="5387" width="56.85546875" customWidth="1"/>
    <col min="5388" max="5389" width="0" hidden="1" customWidth="1"/>
    <col min="5626" max="5626" width="4.7109375" customWidth="1"/>
    <col min="5627" max="5627" width="14.140625" customWidth="1"/>
    <col min="5628" max="5628" width="23.42578125" customWidth="1"/>
    <col min="5629" max="5629" width="17.28515625" customWidth="1"/>
    <col min="5630" max="5630" width="11.7109375" customWidth="1"/>
    <col min="5631" max="5631" width="8.7109375" customWidth="1"/>
    <col min="5632" max="5632" width="18.7109375" customWidth="1"/>
    <col min="5633" max="5633" width="13.85546875" customWidth="1"/>
    <col min="5634" max="5634" width="13.42578125" customWidth="1"/>
    <col min="5635" max="5635" width="15.140625" customWidth="1"/>
    <col min="5636" max="5636" width="40.7109375" customWidth="1"/>
    <col min="5637" max="5637" width="20.42578125" customWidth="1"/>
    <col min="5638" max="5638" width="17.85546875" customWidth="1"/>
    <col min="5639" max="5639" width="16.7109375" customWidth="1"/>
    <col min="5640" max="5640" width="13.7109375" customWidth="1"/>
    <col min="5641" max="5641" width="14.28515625" customWidth="1"/>
    <col min="5642" max="5642" width="12.7109375" customWidth="1"/>
    <col min="5643" max="5643" width="56.85546875" customWidth="1"/>
    <col min="5644" max="5645" width="0" hidden="1" customWidth="1"/>
    <col min="5882" max="5882" width="4.7109375" customWidth="1"/>
    <col min="5883" max="5883" width="14.140625" customWidth="1"/>
    <col min="5884" max="5884" width="23.42578125" customWidth="1"/>
    <col min="5885" max="5885" width="17.28515625" customWidth="1"/>
    <col min="5886" max="5886" width="11.7109375" customWidth="1"/>
    <col min="5887" max="5887" width="8.7109375" customWidth="1"/>
    <col min="5888" max="5888" width="18.7109375" customWidth="1"/>
    <col min="5889" max="5889" width="13.85546875" customWidth="1"/>
    <col min="5890" max="5890" width="13.42578125" customWidth="1"/>
    <col min="5891" max="5891" width="15.140625" customWidth="1"/>
    <col min="5892" max="5892" width="40.7109375" customWidth="1"/>
    <col min="5893" max="5893" width="20.42578125" customWidth="1"/>
    <col min="5894" max="5894" width="17.85546875" customWidth="1"/>
    <col min="5895" max="5895" width="16.7109375" customWidth="1"/>
    <col min="5896" max="5896" width="13.7109375" customWidth="1"/>
    <col min="5897" max="5897" width="14.28515625" customWidth="1"/>
    <col min="5898" max="5898" width="12.7109375" customWidth="1"/>
    <col min="5899" max="5899" width="56.85546875" customWidth="1"/>
    <col min="5900" max="5901" width="0" hidden="1" customWidth="1"/>
    <col min="6138" max="6138" width="4.7109375" customWidth="1"/>
    <col min="6139" max="6139" width="14.140625" customWidth="1"/>
    <col min="6140" max="6140" width="23.42578125" customWidth="1"/>
    <col min="6141" max="6141" width="17.28515625" customWidth="1"/>
    <col min="6142" max="6142" width="11.7109375" customWidth="1"/>
    <col min="6143" max="6143" width="8.7109375" customWidth="1"/>
    <col min="6144" max="6144" width="18.7109375" customWidth="1"/>
    <col min="6145" max="6145" width="13.85546875" customWidth="1"/>
    <col min="6146" max="6146" width="13.42578125" customWidth="1"/>
    <col min="6147" max="6147" width="15.140625" customWidth="1"/>
    <col min="6148" max="6148" width="40.7109375" customWidth="1"/>
    <col min="6149" max="6149" width="20.42578125" customWidth="1"/>
    <col min="6150" max="6150" width="17.85546875" customWidth="1"/>
    <col min="6151" max="6151" width="16.7109375" customWidth="1"/>
    <col min="6152" max="6152" width="13.7109375" customWidth="1"/>
    <col min="6153" max="6153" width="14.28515625" customWidth="1"/>
    <col min="6154" max="6154" width="12.7109375" customWidth="1"/>
    <col min="6155" max="6155" width="56.85546875" customWidth="1"/>
    <col min="6156" max="6157" width="0" hidden="1" customWidth="1"/>
    <col min="6394" max="6394" width="4.7109375" customWidth="1"/>
    <col min="6395" max="6395" width="14.140625" customWidth="1"/>
    <col min="6396" max="6396" width="23.42578125" customWidth="1"/>
    <col min="6397" max="6397" width="17.28515625" customWidth="1"/>
    <col min="6398" max="6398" width="11.7109375" customWidth="1"/>
    <col min="6399" max="6399" width="8.7109375" customWidth="1"/>
    <col min="6400" max="6400" width="18.7109375" customWidth="1"/>
    <col min="6401" max="6401" width="13.85546875" customWidth="1"/>
    <col min="6402" max="6402" width="13.42578125" customWidth="1"/>
    <col min="6403" max="6403" width="15.140625" customWidth="1"/>
    <col min="6404" max="6404" width="40.7109375" customWidth="1"/>
    <col min="6405" max="6405" width="20.42578125" customWidth="1"/>
    <col min="6406" max="6406" width="17.85546875" customWidth="1"/>
    <col min="6407" max="6407" width="16.7109375" customWidth="1"/>
    <col min="6408" max="6408" width="13.7109375" customWidth="1"/>
    <col min="6409" max="6409" width="14.28515625" customWidth="1"/>
    <col min="6410" max="6410" width="12.7109375" customWidth="1"/>
    <col min="6411" max="6411" width="56.85546875" customWidth="1"/>
    <col min="6412" max="6413" width="0" hidden="1" customWidth="1"/>
    <col min="6650" max="6650" width="4.7109375" customWidth="1"/>
    <col min="6651" max="6651" width="14.140625" customWidth="1"/>
    <col min="6652" max="6652" width="23.42578125" customWidth="1"/>
    <col min="6653" max="6653" width="17.28515625" customWidth="1"/>
    <col min="6654" max="6654" width="11.7109375" customWidth="1"/>
    <col min="6655" max="6655" width="8.7109375" customWidth="1"/>
    <col min="6656" max="6656" width="18.7109375" customWidth="1"/>
    <col min="6657" max="6657" width="13.85546875" customWidth="1"/>
    <col min="6658" max="6658" width="13.42578125" customWidth="1"/>
    <col min="6659" max="6659" width="15.140625" customWidth="1"/>
    <col min="6660" max="6660" width="40.7109375" customWidth="1"/>
    <col min="6661" max="6661" width="20.42578125" customWidth="1"/>
    <col min="6662" max="6662" width="17.85546875" customWidth="1"/>
    <col min="6663" max="6663" width="16.7109375" customWidth="1"/>
    <col min="6664" max="6664" width="13.7109375" customWidth="1"/>
    <col min="6665" max="6665" width="14.28515625" customWidth="1"/>
    <col min="6666" max="6666" width="12.7109375" customWidth="1"/>
    <col min="6667" max="6667" width="56.85546875" customWidth="1"/>
    <col min="6668" max="6669" width="0" hidden="1" customWidth="1"/>
    <col min="6906" max="6906" width="4.7109375" customWidth="1"/>
    <col min="6907" max="6907" width="14.140625" customWidth="1"/>
    <col min="6908" max="6908" width="23.42578125" customWidth="1"/>
    <col min="6909" max="6909" width="17.28515625" customWidth="1"/>
    <col min="6910" max="6910" width="11.7109375" customWidth="1"/>
    <col min="6911" max="6911" width="8.7109375" customWidth="1"/>
    <col min="6912" max="6912" width="18.7109375" customWidth="1"/>
    <col min="6913" max="6913" width="13.85546875" customWidth="1"/>
    <col min="6914" max="6914" width="13.42578125" customWidth="1"/>
    <col min="6915" max="6915" width="15.140625" customWidth="1"/>
    <col min="6916" max="6916" width="40.7109375" customWidth="1"/>
    <col min="6917" max="6917" width="20.42578125" customWidth="1"/>
    <col min="6918" max="6918" width="17.85546875" customWidth="1"/>
    <col min="6919" max="6919" width="16.7109375" customWidth="1"/>
    <col min="6920" max="6920" width="13.7109375" customWidth="1"/>
    <col min="6921" max="6921" width="14.28515625" customWidth="1"/>
    <col min="6922" max="6922" width="12.7109375" customWidth="1"/>
    <col min="6923" max="6923" width="56.85546875" customWidth="1"/>
    <col min="6924" max="6925" width="0" hidden="1" customWidth="1"/>
    <col min="7162" max="7162" width="4.7109375" customWidth="1"/>
    <col min="7163" max="7163" width="14.140625" customWidth="1"/>
    <col min="7164" max="7164" width="23.42578125" customWidth="1"/>
    <col min="7165" max="7165" width="17.28515625" customWidth="1"/>
    <col min="7166" max="7166" width="11.7109375" customWidth="1"/>
    <col min="7167" max="7167" width="8.7109375" customWidth="1"/>
    <col min="7168" max="7168" width="18.7109375" customWidth="1"/>
    <col min="7169" max="7169" width="13.85546875" customWidth="1"/>
    <col min="7170" max="7170" width="13.42578125" customWidth="1"/>
    <col min="7171" max="7171" width="15.140625" customWidth="1"/>
    <col min="7172" max="7172" width="40.7109375" customWidth="1"/>
    <col min="7173" max="7173" width="20.42578125" customWidth="1"/>
    <col min="7174" max="7174" width="17.85546875" customWidth="1"/>
    <col min="7175" max="7175" width="16.7109375" customWidth="1"/>
    <col min="7176" max="7176" width="13.7109375" customWidth="1"/>
    <col min="7177" max="7177" width="14.28515625" customWidth="1"/>
    <col min="7178" max="7178" width="12.7109375" customWidth="1"/>
    <col min="7179" max="7179" width="56.85546875" customWidth="1"/>
    <col min="7180" max="7181" width="0" hidden="1" customWidth="1"/>
    <col min="7418" max="7418" width="4.7109375" customWidth="1"/>
    <col min="7419" max="7419" width="14.140625" customWidth="1"/>
    <col min="7420" max="7420" width="23.42578125" customWidth="1"/>
    <col min="7421" max="7421" width="17.28515625" customWidth="1"/>
    <col min="7422" max="7422" width="11.7109375" customWidth="1"/>
    <col min="7423" max="7423" width="8.7109375" customWidth="1"/>
    <col min="7424" max="7424" width="18.7109375" customWidth="1"/>
    <col min="7425" max="7425" width="13.85546875" customWidth="1"/>
    <col min="7426" max="7426" width="13.42578125" customWidth="1"/>
    <col min="7427" max="7427" width="15.140625" customWidth="1"/>
    <col min="7428" max="7428" width="40.7109375" customWidth="1"/>
    <col min="7429" max="7429" width="20.42578125" customWidth="1"/>
    <col min="7430" max="7430" width="17.85546875" customWidth="1"/>
    <col min="7431" max="7431" width="16.7109375" customWidth="1"/>
    <col min="7432" max="7432" width="13.7109375" customWidth="1"/>
    <col min="7433" max="7433" width="14.28515625" customWidth="1"/>
    <col min="7434" max="7434" width="12.7109375" customWidth="1"/>
    <col min="7435" max="7435" width="56.85546875" customWidth="1"/>
    <col min="7436" max="7437" width="0" hidden="1" customWidth="1"/>
    <col min="7674" max="7674" width="4.7109375" customWidth="1"/>
    <col min="7675" max="7675" width="14.140625" customWidth="1"/>
    <col min="7676" max="7676" width="23.42578125" customWidth="1"/>
    <col min="7677" max="7677" width="17.28515625" customWidth="1"/>
    <col min="7678" max="7678" width="11.7109375" customWidth="1"/>
    <col min="7679" max="7679" width="8.7109375" customWidth="1"/>
    <col min="7680" max="7680" width="18.7109375" customWidth="1"/>
    <col min="7681" max="7681" width="13.85546875" customWidth="1"/>
    <col min="7682" max="7682" width="13.42578125" customWidth="1"/>
    <col min="7683" max="7683" width="15.140625" customWidth="1"/>
    <col min="7684" max="7684" width="40.7109375" customWidth="1"/>
    <col min="7685" max="7685" width="20.42578125" customWidth="1"/>
    <col min="7686" max="7686" width="17.85546875" customWidth="1"/>
    <col min="7687" max="7687" width="16.7109375" customWidth="1"/>
    <col min="7688" max="7688" width="13.7109375" customWidth="1"/>
    <col min="7689" max="7689" width="14.28515625" customWidth="1"/>
    <col min="7690" max="7690" width="12.7109375" customWidth="1"/>
    <col min="7691" max="7691" width="56.85546875" customWidth="1"/>
    <col min="7692" max="7693" width="0" hidden="1" customWidth="1"/>
    <col min="7930" max="7930" width="4.7109375" customWidth="1"/>
    <col min="7931" max="7931" width="14.140625" customWidth="1"/>
    <col min="7932" max="7932" width="23.42578125" customWidth="1"/>
    <col min="7933" max="7933" width="17.28515625" customWidth="1"/>
    <col min="7934" max="7934" width="11.7109375" customWidth="1"/>
    <col min="7935" max="7935" width="8.7109375" customWidth="1"/>
    <col min="7936" max="7936" width="18.7109375" customWidth="1"/>
    <col min="7937" max="7937" width="13.85546875" customWidth="1"/>
    <col min="7938" max="7938" width="13.42578125" customWidth="1"/>
    <col min="7939" max="7939" width="15.140625" customWidth="1"/>
    <col min="7940" max="7940" width="40.7109375" customWidth="1"/>
    <col min="7941" max="7941" width="20.42578125" customWidth="1"/>
    <col min="7942" max="7942" width="17.85546875" customWidth="1"/>
    <col min="7943" max="7943" width="16.7109375" customWidth="1"/>
    <col min="7944" max="7944" width="13.7109375" customWidth="1"/>
    <col min="7945" max="7945" width="14.28515625" customWidth="1"/>
    <col min="7946" max="7946" width="12.7109375" customWidth="1"/>
    <col min="7947" max="7947" width="56.85546875" customWidth="1"/>
    <col min="7948" max="7949" width="0" hidden="1" customWidth="1"/>
    <col min="8186" max="8186" width="4.7109375" customWidth="1"/>
    <col min="8187" max="8187" width="14.140625" customWidth="1"/>
    <col min="8188" max="8188" width="23.42578125" customWidth="1"/>
    <col min="8189" max="8189" width="17.28515625" customWidth="1"/>
    <col min="8190" max="8190" width="11.7109375" customWidth="1"/>
    <col min="8191" max="8191" width="8.7109375" customWidth="1"/>
    <col min="8192" max="8192" width="18.7109375" customWidth="1"/>
    <col min="8193" max="8193" width="13.85546875" customWidth="1"/>
    <col min="8194" max="8194" width="13.42578125" customWidth="1"/>
    <col min="8195" max="8195" width="15.140625" customWidth="1"/>
    <col min="8196" max="8196" width="40.7109375" customWidth="1"/>
    <col min="8197" max="8197" width="20.42578125" customWidth="1"/>
    <col min="8198" max="8198" width="17.85546875" customWidth="1"/>
    <col min="8199" max="8199" width="16.7109375" customWidth="1"/>
    <col min="8200" max="8200" width="13.7109375" customWidth="1"/>
    <col min="8201" max="8201" width="14.28515625" customWidth="1"/>
    <col min="8202" max="8202" width="12.7109375" customWidth="1"/>
    <col min="8203" max="8203" width="56.85546875" customWidth="1"/>
    <col min="8204" max="8205" width="0" hidden="1" customWidth="1"/>
    <col min="8442" max="8442" width="4.7109375" customWidth="1"/>
    <col min="8443" max="8443" width="14.140625" customWidth="1"/>
    <col min="8444" max="8444" width="23.42578125" customWidth="1"/>
    <col min="8445" max="8445" width="17.28515625" customWidth="1"/>
    <col min="8446" max="8446" width="11.7109375" customWidth="1"/>
    <col min="8447" max="8447" width="8.7109375" customWidth="1"/>
    <col min="8448" max="8448" width="18.7109375" customWidth="1"/>
    <col min="8449" max="8449" width="13.85546875" customWidth="1"/>
    <col min="8450" max="8450" width="13.42578125" customWidth="1"/>
    <col min="8451" max="8451" width="15.140625" customWidth="1"/>
    <col min="8452" max="8452" width="40.7109375" customWidth="1"/>
    <col min="8453" max="8453" width="20.42578125" customWidth="1"/>
    <col min="8454" max="8454" width="17.85546875" customWidth="1"/>
    <col min="8455" max="8455" width="16.7109375" customWidth="1"/>
    <col min="8456" max="8456" width="13.7109375" customWidth="1"/>
    <col min="8457" max="8457" width="14.28515625" customWidth="1"/>
    <col min="8458" max="8458" width="12.7109375" customWidth="1"/>
    <col min="8459" max="8459" width="56.85546875" customWidth="1"/>
    <col min="8460" max="8461" width="0" hidden="1" customWidth="1"/>
    <col min="8698" max="8698" width="4.7109375" customWidth="1"/>
    <col min="8699" max="8699" width="14.140625" customWidth="1"/>
    <col min="8700" max="8700" width="23.42578125" customWidth="1"/>
    <col min="8701" max="8701" width="17.28515625" customWidth="1"/>
    <col min="8702" max="8702" width="11.7109375" customWidth="1"/>
    <col min="8703" max="8703" width="8.7109375" customWidth="1"/>
    <col min="8704" max="8704" width="18.7109375" customWidth="1"/>
    <col min="8705" max="8705" width="13.85546875" customWidth="1"/>
    <col min="8706" max="8706" width="13.42578125" customWidth="1"/>
    <col min="8707" max="8707" width="15.140625" customWidth="1"/>
    <col min="8708" max="8708" width="40.7109375" customWidth="1"/>
    <col min="8709" max="8709" width="20.42578125" customWidth="1"/>
    <col min="8710" max="8710" width="17.85546875" customWidth="1"/>
    <col min="8711" max="8711" width="16.7109375" customWidth="1"/>
    <col min="8712" max="8712" width="13.7109375" customWidth="1"/>
    <col min="8713" max="8713" width="14.28515625" customWidth="1"/>
    <col min="8714" max="8714" width="12.7109375" customWidth="1"/>
    <col min="8715" max="8715" width="56.85546875" customWidth="1"/>
    <col min="8716" max="8717" width="0" hidden="1" customWidth="1"/>
    <col min="8954" max="8954" width="4.7109375" customWidth="1"/>
    <col min="8955" max="8955" width="14.140625" customWidth="1"/>
    <col min="8956" max="8956" width="23.42578125" customWidth="1"/>
    <col min="8957" max="8957" width="17.28515625" customWidth="1"/>
    <col min="8958" max="8958" width="11.7109375" customWidth="1"/>
    <col min="8959" max="8959" width="8.7109375" customWidth="1"/>
    <col min="8960" max="8960" width="18.7109375" customWidth="1"/>
    <col min="8961" max="8961" width="13.85546875" customWidth="1"/>
    <col min="8962" max="8962" width="13.42578125" customWidth="1"/>
    <col min="8963" max="8963" width="15.140625" customWidth="1"/>
    <col min="8964" max="8964" width="40.7109375" customWidth="1"/>
    <col min="8965" max="8965" width="20.42578125" customWidth="1"/>
    <col min="8966" max="8966" width="17.85546875" customWidth="1"/>
    <col min="8967" max="8967" width="16.7109375" customWidth="1"/>
    <col min="8968" max="8968" width="13.7109375" customWidth="1"/>
    <col min="8969" max="8969" width="14.28515625" customWidth="1"/>
    <col min="8970" max="8970" width="12.7109375" customWidth="1"/>
    <col min="8971" max="8971" width="56.85546875" customWidth="1"/>
    <col min="8972" max="8973" width="0" hidden="1" customWidth="1"/>
    <col min="9210" max="9210" width="4.7109375" customWidth="1"/>
    <col min="9211" max="9211" width="14.140625" customWidth="1"/>
    <col min="9212" max="9212" width="23.42578125" customWidth="1"/>
    <col min="9213" max="9213" width="17.28515625" customWidth="1"/>
    <col min="9214" max="9214" width="11.7109375" customWidth="1"/>
    <col min="9215" max="9215" width="8.7109375" customWidth="1"/>
    <col min="9216" max="9216" width="18.7109375" customWidth="1"/>
    <col min="9217" max="9217" width="13.85546875" customWidth="1"/>
    <col min="9218" max="9218" width="13.42578125" customWidth="1"/>
    <col min="9219" max="9219" width="15.140625" customWidth="1"/>
    <col min="9220" max="9220" width="40.7109375" customWidth="1"/>
    <col min="9221" max="9221" width="20.42578125" customWidth="1"/>
    <col min="9222" max="9222" width="17.85546875" customWidth="1"/>
    <col min="9223" max="9223" width="16.7109375" customWidth="1"/>
    <col min="9224" max="9224" width="13.7109375" customWidth="1"/>
    <col min="9225" max="9225" width="14.28515625" customWidth="1"/>
    <col min="9226" max="9226" width="12.7109375" customWidth="1"/>
    <col min="9227" max="9227" width="56.85546875" customWidth="1"/>
    <col min="9228" max="9229" width="0" hidden="1" customWidth="1"/>
    <col min="9466" max="9466" width="4.7109375" customWidth="1"/>
    <col min="9467" max="9467" width="14.140625" customWidth="1"/>
    <col min="9468" max="9468" width="23.42578125" customWidth="1"/>
    <col min="9469" max="9469" width="17.28515625" customWidth="1"/>
    <col min="9470" max="9470" width="11.7109375" customWidth="1"/>
    <col min="9471" max="9471" width="8.7109375" customWidth="1"/>
    <col min="9472" max="9472" width="18.7109375" customWidth="1"/>
    <col min="9473" max="9473" width="13.85546875" customWidth="1"/>
    <col min="9474" max="9474" width="13.42578125" customWidth="1"/>
    <col min="9475" max="9475" width="15.140625" customWidth="1"/>
    <col min="9476" max="9476" width="40.7109375" customWidth="1"/>
    <col min="9477" max="9477" width="20.42578125" customWidth="1"/>
    <col min="9478" max="9478" width="17.85546875" customWidth="1"/>
    <col min="9479" max="9479" width="16.7109375" customWidth="1"/>
    <col min="9480" max="9480" width="13.7109375" customWidth="1"/>
    <col min="9481" max="9481" width="14.28515625" customWidth="1"/>
    <col min="9482" max="9482" width="12.7109375" customWidth="1"/>
    <col min="9483" max="9483" width="56.85546875" customWidth="1"/>
    <col min="9484" max="9485" width="0" hidden="1" customWidth="1"/>
    <col min="9722" max="9722" width="4.7109375" customWidth="1"/>
    <col min="9723" max="9723" width="14.140625" customWidth="1"/>
    <col min="9724" max="9724" width="23.42578125" customWidth="1"/>
    <col min="9725" max="9725" width="17.28515625" customWidth="1"/>
    <col min="9726" max="9726" width="11.7109375" customWidth="1"/>
    <col min="9727" max="9727" width="8.7109375" customWidth="1"/>
    <col min="9728" max="9728" width="18.7109375" customWidth="1"/>
    <col min="9729" max="9729" width="13.85546875" customWidth="1"/>
    <col min="9730" max="9730" width="13.42578125" customWidth="1"/>
    <col min="9731" max="9731" width="15.140625" customWidth="1"/>
    <col min="9732" max="9732" width="40.7109375" customWidth="1"/>
    <col min="9733" max="9733" width="20.42578125" customWidth="1"/>
    <col min="9734" max="9734" width="17.85546875" customWidth="1"/>
    <col min="9735" max="9735" width="16.7109375" customWidth="1"/>
    <col min="9736" max="9736" width="13.7109375" customWidth="1"/>
    <col min="9737" max="9737" width="14.28515625" customWidth="1"/>
    <col min="9738" max="9738" width="12.7109375" customWidth="1"/>
    <col min="9739" max="9739" width="56.85546875" customWidth="1"/>
    <col min="9740" max="9741" width="0" hidden="1" customWidth="1"/>
    <col min="9978" max="9978" width="4.7109375" customWidth="1"/>
    <col min="9979" max="9979" width="14.140625" customWidth="1"/>
    <col min="9980" max="9980" width="23.42578125" customWidth="1"/>
    <col min="9981" max="9981" width="17.28515625" customWidth="1"/>
    <col min="9982" max="9982" width="11.7109375" customWidth="1"/>
    <col min="9983" max="9983" width="8.7109375" customWidth="1"/>
    <col min="9984" max="9984" width="18.7109375" customWidth="1"/>
    <col min="9985" max="9985" width="13.85546875" customWidth="1"/>
    <col min="9986" max="9986" width="13.42578125" customWidth="1"/>
    <col min="9987" max="9987" width="15.140625" customWidth="1"/>
    <col min="9988" max="9988" width="40.7109375" customWidth="1"/>
    <col min="9989" max="9989" width="20.42578125" customWidth="1"/>
    <col min="9990" max="9990" width="17.85546875" customWidth="1"/>
    <col min="9991" max="9991" width="16.7109375" customWidth="1"/>
    <col min="9992" max="9992" width="13.7109375" customWidth="1"/>
    <col min="9993" max="9993" width="14.28515625" customWidth="1"/>
    <col min="9994" max="9994" width="12.7109375" customWidth="1"/>
    <col min="9995" max="9995" width="56.85546875" customWidth="1"/>
    <col min="9996" max="9997" width="0" hidden="1" customWidth="1"/>
    <col min="10234" max="10234" width="4.7109375" customWidth="1"/>
    <col min="10235" max="10235" width="14.140625" customWidth="1"/>
    <col min="10236" max="10236" width="23.42578125" customWidth="1"/>
    <col min="10237" max="10237" width="17.28515625" customWidth="1"/>
    <col min="10238" max="10238" width="11.7109375" customWidth="1"/>
    <col min="10239" max="10239" width="8.7109375" customWidth="1"/>
    <col min="10240" max="10240" width="18.7109375" customWidth="1"/>
    <col min="10241" max="10241" width="13.85546875" customWidth="1"/>
    <col min="10242" max="10242" width="13.42578125" customWidth="1"/>
    <col min="10243" max="10243" width="15.140625" customWidth="1"/>
    <col min="10244" max="10244" width="40.7109375" customWidth="1"/>
    <col min="10245" max="10245" width="20.42578125" customWidth="1"/>
    <col min="10246" max="10246" width="17.85546875" customWidth="1"/>
    <col min="10247" max="10247" width="16.7109375" customWidth="1"/>
    <col min="10248" max="10248" width="13.7109375" customWidth="1"/>
    <col min="10249" max="10249" width="14.28515625" customWidth="1"/>
    <col min="10250" max="10250" width="12.7109375" customWidth="1"/>
    <col min="10251" max="10251" width="56.85546875" customWidth="1"/>
    <col min="10252" max="10253" width="0" hidden="1" customWidth="1"/>
    <col min="10490" max="10490" width="4.7109375" customWidth="1"/>
    <col min="10491" max="10491" width="14.140625" customWidth="1"/>
    <col min="10492" max="10492" width="23.42578125" customWidth="1"/>
    <col min="10493" max="10493" width="17.28515625" customWidth="1"/>
    <col min="10494" max="10494" width="11.7109375" customWidth="1"/>
    <col min="10495" max="10495" width="8.7109375" customWidth="1"/>
    <col min="10496" max="10496" width="18.7109375" customWidth="1"/>
    <col min="10497" max="10497" width="13.85546875" customWidth="1"/>
    <col min="10498" max="10498" width="13.42578125" customWidth="1"/>
    <col min="10499" max="10499" width="15.140625" customWidth="1"/>
    <col min="10500" max="10500" width="40.7109375" customWidth="1"/>
    <col min="10501" max="10501" width="20.42578125" customWidth="1"/>
    <col min="10502" max="10502" width="17.85546875" customWidth="1"/>
    <col min="10503" max="10503" width="16.7109375" customWidth="1"/>
    <col min="10504" max="10504" width="13.7109375" customWidth="1"/>
    <col min="10505" max="10505" width="14.28515625" customWidth="1"/>
    <col min="10506" max="10506" width="12.7109375" customWidth="1"/>
    <col min="10507" max="10507" width="56.85546875" customWidth="1"/>
    <col min="10508" max="10509" width="0" hidden="1" customWidth="1"/>
    <col min="10746" max="10746" width="4.7109375" customWidth="1"/>
    <col min="10747" max="10747" width="14.140625" customWidth="1"/>
    <col min="10748" max="10748" width="23.42578125" customWidth="1"/>
    <col min="10749" max="10749" width="17.28515625" customWidth="1"/>
    <col min="10750" max="10750" width="11.7109375" customWidth="1"/>
    <col min="10751" max="10751" width="8.7109375" customWidth="1"/>
    <col min="10752" max="10752" width="18.7109375" customWidth="1"/>
    <col min="10753" max="10753" width="13.85546875" customWidth="1"/>
    <col min="10754" max="10754" width="13.42578125" customWidth="1"/>
    <col min="10755" max="10755" width="15.140625" customWidth="1"/>
    <col min="10756" max="10756" width="40.7109375" customWidth="1"/>
    <col min="10757" max="10757" width="20.42578125" customWidth="1"/>
    <col min="10758" max="10758" width="17.85546875" customWidth="1"/>
    <col min="10759" max="10759" width="16.7109375" customWidth="1"/>
    <col min="10760" max="10760" width="13.7109375" customWidth="1"/>
    <col min="10761" max="10761" width="14.28515625" customWidth="1"/>
    <col min="10762" max="10762" width="12.7109375" customWidth="1"/>
    <col min="10763" max="10763" width="56.85546875" customWidth="1"/>
    <col min="10764" max="10765" width="0" hidden="1" customWidth="1"/>
    <col min="11002" max="11002" width="4.7109375" customWidth="1"/>
    <col min="11003" max="11003" width="14.140625" customWidth="1"/>
    <col min="11004" max="11004" width="23.42578125" customWidth="1"/>
    <col min="11005" max="11005" width="17.28515625" customWidth="1"/>
    <col min="11006" max="11006" width="11.7109375" customWidth="1"/>
    <col min="11007" max="11007" width="8.7109375" customWidth="1"/>
    <col min="11008" max="11008" width="18.7109375" customWidth="1"/>
    <col min="11009" max="11009" width="13.85546875" customWidth="1"/>
    <col min="11010" max="11010" width="13.42578125" customWidth="1"/>
    <col min="11011" max="11011" width="15.140625" customWidth="1"/>
    <col min="11012" max="11012" width="40.7109375" customWidth="1"/>
    <col min="11013" max="11013" width="20.42578125" customWidth="1"/>
    <col min="11014" max="11014" width="17.85546875" customWidth="1"/>
    <col min="11015" max="11015" width="16.7109375" customWidth="1"/>
    <col min="11016" max="11016" width="13.7109375" customWidth="1"/>
    <col min="11017" max="11017" width="14.28515625" customWidth="1"/>
    <col min="11018" max="11018" width="12.7109375" customWidth="1"/>
    <col min="11019" max="11019" width="56.85546875" customWidth="1"/>
    <col min="11020" max="11021" width="0" hidden="1" customWidth="1"/>
    <col min="11258" max="11258" width="4.7109375" customWidth="1"/>
    <col min="11259" max="11259" width="14.140625" customWidth="1"/>
    <col min="11260" max="11260" width="23.42578125" customWidth="1"/>
    <col min="11261" max="11261" width="17.28515625" customWidth="1"/>
    <col min="11262" max="11262" width="11.7109375" customWidth="1"/>
    <col min="11263" max="11263" width="8.7109375" customWidth="1"/>
    <col min="11264" max="11264" width="18.7109375" customWidth="1"/>
    <col min="11265" max="11265" width="13.85546875" customWidth="1"/>
    <col min="11266" max="11266" width="13.42578125" customWidth="1"/>
    <col min="11267" max="11267" width="15.140625" customWidth="1"/>
    <col min="11268" max="11268" width="40.7109375" customWidth="1"/>
    <col min="11269" max="11269" width="20.42578125" customWidth="1"/>
    <col min="11270" max="11270" width="17.85546875" customWidth="1"/>
    <col min="11271" max="11271" width="16.7109375" customWidth="1"/>
    <col min="11272" max="11272" width="13.7109375" customWidth="1"/>
    <col min="11273" max="11273" width="14.28515625" customWidth="1"/>
    <col min="11274" max="11274" width="12.7109375" customWidth="1"/>
    <col min="11275" max="11275" width="56.85546875" customWidth="1"/>
    <col min="11276" max="11277" width="0" hidden="1" customWidth="1"/>
    <col min="11514" max="11514" width="4.7109375" customWidth="1"/>
    <col min="11515" max="11515" width="14.140625" customWidth="1"/>
    <col min="11516" max="11516" width="23.42578125" customWidth="1"/>
    <col min="11517" max="11517" width="17.28515625" customWidth="1"/>
    <col min="11518" max="11518" width="11.7109375" customWidth="1"/>
    <col min="11519" max="11519" width="8.7109375" customWidth="1"/>
    <col min="11520" max="11520" width="18.7109375" customWidth="1"/>
    <col min="11521" max="11521" width="13.85546875" customWidth="1"/>
    <col min="11522" max="11522" width="13.42578125" customWidth="1"/>
    <col min="11523" max="11523" width="15.140625" customWidth="1"/>
    <col min="11524" max="11524" width="40.7109375" customWidth="1"/>
    <col min="11525" max="11525" width="20.42578125" customWidth="1"/>
    <col min="11526" max="11526" width="17.85546875" customWidth="1"/>
    <col min="11527" max="11527" width="16.7109375" customWidth="1"/>
    <col min="11528" max="11528" width="13.7109375" customWidth="1"/>
    <col min="11529" max="11529" width="14.28515625" customWidth="1"/>
    <col min="11530" max="11530" width="12.7109375" customWidth="1"/>
    <col min="11531" max="11531" width="56.85546875" customWidth="1"/>
    <col min="11532" max="11533" width="0" hidden="1" customWidth="1"/>
    <col min="11770" max="11770" width="4.7109375" customWidth="1"/>
    <col min="11771" max="11771" width="14.140625" customWidth="1"/>
    <col min="11772" max="11772" width="23.42578125" customWidth="1"/>
    <col min="11773" max="11773" width="17.28515625" customWidth="1"/>
    <col min="11774" max="11774" width="11.7109375" customWidth="1"/>
    <col min="11775" max="11775" width="8.7109375" customWidth="1"/>
    <col min="11776" max="11776" width="18.7109375" customWidth="1"/>
    <col min="11777" max="11777" width="13.85546875" customWidth="1"/>
    <col min="11778" max="11778" width="13.42578125" customWidth="1"/>
    <col min="11779" max="11779" width="15.140625" customWidth="1"/>
    <col min="11780" max="11780" width="40.7109375" customWidth="1"/>
    <col min="11781" max="11781" width="20.42578125" customWidth="1"/>
    <col min="11782" max="11782" width="17.85546875" customWidth="1"/>
    <col min="11783" max="11783" width="16.7109375" customWidth="1"/>
    <col min="11784" max="11784" width="13.7109375" customWidth="1"/>
    <col min="11785" max="11785" width="14.28515625" customWidth="1"/>
    <col min="11786" max="11786" width="12.7109375" customWidth="1"/>
    <col min="11787" max="11787" width="56.85546875" customWidth="1"/>
    <col min="11788" max="11789" width="0" hidden="1" customWidth="1"/>
    <col min="12026" max="12026" width="4.7109375" customWidth="1"/>
    <col min="12027" max="12027" width="14.140625" customWidth="1"/>
    <col min="12028" max="12028" width="23.42578125" customWidth="1"/>
    <col min="12029" max="12029" width="17.28515625" customWidth="1"/>
    <col min="12030" max="12030" width="11.7109375" customWidth="1"/>
    <col min="12031" max="12031" width="8.7109375" customWidth="1"/>
    <col min="12032" max="12032" width="18.7109375" customWidth="1"/>
    <col min="12033" max="12033" width="13.85546875" customWidth="1"/>
    <col min="12034" max="12034" width="13.42578125" customWidth="1"/>
    <col min="12035" max="12035" width="15.140625" customWidth="1"/>
    <col min="12036" max="12036" width="40.7109375" customWidth="1"/>
    <col min="12037" max="12037" width="20.42578125" customWidth="1"/>
    <col min="12038" max="12038" width="17.85546875" customWidth="1"/>
    <col min="12039" max="12039" width="16.7109375" customWidth="1"/>
    <col min="12040" max="12040" width="13.7109375" customWidth="1"/>
    <col min="12041" max="12041" width="14.28515625" customWidth="1"/>
    <col min="12042" max="12042" width="12.7109375" customWidth="1"/>
    <col min="12043" max="12043" width="56.85546875" customWidth="1"/>
    <col min="12044" max="12045" width="0" hidden="1" customWidth="1"/>
    <col min="12282" max="12282" width="4.7109375" customWidth="1"/>
    <col min="12283" max="12283" width="14.140625" customWidth="1"/>
    <col min="12284" max="12284" width="23.42578125" customWidth="1"/>
    <col min="12285" max="12285" width="17.28515625" customWidth="1"/>
    <col min="12286" max="12286" width="11.7109375" customWidth="1"/>
    <col min="12287" max="12287" width="8.7109375" customWidth="1"/>
    <col min="12288" max="12288" width="18.7109375" customWidth="1"/>
    <col min="12289" max="12289" width="13.85546875" customWidth="1"/>
    <col min="12290" max="12290" width="13.42578125" customWidth="1"/>
    <col min="12291" max="12291" width="15.140625" customWidth="1"/>
    <col min="12292" max="12292" width="40.7109375" customWidth="1"/>
    <col min="12293" max="12293" width="20.42578125" customWidth="1"/>
    <col min="12294" max="12294" width="17.85546875" customWidth="1"/>
    <col min="12295" max="12295" width="16.7109375" customWidth="1"/>
    <col min="12296" max="12296" width="13.7109375" customWidth="1"/>
    <col min="12297" max="12297" width="14.28515625" customWidth="1"/>
    <col min="12298" max="12298" width="12.7109375" customWidth="1"/>
    <col min="12299" max="12299" width="56.85546875" customWidth="1"/>
    <col min="12300" max="12301" width="0" hidden="1" customWidth="1"/>
    <col min="12538" max="12538" width="4.7109375" customWidth="1"/>
    <col min="12539" max="12539" width="14.140625" customWidth="1"/>
    <col min="12540" max="12540" width="23.42578125" customWidth="1"/>
    <col min="12541" max="12541" width="17.28515625" customWidth="1"/>
    <col min="12542" max="12542" width="11.7109375" customWidth="1"/>
    <col min="12543" max="12543" width="8.7109375" customWidth="1"/>
    <col min="12544" max="12544" width="18.7109375" customWidth="1"/>
    <col min="12545" max="12545" width="13.85546875" customWidth="1"/>
    <col min="12546" max="12546" width="13.42578125" customWidth="1"/>
    <col min="12547" max="12547" width="15.140625" customWidth="1"/>
    <col min="12548" max="12548" width="40.7109375" customWidth="1"/>
    <col min="12549" max="12549" width="20.42578125" customWidth="1"/>
    <col min="12550" max="12550" width="17.85546875" customWidth="1"/>
    <col min="12551" max="12551" width="16.7109375" customWidth="1"/>
    <col min="12552" max="12552" width="13.7109375" customWidth="1"/>
    <col min="12553" max="12553" width="14.28515625" customWidth="1"/>
    <col min="12554" max="12554" width="12.7109375" customWidth="1"/>
    <col min="12555" max="12555" width="56.85546875" customWidth="1"/>
    <col min="12556" max="12557" width="0" hidden="1" customWidth="1"/>
    <col min="12794" max="12794" width="4.7109375" customWidth="1"/>
    <col min="12795" max="12795" width="14.140625" customWidth="1"/>
    <col min="12796" max="12796" width="23.42578125" customWidth="1"/>
    <col min="12797" max="12797" width="17.28515625" customWidth="1"/>
    <col min="12798" max="12798" width="11.7109375" customWidth="1"/>
    <col min="12799" max="12799" width="8.7109375" customWidth="1"/>
    <col min="12800" max="12800" width="18.7109375" customWidth="1"/>
    <col min="12801" max="12801" width="13.85546875" customWidth="1"/>
    <col min="12802" max="12802" width="13.42578125" customWidth="1"/>
    <col min="12803" max="12803" width="15.140625" customWidth="1"/>
    <col min="12804" max="12804" width="40.7109375" customWidth="1"/>
    <col min="12805" max="12805" width="20.42578125" customWidth="1"/>
    <col min="12806" max="12806" width="17.85546875" customWidth="1"/>
    <col min="12807" max="12807" width="16.7109375" customWidth="1"/>
    <col min="12808" max="12808" width="13.7109375" customWidth="1"/>
    <col min="12809" max="12809" width="14.28515625" customWidth="1"/>
    <col min="12810" max="12810" width="12.7109375" customWidth="1"/>
    <col min="12811" max="12811" width="56.85546875" customWidth="1"/>
    <col min="12812" max="12813" width="0" hidden="1" customWidth="1"/>
    <col min="13050" max="13050" width="4.7109375" customWidth="1"/>
    <col min="13051" max="13051" width="14.140625" customWidth="1"/>
    <col min="13052" max="13052" width="23.42578125" customWidth="1"/>
    <col min="13053" max="13053" width="17.28515625" customWidth="1"/>
    <col min="13054" max="13054" width="11.7109375" customWidth="1"/>
    <col min="13055" max="13055" width="8.7109375" customWidth="1"/>
    <col min="13056" max="13056" width="18.7109375" customWidth="1"/>
    <col min="13057" max="13057" width="13.85546875" customWidth="1"/>
    <col min="13058" max="13058" width="13.42578125" customWidth="1"/>
    <col min="13059" max="13059" width="15.140625" customWidth="1"/>
    <col min="13060" max="13060" width="40.7109375" customWidth="1"/>
    <col min="13061" max="13061" width="20.42578125" customWidth="1"/>
    <col min="13062" max="13062" width="17.85546875" customWidth="1"/>
    <col min="13063" max="13063" width="16.7109375" customWidth="1"/>
    <col min="13064" max="13064" width="13.7109375" customWidth="1"/>
    <col min="13065" max="13065" width="14.28515625" customWidth="1"/>
    <col min="13066" max="13066" width="12.7109375" customWidth="1"/>
    <col min="13067" max="13067" width="56.85546875" customWidth="1"/>
    <col min="13068" max="13069" width="0" hidden="1" customWidth="1"/>
    <col min="13306" max="13306" width="4.7109375" customWidth="1"/>
    <col min="13307" max="13307" width="14.140625" customWidth="1"/>
    <col min="13308" max="13308" width="23.42578125" customWidth="1"/>
    <col min="13309" max="13309" width="17.28515625" customWidth="1"/>
    <col min="13310" max="13310" width="11.7109375" customWidth="1"/>
    <col min="13311" max="13311" width="8.7109375" customWidth="1"/>
    <col min="13312" max="13312" width="18.7109375" customWidth="1"/>
    <col min="13313" max="13313" width="13.85546875" customWidth="1"/>
    <col min="13314" max="13314" width="13.42578125" customWidth="1"/>
    <col min="13315" max="13315" width="15.140625" customWidth="1"/>
    <col min="13316" max="13316" width="40.7109375" customWidth="1"/>
    <col min="13317" max="13317" width="20.42578125" customWidth="1"/>
    <col min="13318" max="13318" width="17.85546875" customWidth="1"/>
    <col min="13319" max="13319" width="16.7109375" customWidth="1"/>
    <col min="13320" max="13320" width="13.7109375" customWidth="1"/>
    <col min="13321" max="13321" width="14.28515625" customWidth="1"/>
    <col min="13322" max="13322" width="12.7109375" customWidth="1"/>
    <col min="13323" max="13323" width="56.85546875" customWidth="1"/>
    <col min="13324" max="13325" width="0" hidden="1" customWidth="1"/>
    <col min="13562" max="13562" width="4.7109375" customWidth="1"/>
    <col min="13563" max="13563" width="14.140625" customWidth="1"/>
    <col min="13564" max="13564" width="23.42578125" customWidth="1"/>
    <col min="13565" max="13565" width="17.28515625" customWidth="1"/>
    <col min="13566" max="13566" width="11.7109375" customWidth="1"/>
    <col min="13567" max="13567" width="8.7109375" customWidth="1"/>
    <col min="13568" max="13568" width="18.7109375" customWidth="1"/>
    <col min="13569" max="13569" width="13.85546875" customWidth="1"/>
    <col min="13570" max="13570" width="13.42578125" customWidth="1"/>
    <col min="13571" max="13571" width="15.140625" customWidth="1"/>
    <col min="13572" max="13572" width="40.7109375" customWidth="1"/>
    <col min="13573" max="13573" width="20.42578125" customWidth="1"/>
    <col min="13574" max="13574" width="17.85546875" customWidth="1"/>
    <col min="13575" max="13575" width="16.7109375" customWidth="1"/>
    <col min="13576" max="13576" width="13.7109375" customWidth="1"/>
    <col min="13577" max="13577" width="14.28515625" customWidth="1"/>
    <col min="13578" max="13578" width="12.7109375" customWidth="1"/>
    <col min="13579" max="13579" width="56.85546875" customWidth="1"/>
    <col min="13580" max="13581" width="0" hidden="1" customWidth="1"/>
    <col min="13818" max="13818" width="4.7109375" customWidth="1"/>
    <col min="13819" max="13819" width="14.140625" customWidth="1"/>
    <col min="13820" max="13820" width="23.42578125" customWidth="1"/>
    <col min="13821" max="13821" width="17.28515625" customWidth="1"/>
    <col min="13822" max="13822" width="11.7109375" customWidth="1"/>
    <col min="13823" max="13823" width="8.7109375" customWidth="1"/>
    <col min="13824" max="13824" width="18.7109375" customWidth="1"/>
    <col min="13825" max="13825" width="13.85546875" customWidth="1"/>
    <col min="13826" max="13826" width="13.42578125" customWidth="1"/>
    <col min="13827" max="13827" width="15.140625" customWidth="1"/>
    <col min="13828" max="13828" width="40.7109375" customWidth="1"/>
    <col min="13829" max="13829" width="20.42578125" customWidth="1"/>
    <col min="13830" max="13830" width="17.85546875" customWidth="1"/>
    <col min="13831" max="13831" width="16.7109375" customWidth="1"/>
    <col min="13832" max="13832" width="13.7109375" customWidth="1"/>
    <col min="13833" max="13833" width="14.28515625" customWidth="1"/>
    <col min="13834" max="13834" width="12.7109375" customWidth="1"/>
    <col min="13835" max="13835" width="56.85546875" customWidth="1"/>
    <col min="13836" max="13837" width="0" hidden="1" customWidth="1"/>
    <col min="14074" max="14074" width="4.7109375" customWidth="1"/>
    <col min="14075" max="14075" width="14.140625" customWidth="1"/>
    <col min="14076" max="14076" width="23.42578125" customWidth="1"/>
    <col min="14077" max="14077" width="17.28515625" customWidth="1"/>
    <col min="14078" max="14078" width="11.7109375" customWidth="1"/>
    <col min="14079" max="14079" width="8.7109375" customWidth="1"/>
    <col min="14080" max="14080" width="18.7109375" customWidth="1"/>
    <col min="14081" max="14081" width="13.85546875" customWidth="1"/>
    <col min="14082" max="14082" width="13.42578125" customWidth="1"/>
    <col min="14083" max="14083" width="15.140625" customWidth="1"/>
    <col min="14084" max="14084" width="40.7109375" customWidth="1"/>
    <col min="14085" max="14085" width="20.42578125" customWidth="1"/>
    <col min="14086" max="14086" width="17.85546875" customWidth="1"/>
    <col min="14087" max="14087" width="16.7109375" customWidth="1"/>
    <col min="14088" max="14088" width="13.7109375" customWidth="1"/>
    <col min="14089" max="14089" width="14.28515625" customWidth="1"/>
    <col min="14090" max="14090" width="12.7109375" customWidth="1"/>
    <col min="14091" max="14091" width="56.85546875" customWidth="1"/>
    <col min="14092" max="14093" width="0" hidden="1" customWidth="1"/>
    <col min="14330" max="14330" width="4.7109375" customWidth="1"/>
    <col min="14331" max="14331" width="14.140625" customWidth="1"/>
    <col min="14332" max="14332" width="23.42578125" customWidth="1"/>
    <col min="14333" max="14333" width="17.28515625" customWidth="1"/>
    <col min="14334" max="14334" width="11.7109375" customWidth="1"/>
    <col min="14335" max="14335" width="8.7109375" customWidth="1"/>
    <col min="14336" max="14336" width="18.7109375" customWidth="1"/>
    <col min="14337" max="14337" width="13.85546875" customWidth="1"/>
    <col min="14338" max="14338" width="13.42578125" customWidth="1"/>
    <col min="14339" max="14339" width="15.140625" customWidth="1"/>
    <col min="14340" max="14340" width="40.7109375" customWidth="1"/>
    <col min="14341" max="14341" width="20.42578125" customWidth="1"/>
    <col min="14342" max="14342" width="17.85546875" customWidth="1"/>
    <col min="14343" max="14343" width="16.7109375" customWidth="1"/>
    <col min="14344" max="14344" width="13.7109375" customWidth="1"/>
    <col min="14345" max="14345" width="14.28515625" customWidth="1"/>
    <col min="14346" max="14346" width="12.7109375" customWidth="1"/>
    <col min="14347" max="14347" width="56.85546875" customWidth="1"/>
    <col min="14348" max="14349" width="0" hidden="1" customWidth="1"/>
    <col min="14586" max="14586" width="4.7109375" customWidth="1"/>
    <col min="14587" max="14587" width="14.140625" customWidth="1"/>
    <col min="14588" max="14588" width="23.42578125" customWidth="1"/>
    <col min="14589" max="14589" width="17.28515625" customWidth="1"/>
    <col min="14590" max="14590" width="11.7109375" customWidth="1"/>
    <col min="14591" max="14591" width="8.7109375" customWidth="1"/>
    <col min="14592" max="14592" width="18.7109375" customWidth="1"/>
    <col min="14593" max="14593" width="13.85546875" customWidth="1"/>
    <col min="14594" max="14594" width="13.42578125" customWidth="1"/>
    <col min="14595" max="14595" width="15.140625" customWidth="1"/>
    <col min="14596" max="14596" width="40.7109375" customWidth="1"/>
    <col min="14597" max="14597" width="20.42578125" customWidth="1"/>
    <col min="14598" max="14598" width="17.85546875" customWidth="1"/>
    <col min="14599" max="14599" width="16.7109375" customWidth="1"/>
    <col min="14600" max="14600" width="13.7109375" customWidth="1"/>
    <col min="14601" max="14601" width="14.28515625" customWidth="1"/>
    <col min="14602" max="14602" width="12.7109375" customWidth="1"/>
    <col min="14603" max="14603" width="56.85546875" customWidth="1"/>
    <col min="14604" max="14605" width="0" hidden="1" customWidth="1"/>
    <col min="14842" max="14842" width="4.7109375" customWidth="1"/>
    <col min="14843" max="14843" width="14.140625" customWidth="1"/>
    <col min="14844" max="14844" width="23.42578125" customWidth="1"/>
    <col min="14845" max="14845" width="17.28515625" customWidth="1"/>
    <col min="14846" max="14846" width="11.7109375" customWidth="1"/>
    <col min="14847" max="14847" width="8.7109375" customWidth="1"/>
    <col min="14848" max="14848" width="18.7109375" customWidth="1"/>
    <col min="14849" max="14849" width="13.85546875" customWidth="1"/>
    <col min="14850" max="14850" width="13.42578125" customWidth="1"/>
    <col min="14851" max="14851" width="15.140625" customWidth="1"/>
    <col min="14852" max="14852" width="40.7109375" customWidth="1"/>
    <col min="14853" max="14853" width="20.42578125" customWidth="1"/>
    <col min="14854" max="14854" width="17.85546875" customWidth="1"/>
    <col min="14855" max="14855" width="16.7109375" customWidth="1"/>
    <col min="14856" max="14856" width="13.7109375" customWidth="1"/>
    <col min="14857" max="14857" width="14.28515625" customWidth="1"/>
    <col min="14858" max="14858" width="12.7109375" customWidth="1"/>
    <col min="14859" max="14859" width="56.85546875" customWidth="1"/>
    <col min="14860" max="14861" width="0" hidden="1" customWidth="1"/>
    <col min="15098" max="15098" width="4.7109375" customWidth="1"/>
    <col min="15099" max="15099" width="14.140625" customWidth="1"/>
    <col min="15100" max="15100" width="23.42578125" customWidth="1"/>
    <col min="15101" max="15101" width="17.28515625" customWidth="1"/>
    <col min="15102" max="15102" width="11.7109375" customWidth="1"/>
    <col min="15103" max="15103" width="8.7109375" customWidth="1"/>
    <col min="15104" max="15104" width="18.7109375" customWidth="1"/>
    <col min="15105" max="15105" width="13.85546875" customWidth="1"/>
    <col min="15106" max="15106" width="13.42578125" customWidth="1"/>
    <col min="15107" max="15107" width="15.140625" customWidth="1"/>
    <col min="15108" max="15108" width="40.7109375" customWidth="1"/>
    <col min="15109" max="15109" width="20.42578125" customWidth="1"/>
    <col min="15110" max="15110" width="17.85546875" customWidth="1"/>
    <col min="15111" max="15111" width="16.7109375" customWidth="1"/>
    <col min="15112" max="15112" width="13.7109375" customWidth="1"/>
    <col min="15113" max="15113" width="14.28515625" customWidth="1"/>
    <col min="15114" max="15114" width="12.7109375" customWidth="1"/>
    <col min="15115" max="15115" width="56.85546875" customWidth="1"/>
    <col min="15116" max="15117" width="0" hidden="1" customWidth="1"/>
    <col min="15354" max="15354" width="4.7109375" customWidth="1"/>
    <col min="15355" max="15355" width="14.140625" customWidth="1"/>
    <col min="15356" max="15356" width="23.42578125" customWidth="1"/>
    <col min="15357" max="15357" width="17.28515625" customWidth="1"/>
    <col min="15358" max="15358" width="11.7109375" customWidth="1"/>
    <col min="15359" max="15359" width="8.7109375" customWidth="1"/>
    <col min="15360" max="15360" width="18.7109375" customWidth="1"/>
    <col min="15361" max="15361" width="13.85546875" customWidth="1"/>
    <col min="15362" max="15362" width="13.42578125" customWidth="1"/>
    <col min="15363" max="15363" width="15.140625" customWidth="1"/>
    <col min="15364" max="15364" width="40.7109375" customWidth="1"/>
    <col min="15365" max="15365" width="20.42578125" customWidth="1"/>
    <col min="15366" max="15366" width="17.85546875" customWidth="1"/>
    <col min="15367" max="15367" width="16.7109375" customWidth="1"/>
    <col min="15368" max="15368" width="13.7109375" customWidth="1"/>
    <col min="15369" max="15369" width="14.28515625" customWidth="1"/>
    <col min="15370" max="15370" width="12.7109375" customWidth="1"/>
    <col min="15371" max="15371" width="56.85546875" customWidth="1"/>
    <col min="15372" max="15373" width="0" hidden="1" customWidth="1"/>
    <col min="15610" max="15610" width="4.7109375" customWidth="1"/>
    <col min="15611" max="15611" width="14.140625" customWidth="1"/>
    <col min="15612" max="15612" width="23.42578125" customWidth="1"/>
    <col min="15613" max="15613" width="17.28515625" customWidth="1"/>
    <col min="15614" max="15614" width="11.7109375" customWidth="1"/>
    <col min="15615" max="15615" width="8.7109375" customWidth="1"/>
    <col min="15616" max="15616" width="18.7109375" customWidth="1"/>
    <col min="15617" max="15617" width="13.85546875" customWidth="1"/>
    <col min="15618" max="15618" width="13.42578125" customWidth="1"/>
    <col min="15619" max="15619" width="15.140625" customWidth="1"/>
    <col min="15620" max="15620" width="40.7109375" customWidth="1"/>
    <col min="15621" max="15621" width="20.42578125" customWidth="1"/>
    <col min="15622" max="15622" width="17.85546875" customWidth="1"/>
    <col min="15623" max="15623" width="16.7109375" customWidth="1"/>
    <col min="15624" max="15624" width="13.7109375" customWidth="1"/>
    <col min="15625" max="15625" width="14.28515625" customWidth="1"/>
    <col min="15626" max="15626" width="12.7109375" customWidth="1"/>
    <col min="15627" max="15627" width="56.85546875" customWidth="1"/>
    <col min="15628" max="15629" width="0" hidden="1" customWidth="1"/>
    <col min="15866" max="15866" width="4.7109375" customWidth="1"/>
    <col min="15867" max="15867" width="14.140625" customWidth="1"/>
    <col min="15868" max="15868" width="23.42578125" customWidth="1"/>
    <col min="15869" max="15869" width="17.28515625" customWidth="1"/>
    <col min="15870" max="15870" width="11.7109375" customWidth="1"/>
    <col min="15871" max="15871" width="8.7109375" customWidth="1"/>
    <col min="15872" max="15872" width="18.7109375" customWidth="1"/>
    <col min="15873" max="15873" width="13.85546875" customWidth="1"/>
    <col min="15874" max="15874" width="13.42578125" customWidth="1"/>
    <col min="15875" max="15875" width="15.140625" customWidth="1"/>
    <col min="15876" max="15876" width="40.7109375" customWidth="1"/>
    <col min="15877" max="15877" width="20.42578125" customWidth="1"/>
    <col min="15878" max="15878" width="17.85546875" customWidth="1"/>
    <col min="15879" max="15879" width="16.7109375" customWidth="1"/>
    <col min="15880" max="15880" width="13.7109375" customWidth="1"/>
    <col min="15881" max="15881" width="14.28515625" customWidth="1"/>
    <col min="15882" max="15882" width="12.7109375" customWidth="1"/>
    <col min="15883" max="15883" width="56.85546875" customWidth="1"/>
    <col min="15884" max="15885" width="0" hidden="1" customWidth="1"/>
    <col min="16122" max="16122" width="4.7109375" customWidth="1"/>
    <col min="16123" max="16123" width="14.140625" customWidth="1"/>
    <col min="16124" max="16124" width="23.42578125" customWidth="1"/>
    <col min="16125" max="16125" width="17.28515625" customWidth="1"/>
    <col min="16126" max="16126" width="11.7109375" customWidth="1"/>
    <col min="16127" max="16127" width="8.7109375" customWidth="1"/>
    <col min="16128" max="16128" width="18.7109375" customWidth="1"/>
    <col min="16129" max="16129" width="13.85546875" customWidth="1"/>
    <col min="16130" max="16130" width="13.42578125" customWidth="1"/>
    <col min="16131" max="16131" width="15.140625" customWidth="1"/>
    <col min="16132" max="16132" width="40.7109375" customWidth="1"/>
    <col min="16133" max="16133" width="20.42578125" customWidth="1"/>
    <col min="16134" max="16134" width="17.85546875" customWidth="1"/>
    <col min="16135" max="16135" width="16.7109375" customWidth="1"/>
    <col min="16136" max="16136" width="13.7109375" customWidth="1"/>
    <col min="16137" max="16137" width="14.28515625" customWidth="1"/>
    <col min="16138" max="16138" width="12.7109375" customWidth="1"/>
    <col min="16139" max="16139" width="56.85546875" customWidth="1"/>
    <col min="16140" max="16141" width="0" hidden="1" customWidth="1"/>
  </cols>
  <sheetData>
    <row r="1" spans="1:82" ht="29.25" thickBot="1" x14ac:dyDescent="0.5">
      <c r="B1" s="164" t="s">
        <v>551</v>
      </c>
      <c r="C1" s="412"/>
      <c r="D1" s="412"/>
      <c r="E1" s="412"/>
      <c r="F1" s="412"/>
      <c r="G1" s="417"/>
      <c r="H1" s="440"/>
      <c r="I1" s="164"/>
      <c r="J1" s="164"/>
      <c r="K1" s="164"/>
      <c r="L1" s="164"/>
      <c r="M1" s="164"/>
      <c r="N1" s="164"/>
      <c r="O1" s="164"/>
      <c r="P1" s="164"/>
      <c r="Q1" s="164"/>
      <c r="R1" s="222" t="s">
        <v>289</v>
      </c>
    </row>
    <row r="2" spans="1:82" ht="32.25" customHeight="1" x14ac:dyDescent="0.25">
      <c r="A2" s="1078" t="s">
        <v>319</v>
      </c>
      <c r="B2" s="1080" t="s">
        <v>144</v>
      </c>
      <c r="C2" s="1080" t="s">
        <v>135</v>
      </c>
      <c r="D2" s="1080" t="s">
        <v>522</v>
      </c>
      <c r="E2" s="1080" t="s">
        <v>136</v>
      </c>
      <c r="F2" s="1162" t="s">
        <v>140</v>
      </c>
      <c r="G2" s="1094" t="s">
        <v>205</v>
      </c>
      <c r="H2" s="1092" t="s">
        <v>486</v>
      </c>
      <c r="I2" s="1080" t="s">
        <v>348</v>
      </c>
      <c r="J2" s="1080" t="s">
        <v>137</v>
      </c>
      <c r="K2" s="1133" t="s">
        <v>206</v>
      </c>
      <c r="L2" s="1137" t="s">
        <v>303</v>
      </c>
      <c r="M2" s="1139" t="s">
        <v>301</v>
      </c>
      <c r="N2" s="1140"/>
      <c r="O2" s="1141"/>
      <c r="P2" s="1135" t="s">
        <v>302</v>
      </c>
      <c r="Q2" s="1131" t="s">
        <v>266</v>
      </c>
      <c r="R2" s="1124" t="s">
        <v>207</v>
      </c>
      <c r="S2" s="1126" t="s">
        <v>387</v>
      </c>
      <c r="T2" s="1127"/>
    </row>
    <row r="3" spans="1:82" ht="164.25" customHeight="1" x14ac:dyDescent="0.25">
      <c r="A3" s="1079"/>
      <c r="B3" s="1081"/>
      <c r="C3" s="1081"/>
      <c r="D3" s="847"/>
      <c r="E3" s="1081"/>
      <c r="F3" s="1163"/>
      <c r="G3" s="1095"/>
      <c r="H3" s="1093"/>
      <c r="I3" s="1081"/>
      <c r="J3" s="1081"/>
      <c r="K3" s="1134"/>
      <c r="L3" s="1138"/>
      <c r="M3" s="646" t="s">
        <v>209</v>
      </c>
      <c r="N3" s="667" t="s">
        <v>210</v>
      </c>
      <c r="O3" s="647" t="s">
        <v>273</v>
      </c>
      <c r="P3" s="1136"/>
      <c r="Q3" s="1132"/>
      <c r="R3" s="1125"/>
      <c r="S3" s="229" t="s">
        <v>388</v>
      </c>
      <c r="T3" s="328" t="s">
        <v>192</v>
      </c>
    </row>
    <row r="4" spans="1:82" ht="34.5" customHeight="1" thickBot="1" x14ac:dyDescent="0.3">
      <c r="A4" s="330" t="s">
        <v>256</v>
      </c>
      <c r="B4" s="226" t="s">
        <v>257</v>
      </c>
      <c r="C4" s="226" t="s">
        <v>258</v>
      </c>
      <c r="D4" s="226" t="s">
        <v>259</v>
      </c>
      <c r="E4" s="226" t="s">
        <v>260</v>
      </c>
      <c r="F4" s="226" t="s">
        <v>261</v>
      </c>
      <c r="G4" s="226" t="s">
        <v>262</v>
      </c>
      <c r="H4" s="441" t="s">
        <v>263</v>
      </c>
      <c r="I4" s="226" t="s">
        <v>264</v>
      </c>
      <c r="J4" s="227" t="s">
        <v>265</v>
      </c>
      <c r="K4" s="227" t="s">
        <v>487</v>
      </c>
      <c r="L4" s="649" t="s">
        <v>523</v>
      </c>
      <c r="M4" s="666" t="s">
        <v>524</v>
      </c>
      <c r="N4" s="330" t="s">
        <v>488</v>
      </c>
      <c r="O4" s="648" t="s">
        <v>525</v>
      </c>
      <c r="P4" s="447" t="s">
        <v>526</v>
      </c>
      <c r="Q4" s="330" t="s">
        <v>527</v>
      </c>
      <c r="R4" s="446" t="s">
        <v>528</v>
      </c>
      <c r="S4" s="228" t="s">
        <v>389</v>
      </c>
      <c r="T4" s="226" t="s">
        <v>390</v>
      </c>
    </row>
    <row r="5" spans="1:82" ht="173.25" customHeight="1" x14ac:dyDescent="0.25">
      <c r="A5" s="1087">
        <v>1</v>
      </c>
      <c r="B5" s="1082" t="s">
        <v>63</v>
      </c>
      <c r="C5" s="1085" t="s">
        <v>318</v>
      </c>
      <c r="D5" s="1103" t="s">
        <v>530</v>
      </c>
      <c r="E5" s="1109" t="s">
        <v>73</v>
      </c>
      <c r="F5" s="1164" t="s">
        <v>8</v>
      </c>
      <c r="G5" s="1101">
        <v>362375172.18000001</v>
      </c>
      <c r="H5" s="1161" t="s">
        <v>63</v>
      </c>
      <c r="I5" s="1128" t="s">
        <v>279</v>
      </c>
      <c r="J5" s="1103" t="s">
        <v>138</v>
      </c>
      <c r="K5" s="1184" t="s">
        <v>277</v>
      </c>
      <c r="L5" s="1185">
        <v>101386743</v>
      </c>
      <c r="M5" s="1185">
        <v>1004341.5</v>
      </c>
      <c r="N5" s="700">
        <v>1004341.5</v>
      </c>
      <c r="O5" s="1142">
        <v>0</v>
      </c>
      <c r="P5" s="1130">
        <f>M5/L5</f>
        <v>9.9060436333377432E-3</v>
      </c>
      <c r="Q5" s="1130">
        <f>(M5+M8+M9)/G5</f>
        <v>2.7715516324090788E-3</v>
      </c>
      <c r="R5" s="1188" t="s">
        <v>680</v>
      </c>
      <c r="S5" s="448">
        <f>T5/L5</f>
        <v>0.99009395636666231</v>
      </c>
      <c r="T5" s="10">
        <f>L5-M5</f>
        <v>100382401.5</v>
      </c>
      <c r="U5" s="9"/>
    </row>
    <row r="6" spans="1:82" ht="109.5" customHeight="1" x14ac:dyDescent="0.25">
      <c r="A6" s="1088"/>
      <c r="B6" s="1083"/>
      <c r="C6" s="1086"/>
      <c r="D6" s="1061"/>
      <c r="E6" s="1110"/>
      <c r="F6" s="1057"/>
      <c r="G6" s="1097"/>
      <c r="H6" s="1160"/>
      <c r="I6" s="1129"/>
      <c r="J6" s="1061"/>
      <c r="K6" s="1065"/>
      <c r="L6" s="1186"/>
      <c r="M6" s="1186"/>
      <c r="N6" s="775" t="s">
        <v>697</v>
      </c>
      <c r="O6" s="1143"/>
      <c r="P6" s="1116"/>
      <c r="Q6" s="1116"/>
      <c r="R6" s="1189"/>
      <c r="S6" s="448"/>
      <c r="T6" s="10"/>
      <c r="U6" s="9"/>
    </row>
    <row r="7" spans="1:82" ht="186.75" customHeight="1" x14ac:dyDescent="0.25">
      <c r="A7" s="1088"/>
      <c r="B7" s="1083"/>
      <c r="C7" s="1086"/>
      <c r="D7" s="1061"/>
      <c r="E7" s="1110"/>
      <c r="F7" s="1057"/>
      <c r="G7" s="1097"/>
      <c r="H7" s="1160"/>
      <c r="I7" s="1129"/>
      <c r="J7" s="1060"/>
      <c r="K7" s="1066"/>
      <c r="L7" s="1187"/>
      <c r="M7" s="1187"/>
      <c r="N7" s="774">
        <v>5641832.5</v>
      </c>
      <c r="O7" s="1144"/>
      <c r="P7" s="1115"/>
      <c r="Q7" s="1116"/>
      <c r="R7" s="1190"/>
      <c r="S7" s="448"/>
      <c r="T7" s="10"/>
      <c r="U7" s="9"/>
    </row>
    <row r="8" spans="1:82" ht="330" customHeight="1" x14ac:dyDescent="0.25">
      <c r="A8" s="1088"/>
      <c r="B8" s="1083"/>
      <c r="C8" s="1061"/>
      <c r="D8" s="846"/>
      <c r="E8" s="1110"/>
      <c r="F8" s="1057"/>
      <c r="G8" s="1097"/>
      <c r="H8" s="1160"/>
      <c r="I8" s="1129"/>
      <c r="J8" s="491" t="s">
        <v>30</v>
      </c>
      <c r="K8" s="200" t="s">
        <v>285</v>
      </c>
      <c r="L8" s="498">
        <v>1000000</v>
      </c>
      <c r="M8" s="495">
        <f>N8+O8</f>
        <v>0</v>
      </c>
      <c r="N8" s="686">
        <v>0</v>
      </c>
      <c r="O8" s="668">
        <v>0</v>
      </c>
      <c r="P8" s="499">
        <f t="shared" ref="P8:P68" si="0">M8/L8</f>
        <v>0</v>
      </c>
      <c r="Q8" s="1116"/>
      <c r="R8" s="497" t="s">
        <v>552</v>
      </c>
      <c r="S8" s="449">
        <f t="shared" ref="S8:S60" si="1">T8/L8</f>
        <v>1</v>
      </c>
      <c r="T8" s="5">
        <f t="shared" ref="T8:T60" si="2">L8-M8</f>
        <v>1000000</v>
      </c>
      <c r="U8" s="9"/>
    </row>
    <row r="9" spans="1:82" ht="83.25" customHeight="1" x14ac:dyDescent="0.25">
      <c r="A9" s="1089"/>
      <c r="B9" s="1084"/>
      <c r="C9" s="1060"/>
      <c r="D9" s="847"/>
      <c r="E9" s="1106"/>
      <c r="F9" s="1058"/>
      <c r="G9" s="1098"/>
      <c r="H9" s="1108"/>
      <c r="I9" s="1077"/>
      <c r="J9" s="500" t="s">
        <v>30</v>
      </c>
      <c r="K9" s="501" t="s">
        <v>285</v>
      </c>
      <c r="L9" s="502">
        <v>600000</v>
      </c>
      <c r="M9" s="495">
        <v>0</v>
      </c>
      <c r="N9" s="678">
        <v>0</v>
      </c>
      <c r="O9" s="668">
        <v>0</v>
      </c>
      <c r="P9" s="499">
        <f t="shared" si="0"/>
        <v>0</v>
      </c>
      <c r="Q9" s="1115"/>
      <c r="R9" s="497" t="s">
        <v>553</v>
      </c>
      <c r="S9" s="449">
        <f t="shared" si="1"/>
        <v>1</v>
      </c>
      <c r="T9" s="5">
        <f t="shared" si="2"/>
        <v>600000</v>
      </c>
      <c r="U9" s="9"/>
    </row>
    <row r="10" spans="1:82" ht="62.25" customHeight="1" x14ac:dyDescent="0.25">
      <c r="A10" s="1090">
        <v>2</v>
      </c>
      <c r="B10" s="1091" t="s">
        <v>63</v>
      </c>
      <c r="C10" s="1091" t="s">
        <v>282</v>
      </c>
      <c r="D10" s="1091" t="s">
        <v>530</v>
      </c>
      <c r="E10" s="1091" t="s">
        <v>74</v>
      </c>
      <c r="F10" s="1091" t="s">
        <v>8</v>
      </c>
      <c r="G10" s="1091">
        <v>462724796.58999997</v>
      </c>
      <c r="H10" s="1091" t="s">
        <v>63</v>
      </c>
      <c r="I10" s="1091" t="s">
        <v>280</v>
      </c>
      <c r="J10" s="1091" t="s">
        <v>138</v>
      </c>
      <c r="K10" s="1195" t="s">
        <v>685</v>
      </c>
      <c r="L10" s="1194">
        <v>13225052</v>
      </c>
      <c r="M10" s="1194">
        <v>96798.25</v>
      </c>
      <c r="N10" s="679">
        <v>96798.25</v>
      </c>
      <c r="O10" s="509">
        <v>0</v>
      </c>
      <c r="P10" s="1114">
        <f t="shared" si="0"/>
        <v>7.3193095951531988E-3</v>
      </c>
      <c r="Q10" s="1114">
        <f>M10/G10</f>
        <v>2.0919183651566583E-4</v>
      </c>
      <c r="R10" s="1191" t="s">
        <v>675</v>
      </c>
      <c r="S10" s="449">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row>
    <row r="11" spans="1:82" ht="56.25" customHeight="1" x14ac:dyDescent="0.25">
      <c r="A11" s="1088"/>
      <c r="B11" s="1091"/>
      <c r="C11" s="1091"/>
      <c r="D11" s="1091"/>
      <c r="E11" s="1091"/>
      <c r="F11" s="1091"/>
      <c r="G11" s="1091"/>
      <c r="H11" s="1091"/>
      <c r="I11" s="1091"/>
      <c r="J11" s="1091"/>
      <c r="K11" s="1196"/>
      <c r="L11" s="1186"/>
      <c r="M11" s="1186"/>
      <c r="N11" s="702" t="s">
        <v>695</v>
      </c>
      <c r="O11" s="778"/>
      <c r="P11" s="1116"/>
      <c r="Q11" s="1116"/>
      <c r="R11" s="1192"/>
      <c r="S11" s="449"/>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row>
    <row r="12" spans="1:82" ht="69" customHeight="1" x14ac:dyDescent="0.25">
      <c r="A12" s="1089"/>
      <c r="B12" s="1091"/>
      <c r="C12" s="1091"/>
      <c r="D12" s="1091"/>
      <c r="E12" s="1091"/>
      <c r="F12" s="1091"/>
      <c r="G12" s="1091"/>
      <c r="H12" s="1091"/>
      <c r="I12" s="1091"/>
      <c r="J12" s="1091"/>
      <c r="K12" s="1197"/>
      <c r="L12" s="1187"/>
      <c r="M12" s="1187"/>
      <c r="N12" s="785">
        <v>290394.75</v>
      </c>
      <c r="O12" s="747">
        <v>0</v>
      </c>
      <c r="P12" s="1115"/>
      <c r="Q12" s="1115"/>
      <c r="R12" s="1193"/>
      <c r="S12" s="449"/>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c r="CD12" s="136"/>
    </row>
    <row r="13" spans="1:82" ht="250.5" customHeight="1" x14ac:dyDescent="0.25">
      <c r="A13" s="1052">
        <v>3</v>
      </c>
      <c r="B13" s="1165" t="s">
        <v>64</v>
      </c>
      <c r="C13" s="1165" t="s">
        <v>281</v>
      </c>
      <c r="D13" s="1165" t="s">
        <v>531</v>
      </c>
      <c r="E13" s="1210" t="s">
        <v>75</v>
      </c>
      <c r="F13" s="1074" t="s">
        <v>8</v>
      </c>
      <c r="G13" s="1213">
        <v>400418989.25999999</v>
      </c>
      <c r="H13" s="1216" t="s">
        <v>499</v>
      </c>
      <c r="I13" s="1201" t="s">
        <v>322</v>
      </c>
      <c r="J13" s="1059" t="s">
        <v>138</v>
      </c>
      <c r="K13" s="1064" t="s">
        <v>309</v>
      </c>
      <c r="L13" s="1220">
        <v>178471075</v>
      </c>
      <c r="M13" s="1220">
        <f>N13</f>
        <v>11053466</v>
      </c>
      <c r="N13" s="776">
        <v>11053466</v>
      </c>
      <c r="O13" s="1204">
        <v>0</v>
      </c>
      <c r="P13" s="1207">
        <f>M13/L13</f>
        <v>6.1934215390365074E-2</v>
      </c>
      <c r="Q13" s="1114">
        <f>(M13+M16+M17)/G13</f>
        <v>0.1545071279320076</v>
      </c>
      <c r="R13" s="1219" t="s">
        <v>681</v>
      </c>
      <c r="S13" s="449"/>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row>
    <row r="14" spans="1:82" ht="160.5" customHeight="1" x14ac:dyDescent="0.25">
      <c r="A14" s="1053"/>
      <c r="B14" s="1166"/>
      <c r="C14" s="1166"/>
      <c r="D14" s="1166"/>
      <c r="E14" s="1211"/>
      <c r="F14" s="1075"/>
      <c r="G14" s="1214"/>
      <c r="H14" s="1217"/>
      <c r="I14" s="1202"/>
      <c r="J14" s="1061"/>
      <c r="K14" s="1065"/>
      <c r="L14" s="1221"/>
      <c r="M14" s="1221"/>
      <c r="N14" s="784" t="s">
        <v>696</v>
      </c>
      <c r="O14" s="1205"/>
      <c r="P14" s="1208"/>
      <c r="Q14" s="1116"/>
      <c r="R14" s="1189"/>
      <c r="S14" s="449"/>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row>
    <row r="15" spans="1:82" ht="276.75" customHeight="1" x14ac:dyDescent="0.25">
      <c r="A15" s="1053"/>
      <c r="B15" s="1166"/>
      <c r="C15" s="1166"/>
      <c r="D15" s="1166"/>
      <c r="E15" s="1211"/>
      <c r="F15" s="1075"/>
      <c r="G15" s="1214"/>
      <c r="H15" s="1217"/>
      <c r="I15" s="1202"/>
      <c r="J15" s="1061"/>
      <c r="K15" s="1066"/>
      <c r="L15" s="1222"/>
      <c r="M15" s="1222"/>
      <c r="N15" s="783">
        <v>33160392</v>
      </c>
      <c r="O15" s="1206"/>
      <c r="P15" s="1209"/>
      <c r="Q15" s="1116"/>
      <c r="R15" s="1189"/>
      <c r="S15" s="449"/>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row>
    <row r="16" spans="1:82" s="136" customFormat="1" ht="367.5" customHeight="1" x14ac:dyDescent="0.25">
      <c r="A16" s="1053"/>
      <c r="B16" s="1166"/>
      <c r="C16" s="1166"/>
      <c r="D16" s="1166"/>
      <c r="E16" s="1211"/>
      <c r="F16" s="1075"/>
      <c r="G16" s="1214"/>
      <c r="H16" s="1217"/>
      <c r="I16" s="1202"/>
      <c r="J16" s="501" t="s">
        <v>141</v>
      </c>
      <c r="K16" s="777"/>
      <c r="L16" s="299">
        <v>40518449.969999999</v>
      </c>
      <c r="M16" s="495">
        <f t="shared" ref="M16:M34" si="3">N16+O16</f>
        <v>39887710.969999999</v>
      </c>
      <c r="N16" s="773">
        <v>39887710.969999999</v>
      </c>
      <c r="O16" s="779"/>
      <c r="P16" s="772">
        <f t="shared" si="0"/>
        <v>0.98443328902100147</v>
      </c>
      <c r="Q16" s="1116"/>
      <c r="R16" s="450" t="s">
        <v>676</v>
      </c>
      <c r="S16" s="449">
        <f t="shared" si="1"/>
        <v>1.5566710978998489E-2</v>
      </c>
      <c r="T16" s="5">
        <f t="shared" si="2"/>
        <v>630739</v>
      </c>
      <c r="U16" s="9"/>
    </row>
    <row r="17" spans="1:82" s="136" customFormat="1" ht="389.25" customHeight="1" x14ac:dyDescent="0.25">
      <c r="A17" s="1053"/>
      <c r="B17" s="1166"/>
      <c r="C17" s="1166"/>
      <c r="D17" s="1166"/>
      <c r="E17" s="1211"/>
      <c r="F17" s="1075"/>
      <c r="G17" s="1214"/>
      <c r="H17" s="1217"/>
      <c r="I17" s="1202"/>
      <c r="J17" s="501" t="s">
        <v>386</v>
      </c>
      <c r="K17" s="506" t="s">
        <v>385</v>
      </c>
      <c r="L17" s="303">
        <v>10926411.029999999</v>
      </c>
      <c r="M17" s="507">
        <f t="shared" si="3"/>
        <v>10926411.029999999</v>
      </c>
      <c r="N17" s="340">
        <v>10926411.029999999</v>
      </c>
      <c r="O17" s="669">
        <f>10926411.03-N17</f>
        <v>0</v>
      </c>
      <c r="P17" s="499">
        <f t="shared" si="0"/>
        <v>1</v>
      </c>
      <c r="Q17" s="1116"/>
      <c r="R17" s="752" t="s">
        <v>682</v>
      </c>
      <c r="S17" s="449">
        <f t="shared" si="1"/>
        <v>0</v>
      </c>
      <c r="T17" s="5">
        <f t="shared" si="2"/>
        <v>0</v>
      </c>
      <c r="U17" s="9"/>
    </row>
    <row r="18" spans="1:82" s="152" customFormat="1" ht="210" x14ac:dyDescent="0.25">
      <c r="A18" s="1054"/>
      <c r="B18" s="1167"/>
      <c r="C18" s="1167"/>
      <c r="D18" s="1167"/>
      <c r="E18" s="1212"/>
      <c r="F18" s="1076"/>
      <c r="G18" s="1215"/>
      <c r="H18" s="1218"/>
      <c r="I18" s="1203"/>
      <c r="J18" s="501" t="s">
        <v>30</v>
      </c>
      <c r="K18" s="501" t="s">
        <v>310</v>
      </c>
      <c r="L18" s="303">
        <v>150000</v>
      </c>
      <c r="M18" s="495">
        <f t="shared" si="3"/>
        <v>150000</v>
      </c>
      <c r="N18" s="399">
        <v>150000</v>
      </c>
      <c r="O18" s="670"/>
      <c r="P18" s="499">
        <f t="shared" si="0"/>
        <v>1</v>
      </c>
      <c r="Q18" s="1115"/>
      <c r="R18" s="497" t="s">
        <v>554</v>
      </c>
      <c r="S18" s="449">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row>
    <row r="19" spans="1:82" ht="308.25" customHeight="1" x14ac:dyDescent="0.25">
      <c r="A19" s="1052">
        <v>4</v>
      </c>
      <c r="B19" s="1059" t="s">
        <v>65</v>
      </c>
      <c r="C19" s="1059" t="s">
        <v>167</v>
      </c>
      <c r="D19" s="1059" t="s">
        <v>531</v>
      </c>
      <c r="E19" s="1105" t="s">
        <v>76</v>
      </c>
      <c r="F19" s="1056" t="s">
        <v>8</v>
      </c>
      <c r="G19" s="1096">
        <v>433013258.18000001</v>
      </c>
      <c r="H19" s="1107" t="s">
        <v>499</v>
      </c>
      <c r="I19" s="1015" t="s">
        <v>381</v>
      </c>
      <c r="J19" s="501" t="s">
        <v>138</v>
      </c>
      <c r="K19" s="501" t="s">
        <v>311</v>
      </c>
      <c r="L19" s="303">
        <v>354887803</v>
      </c>
      <c r="M19" s="495">
        <f t="shared" si="3"/>
        <v>88721951</v>
      </c>
      <c r="N19" s="680">
        <v>88721951</v>
      </c>
      <c r="O19" s="668">
        <v>0</v>
      </c>
      <c r="P19" s="499">
        <f t="shared" si="0"/>
        <v>0.250000000704448</v>
      </c>
      <c r="Q19" s="1114">
        <f>(M19+M20)/G19</f>
        <v>0.20558712537848972</v>
      </c>
      <c r="R19" s="497" t="s">
        <v>555</v>
      </c>
      <c r="S19" s="449">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row>
    <row r="20" spans="1:82" ht="225.75" customHeight="1" x14ac:dyDescent="0.25">
      <c r="A20" s="1054"/>
      <c r="B20" s="1060"/>
      <c r="C20" s="1060"/>
      <c r="D20" s="847"/>
      <c r="E20" s="1106"/>
      <c r="F20" s="1058"/>
      <c r="G20" s="1098"/>
      <c r="H20" s="1108"/>
      <c r="I20" s="1077"/>
      <c r="J20" s="501" t="s">
        <v>30</v>
      </c>
      <c r="K20" s="501" t="s">
        <v>312</v>
      </c>
      <c r="L20" s="303">
        <v>300000</v>
      </c>
      <c r="M20" s="495">
        <f t="shared" si="3"/>
        <v>300000</v>
      </c>
      <c r="N20" s="681">
        <v>300000</v>
      </c>
      <c r="O20" s="668">
        <v>0</v>
      </c>
      <c r="P20" s="499">
        <f t="shared" si="0"/>
        <v>1</v>
      </c>
      <c r="Q20" s="1115"/>
      <c r="R20" s="497" t="s">
        <v>556</v>
      </c>
      <c r="S20" s="449">
        <f t="shared" si="1"/>
        <v>0</v>
      </c>
      <c r="T20" s="5">
        <f t="shared" si="2"/>
        <v>0</v>
      </c>
      <c r="U20" s="9"/>
    </row>
    <row r="21" spans="1:82" ht="300" x14ac:dyDescent="0.25">
      <c r="A21" s="1090">
        <v>5</v>
      </c>
      <c r="B21" s="1119" t="s">
        <v>63</v>
      </c>
      <c r="C21" s="1059" t="s">
        <v>212</v>
      </c>
      <c r="D21" s="1059" t="s">
        <v>530</v>
      </c>
      <c r="E21" s="1062" t="s">
        <v>77</v>
      </c>
      <c r="F21" s="1074" t="s">
        <v>8</v>
      </c>
      <c r="G21" s="1071">
        <v>392633824.95999998</v>
      </c>
      <c r="H21" s="1067" t="s">
        <v>63</v>
      </c>
      <c r="I21" s="1025" t="s">
        <v>357</v>
      </c>
      <c r="J21" s="501" t="s">
        <v>141</v>
      </c>
      <c r="K21" s="501" t="s">
        <v>275</v>
      </c>
      <c r="L21" s="303">
        <v>31074718.09</v>
      </c>
      <c r="M21" s="495">
        <f t="shared" si="3"/>
        <v>31074718.09</v>
      </c>
      <c r="N21" s="681">
        <v>31074718.09</v>
      </c>
      <c r="O21" s="668">
        <v>0</v>
      </c>
      <c r="P21" s="499">
        <f t="shared" si="0"/>
        <v>1</v>
      </c>
      <c r="Q21" s="1114">
        <f>(M21+M22+M23)/G21</f>
        <v>8.0217414580133789E-2</v>
      </c>
      <c r="R21" s="450" t="s">
        <v>679</v>
      </c>
      <c r="S21" s="449">
        <f t="shared" si="1"/>
        <v>0</v>
      </c>
      <c r="T21" s="5">
        <f t="shared" si="2"/>
        <v>0</v>
      </c>
      <c r="U21" s="9"/>
    </row>
    <row r="22" spans="1:82" ht="147" customHeight="1" x14ac:dyDescent="0.25">
      <c r="A22" s="1088"/>
      <c r="B22" s="1150"/>
      <c r="C22" s="1061"/>
      <c r="D22" s="846"/>
      <c r="E22" s="1104"/>
      <c r="F22" s="1075"/>
      <c r="G22" s="1072"/>
      <c r="H22" s="1068"/>
      <c r="I22" s="1029"/>
      <c r="J22" s="501" t="s">
        <v>457</v>
      </c>
      <c r="K22" s="501" t="s">
        <v>458</v>
      </c>
      <c r="L22" s="303">
        <f>134201.25*0.85</f>
        <v>114071.0625</v>
      </c>
      <c r="M22" s="495">
        <f>N22+O22</f>
        <v>114071.0625</v>
      </c>
      <c r="N22" s="681">
        <v>0</v>
      </c>
      <c r="O22" s="668">
        <f>134201.25*0.85</f>
        <v>114071.0625</v>
      </c>
      <c r="P22" s="499">
        <f t="shared" si="0"/>
        <v>1</v>
      </c>
      <c r="Q22" s="1116"/>
      <c r="R22" s="664" t="s">
        <v>662</v>
      </c>
      <c r="S22" s="449"/>
      <c r="T22" s="5"/>
      <c r="U22" s="9"/>
    </row>
    <row r="23" spans="1:82" ht="120" x14ac:dyDescent="0.25">
      <c r="A23" s="1089"/>
      <c r="B23" s="1120"/>
      <c r="C23" s="1060"/>
      <c r="D23" s="847"/>
      <c r="E23" s="1063"/>
      <c r="F23" s="1076"/>
      <c r="G23" s="1073"/>
      <c r="H23" s="1069"/>
      <c r="I23" s="1035"/>
      <c r="J23" s="501" t="s">
        <v>457</v>
      </c>
      <c r="K23" s="501" t="s">
        <v>546</v>
      </c>
      <c r="L23" s="303">
        <f>361507.25*0.85</f>
        <v>307281.16249999998</v>
      </c>
      <c r="M23" s="495">
        <f>N23+O23</f>
        <v>307281.16249999998</v>
      </c>
      <c r="N23" s="681">
        <v>0</v>
      </c>
      <c r="O23" s="668">
        <f>361507.25*0.85</f>
        <v>307281.16249999998</v>
      </c>
      <c r="P23" s="499">
        <f t="shared" si="0"/>
        <v>1</v>
      </c>
      <c r="Q23" s="1115"/>
      <c r="R23" s="664" t="s">
        <v>663</v>
      </c>
      <c r="S23" s="449"/>
      <c r="T23" s="5"/>
      <c r="U23" s="9"/>
    </row>
    <row r="24" spans="1:82" ht="282.75" customHeight="1" x14ac:dyDescent="0.25">
      <c r="A24" s="1090">
        <v>6</v>
      </c>
      <c r="B24" s="1119" t="s">
        <v>63</v>
      </c>
      <c r="C24" s="1059" t="s">
        <v>168</v>
      </c>
      <c r="D24" s="1059" t="s">
        <v>530</v>
      </c>
      <c r="E24" s="1062" t="s">
        <v>78</v>
      </c>
      <c r="F24" s="1074" t="s">
        <v>8</v>
      </c>
      <c r="G24" s="1071">
        <v>77931313.939999998</v>
      </c>
      <c r="H24" s="1067" t="s">
        <v>63</v>
      </c>
      <c r="I24" s="1025" t="s">
        <v>357</v>
      </c>
      <c r="J24" s="501" t="s">
        <v>141</v>
      </c>
      <c r="K24" s="501" t="s">
        <v>313</v>
      </c>
      <c r="L24" s="303">
        <f>19504849.28+97231.82</f>
        <v>19602081.100000001</v>
      </c>
      <c r="M24" s="495">
        <f t="shared" si="3"/>
        <v>16260597.42</v>
      </c>
      <c r="N24" s="681">
        <v>16260597.42</v>
      </c>
      <c r="O24" s="671">
        <v>0</v>
      </c>
      <c r="P24" s="499">
        <f t="shared" si="0"/>
        <v>0.82953423858653452</v>
      </c>
      <c r="Q24" s="1114">
        <f>(M24+M25)/G24</f>
        <v>0.20913604911817812</v>
      </c>
      <c r="R24" s="450" t="s">
        <v>677</v>
      </c>
      <c r="S24" s="449">
        <f t="shared" si="1"/>
        <v>0.17046576141346551</v>
      </c>
      <c r="T24" s="5">
        <f t="shared" si="2"/>
        <v>3341483.6800000016</v>
      </c>
      <c r="U24" s="9"/>
    </row>
    <row r="25" spans="1:82" ht="150" x14ac:dyDescent="0.25">
      <c r="A25" s="1089"/>
      <c r="B25" s="1120"/>
      <c r="C25" s="1060"/>
      <c r="D25" s="847"/>
      <c r="E25" s="1063"/>
      <c r="F25" s="1076"/>
      <c r="G25" s="1073"/>
      <c r="H25" s="1069"/>
      <c r="I25" s="1035"/>
      <c r="J25" s="501" t="s">
        <v>457</v>
      </c>
      <c r="K25" s="501" t="s">
        <v>465</v>
      </c>
      <c r="L25" s="303">
        <v>44293.75</v>
      </c>
      <c r="M25" s="495">
        <f>N25+O25</f>
        <v>37649.68</v>
      </c>
      <c r="N25" s="681">
        <v>0</v>
      </c>
      <c r="O25" s="668">
        <v>37649.68</v>
      </c>
      <c r="P25" s="499">
        <f t="shared" si="0"/>
        <v>0.84999983067588547</v>
      </c>
      <c r="Q25" s="1115"/>
      <c r="R25" s="664" t="s">
        <v>664</v>
      </c>
      <c r="S25" s="449"/>
      <c r="T25" s="5"/>
      <c r="U25" s="9"/>
    </row>
    <row r="26" spans="1:82" ht="263.25" customHeight="1" x14ac:dyDescent="0.25">
      <c r="A26" s="1090">
        <v>7</v>
      </c>
      <c r="B26" s="1119" t="s">
        <v>63</v>
      </c>
      <c r="C26" s="1059" t="s">
        <v>169</v>
      </c>
      <c r="D26" s="1059" t="s">
        <v>530</v>
      </c>
      <c r="E26" s="1062" t="s">
        <v>78</v>
      </c>
      <c r="F26" s="1074" t="s">
        <v>8</v>
      </c>
      <c r="G26" s="1071">
        <v>429420137.85000002</v>
      </c>
      <c r="H26" s="1067" t="s">
        <v>63</v>
      </c>
      <c r="I26" s="1025" t="s">
        <v>357</v>
      </c>
      <c r="J26" s="501" t="s">
        <v>141</v>
      </c>
      <c r="K26" s="501" t="s">
        <v>276</v>
      </c>
      <c r="L26" s="303">
        <v>36122816.009999998</v>
      </c>
      <c r="M26" s="495">
        <f t="shared" si="3"/>
        <v>36122816.009999998</v>
      </c>
      <c r="N26" s="681">
        <v>36122816.009999998</v>
      </c>
      <c r="O26" s="668">
        <v>0</v>
      </c>
      <c r="P26" s="499">
        <f t="shared" si="0"/>
        <v>1</v>
      </c>
      <c r="Q26" s="1114">
        <f>(M26+M27)/G26</f>
        <v>8.4906802886677887E-2</v>
      </c>
      <c r="R26" s="555" t="s">
        <v>580</v>
      </c>
      <c r="S26" s="449">
        <f t="shared" si="1"/>
        <v>0</v>
      </c>
      <c r="T26" s="5">
        <f t="shared" si="2"/>
        <v>0</v>
      </c>
      <c r="U26" s="9"/>
    </row>
    <row r="27" spans="1:82" ht="154.5" customHeight="1" x14ac:dyDescent="0.25">
      <c r="A27" s="1089"/>
      <c r="B27" s="1120"/>
      <c r="C27" s="1060"/>
      <c r="D27" s="847"/>
      <c r="E27" s="1063"/>
      <c r="F27" s="1076"/>
      <c r="G27" s="1073"/>
      <c r="H27" s="1069"/>
      <c r="I27" s="1035"/>
      <c r="J27" s="501" t="s">
        <v>457</v>
      </c>
      <c r="K27" s="501" t="s">
        <v>462</v>
      </c>
      <c r="L27" s="303">
        <v>397500</v>
      </c>
      <c r="M27" s="495">
        <f>N27+O27</f>
        <v>337874.99</v>
      </c>
      <c r="N27" s="681">
        <v>0</v>
      </c>
      <c r="O27" s="668">
        <v>337874.99</v>
      </c>
      <c r="P27" s="499">
        <f>M27/L27</f>
        <v>0.84999997484276724</v>
      </c>
      <c r="Q27" s="1115"/>
      <c r="R27" s="664" t="s">
        <v>665</v>
      </c>
      <c r="S27" s="449"/>
      <c r="T27" s="5"/>
      <c r="U27" s="9"/>
    </row>
    <row r="28" spans="1:82" ht="180" x14ac:dyDescent="0.25">
      <c r="A28" s="1052">
        <v>8</v>
      </c>
      <c r="B28" s="1059" t="s">
        <v>66</v>
      </c>
      <c r="C28" s="1059" t="s">
        <v>67</v>
      </c>
      <c r="D28" s="1059" t="s">
        <v>531</v>
      </c>
      <c r="E28" s="1152" t="s">
        <v>674</v>
      </c>
      <c r="F28" s="1056" t="s">
        <v>68</v>
      </c>
      <c r="G28" s="1099">
        <v>6830164.3499999996</v>
      </c>
      <c r="H28" s="1148" t="s">
        <v>500</v>
      </c>
      <c r="I28" s="1015" t="s">
        <v>162</v>
      </c>
      <c r="J28" s="501" t="s">
        <v>142</v>
      </c>
      <c r="K28" s="501" t="s">
        <v>444</v>
      </c>
      <c r="L28" s="303">
        <v>1851077.37</v>
      </c>
      <c r="M28" s="495">
        <f t="shared" si="3"/>
        <v>3316481.86</v>
      </c>
      <c r="N28" s="786">
        <v>3316481.86</v>
      </c>
      <c r="O28" s="782">
        <v>0</v>
      </c>
      <c r="P28" s="499">
        <f t="shared" si="0"/>
        <v>1.7916495084157393</v>
      </c>
      <c r="Q28" s="1114">
        <f>(M28+M29)/G28</f>
        <v>0.49288445892228056</v>
      </c>
      <c r="R28" s="787" t="s">
        <v>700</v>
      </c>
      <c r="S28" s="449">
        <f t="shared" si="1"/>
        <v>-0.79164950841573933</v>
      </c>
      <c r="T28" s="5">
        <f t="shared" si="2"/>
        <v>-1465404.4899999998</v>
      </c>
      <c r="U28" s="9"/>
    </row>
    <row r="29" spans="1:82" ht="60" x14ac:dyDescent="0.25">
      <c r="A29" s="1054"/>
      <c r="B29" s="1060"/>
      <c r="C29" s="1060"/>
      <c r="D29" s="847"/>
      <c r="E29" s="1153"/>
      <c r="F29" s="1058"/>
      <c r="G29" s="1100"/>
      <c r="H29" s="1149"/>
      <c r="I29" s="1077"/>
      <c r="J29" s="508" t="s">
        <v>150</v>
      </c>
      <c r="K29" s="501" t="s">
        <v>286</v>
      </c>
      <c r="L29" s="303">
        <v>50000</v>
      </c>
      <c r="M29" s="495">
        <f t="shared" si="3"/>
        <v>50000</v>
      </c>
      <c r="N29" s="681">
        <v>50000</v>
      </c>
      <c r="O29" s="668">
        <v>0</v>
      </c>
      <c r="P29" s="499">
        <f t="shared" si="0"/>
        <v>1</v>
      </c>
      <c r="Q29" s="1115"/>
      <c r="R29" s="497" t="s">
        <v>557</v>
      </c>
      <c r="S29" s="449">
        <f t="shared" si="1"/>
        <v>0</v>
      </c>
      <c r="T29" s="5">
        <f t="shared" si="2"/>
        <v>0</v>
      </c>
      <c r="U29" s="9"/>
    </row>
    <row r="30" spans="1:82" ht="214.5" customHeight="1" x14ac:dyDescent="0.25">
      <c r="A30" s="1052">
        <v>9</v>
      </c>
      <c r="B30" s="1059" t="s">
        <v>122</v>
      </c>
      <c r="C30" s="1055" t="s">
        <v>170</v>
      </c>
      <c r="D30" s="1055" t="s">
        <v>537</v>
      </c>
      <c r="E30" s="1105" t="s">
        <v>121</v>
      </c>
      <c r="F30" s="1056" t="s">
        <v>8</v>
      </c>
      <c r="G30" s="1096">
        <v>120250460.58</v>
      </c>
      <c r="H30" s="1107" t="s">
        <v>122</v>
      </c>
      <c r="I30" s="1015" t="s">
        <v>323</v>
      </c>
      <c r="J30" s="501" t="s">
        <v>141</v>
      </c>
      <c r="K30" s="200" t="s">
        <v>314</v>
      </c>
      <c r="L30" s="303">
        <v>8920521.7899999991</v>
      </c>
      <c r="M30" s="495">
        <f t="shared" si="3"/>
        <v>8920521.7899999991</v>
      </c>
      <c r="N30" s="399">
        <v>8920521.7899999991</v>
      </c>
      <c r="O30" s="668">
        <v>0</v>
      </c>
      <c r="P30" s="499">
        <f t="shared" si="0"/>
        <v>1</v>
      </c>
      <c r="Q30" s="1114">
        <f>(M30+M31+M32+M33)/G30</f>
        <v>0.10790177540623937</v>
      </c>
      <c r="R30" s="650" t="s">
        <v>558</v>
      </c>
      <c r="S30" s="449">
        <f t="shared" si="1"/>
        <v>0</v>
      </c>
      <c r="T30" s="5">
        <f t="shared" si="2"/>
        <v>0</v>
      </c>
      <c r="U30" s="9"/>
    </row>
    <row r="31" spans="1:82" ht="320.25" customHeight="1" x14ac:dyDescent="0.25">
      <c r="A31" s="1053"/>
      <c r="B31" s="1061"/>
      <c r="C31" s="1154"/>
      <c r="D31" s="846"/>
      <c r="E31" s="1110"/>
      <c r="F31" s="1057"/>
      <c r="G31" s="1097"/>
      <c r="H31" s="1160"/>
      <c r="I31" s="1129"/>
      <c r="J31" s="501" t="s">
        <v>138</v>
      </c>
      <c r="K31" s="501" t="s">
        <v>324</v>
      </c>
      <c r="L31" s="502">
        <v>7905397.8399999999</v>
      </c>
      <c r="M31" s="495">
        <f t="shared" si="3"/>
        <v>3914716.4</v>
      </c>
      <c r="N31" s="682">
        <v>3914716.4</v>
      </c>
      <c r="O31" s="668">
        <v>0</v>
      </c>
      <c r="P31" s="499">
        <f t="shared" si="0"/>
        <v>0.49519536894047067</v>
      </c>
      <c r="Q31" s="1116"/>
      <c r="R31" s="664" t="s">
        <v>666</v>
      </c>
      <c r="S31" s="449">
        <f t="shared" si="1"/>
        <v>0.50480463105952933</v>
      </c>
      <c r="T31" s="5">
        <f t="shared" si="2"/>
        <v>3990681.44</v>
      </c>
      <c r="U31" s="9"/>
    </row>
    <row r="32" spans="1:82" ht="69.75" customHeight="1" x14ac:dyDescent="0.25">
      <c r="A32" s="1053"/>
      <c r="B32" s="1061"/>
      <c r="C32" s="1154"/>
      <c r="D32" s="846"/>
      <c r="E32" s="1110"/>
      <c r="F32" s="1057"/>
      <c r="G32" s="1097"/>
      <c r="H32" s="1160"/>
      <c r="I32" s="1129"/>
      <c r="J32" s="508" t="s">
        <v>150</v>
      </c>
      <c r="K32" s="501" t="s">
        <v>315</v>
      </c>
      <c r="L32" s="502">
        <v>100000</v>
      </c>
      <c r="M32" s="495">
        <f t="shared" si="3"/>
        <v>100000</v>
      </c>
      <c r="N32" s="399">
        <v>100000</v>
      </c>
      <c r="O32" s="668">
        <v>0</v>
      </c>
      <c r="P32" s="499">
        <f t="shared" si="0"/>
        <v>1</v>
      </c>
      <c r="Q32" s="1116"/>
      <c r="R32" s="497" t="s">
        <v>559</v>
      </c>
      <c r="S32" s="449">
        <f t="shared" si="1"/>
        <v>0</v>
      </c>
      <c r="T32" s="5">
        <f t="shared" si="2"/>
        <v>0</v>
      </c>
      <c r="U32" s="9"/>
    </row>
    <row r="33" spans="1:21" ht="60" customHeight="1" x14ac:dyDescent="0.25">
      <c r="A33" s="1054"/>
      <c r="B33" s="1060"/>
      <c r="C33" s="1121"/>
      <c r="D33" s="847"/>
      <c r="E33" s="1106"/>
      <c r="F33" s="1058"/>
      <c r="G33" s="1098"/>
      <c r="H33" s="1108"/>
      <c r="I33" s="1077"/>
      <c r="J33" s="508" t="s">
        <v>150</v>
      </c>
      <c r="K33" s="501" t="s">
        <v>287</v>
      </c>
      <c r="L33" s="502">
        <v>40000</v>
      </c>
      <c r="M33" s="495">
        <f t="shared" si="3"/>
        <v>40000</v>
      </c>
      <c r="N33" s="399">
        <v>40000</v>
      </c>
      <c r="O33" s="668">
        <v>0</v>
      </c>
      <c r="P33" s="499">
        <f t="shared" si="0"/>
        <v>1</v>
      </c>
      <c r="Q33" s="1115"/>
      <c r="R33" s="497" t="s">
        <v>560</v>
      </c>
      <c r="S33" s="449">
        <f t="shared" si="1"/>
        <v>0</v>
      </c>
      <c r="T33" s="5">
        <f t="shared" si="2"/>
        <v>0</v>
      </c>
      <c r="U33" s="9"/>
    </row>
    <row r="34" spans="1:21" ht="384" customHeight="1" x14ac:dyDescent="0.25">
      <c r="A34" s="1052">
        <v>10</v>
      </c>
      <c r="B34" s="1059" t="s">
        <v>69</v>
      </c>
      <c r="C34" s="1059" t="s">
        <v>347</v>
      </c>
      <c r="D34" s="1059" t="s">
        <v>529</v>
      </c>
      <c r="E34" s="1155" t="s">
        <v>79</v>
      </c>
      <c r="F34" s="1102" t="s">
        <v>8</v>
      </c>
      <c r="G34" s="957">
        <v>13225586.65</v>
      </c>
      <c r="H34" s="1148" t="s">
        <v>69</v>
      </c>
      <c r="I34" s="1025" t="s">
        <v>358</v>
      </c>
      <c r="J34" s="501" t="s">
        <v>141</v>
      </c>
      <c r="K34" s="501" t="s">
        <v>368</v>
      </c>
      <c r="L34" s="225">
        <v>2359075.4700000002</v>
      </c>
      <c r="M34" s="495">
        <f t="shared" si="3"/>
        <v>2359075.4700000002</v>
      </c>
      <c r="N34" s="399">
        <v>2359075.4700000002</v>
      </c>
      <c r="O34" s="672">
        <v>0</v>
      </c>
      <c r="P34" s="499">
        <f t="shared" si="0"/>
        <v>1</v>
      </c>
      <c r="Q34" s="1114">
        <f>(M34)/G34</f>
        <v>0.17837208529422777</v>
      </c>
      <c r="R34" s="450" t="s">
        <v>678</v>
      </c>
      <c r="S34" s="449">
        <f t="shared" si="1"/>
        <v>0</v>
      </c>
      <c r="T34" s="5">
        <f t="shared" si="2"/>
        <v>0</v>
      </c>
      <c r="U34" s="9"/>
    </row>
    <row r="35" spans="1:21" ht="75" x14ac:dyDescent="0.25">
      <c r="A35" s="1054"/>
      <c r="B35" s="1060"/>
      <c r="C35" s="1060"/>
      <c r="D35" s="1151"/>
      <c r="E35" s="1156"/>
      <c r="F35" s="1084"/>
      <c r="G35" s="1070"/>
      <c r="H35" s="1149"/>
      <c r="I35" s="1035"/>
      <c r="J35" s="501" t="s">
        <v>30</v>
      </c>
      <c r="K35" s="501" t="s">
        <v>501</v>
      </c>
      <c r="L35" s="303">
        <v>0</v>
      </c>
      <c r="M35" s="303">
        <v>0</v>
      </c>
      <c r="N35" s="683">
        <v>0</v>
      </c>
      <c r="O35" s="337">
        <v>0</v>
      </c>
      <c r="P35" s="499">
        <v>0</v>
      </c>
      <c r="Q35" s="1115"/>
      <c r="R35" s="497" t="s">
        <v>561</v>
      </c>
      <c r="S35" s="449" t="e">
        <f t="shared" si="1"/>
        <v>#DIV/0!</v>
      </c>
      <c r="T35" s="5">
        <f t="shared" si="2"/>
        <v>0</v>
      </c>
      <c r="U35" s="9"/>
    </row>
    <row r="36" spans="1:21" ht="210" x14ac:dyDescent="0.25">
      <c r="A36" s="1052">
        <v>11</v>
      </c>
      <c r="B36" s="1165" t="s">
        <v>70</v>
      </c>
      <c r="C36" s="1059" t="s">
        <v>171</v>
      </c>
      <c r="D36" s="1059" t="s">
        <v>531</v>
      </c>
      <c r="E36" s="1062" t="s">
        <v>80</v>
      </c>
      <c r="F36" s="1074" t="s">
        <v>8</v>
      </c>
      <c r="G36" s="1071">
        <v>49829552.140000001</v>
      </c>
      <c r="H36" s="1067" t="s">
        <v>499</v>
      </c>
      <c r="I36" s="1145" t="s">
        <v>272</v>
      </c>
      <c r="J36" s="501" t="s">
        <v>141</v>
      </c>
      <c r="K36" s="501" t="s">
        <v>369</v>
      </c>
      <c r="L36" s="225">
        <f>9646134.9+203643</f>
        <v>9849777.9000000004</v>
      </c>
      <c r="M36" s="510">
        <f>N36+O36</f>
        <v>2351606.38</v>
      </c>
      <c r="N36" s="399">
        <v>2351606.38</v>
      </c>
      <c r="O36" s="673">
        <v>0</v>
      </c>
      <c r="P36" s="499">
        <f t="shared" si="0"/>
        <v>0.23874714779101769</v>
      </c>
      <c r="Q36" s="1114">
        <f>(M36+M37)/G36</f>
        <v>4.7213074951791043E-2</v>
      </c>
      <c r="R36" s="497" t="s">
        <v>562</v>
      </c>
      <c r="S36" s="449">
        <f t="shared" si="1"/>
        <v>0.76125285220898231</v>
      </c>
      <c r="T36" s="5">
        <f t="shared" si="2"/>
        <v>7498171.5200000005</v>
      </c>
      <c r="U36" s="9"/>
    </row>
    <row r="37" spans="1:21" ht="124.5" customHeight="1" x14ac:dyDescent="0.25">
      <c r="A37" s="1053"/>
      <c r="B37" s="1166"/>
      <c r="C37" s="1061"/>
      <c r="D37" s="846"/>
      <c r="E37" s="1104"/>
      <c r="F37" s="1075"/>
      <c r="G37" s="1072"/>
      <c r="H37" s="1068"/>
      <c r="I37" s="1146"/>
      <c r="J37" s="501" t="s">
        <v>30</v>
      </c>
      <c r="K37" s="701" t="s">
        <v>667</v>
      </c>
      <c r="L37" s="303">
        <v>1000</v>
      </c>
      <c r="M37" s="303">
        <v>1000</v>
      </c>
      <c r="N37" s="488">
        <v>1000</v>
      </c>
      <c r="O37" s="337">
        <v>0</v>
      </c>
      <c r="P37" s="499">
        <f t="shared" si="0"/>
        <v>1</v>
      </c>
      <c r="Q37" s="1115"/>
      <c r="R37" s="664" t="s">
        <v>668</v>
      </c>
      <c r="S37" s="449">
        <f t="shared" si="1"/>
        <v>0</v>
      </c>
      <c r="T37" s="5">
        <f t="shared" si="2"/>
        <v>0</v>
      </c>
      <c r="U37" s="9"/>
    </row>
    <row r="38" spans="1:21" ht="210" customHeight="1" x14ac:dyDescent="0.25">
      <c r="A38" s="1054"/>
      <c r="B38" s="1167"/>
      <c r="C38" s="1060"/>
      <c r="D38" s="847"/>
      <c r="E38" s="1063"/>
      <c r="F38" s="1076"/>
      <c r="G38" s="1073"/>
      <c r="H38" s="1069"/>
      <c r="I38" s="1147"/>
      <c r="J38" s="501" t="s">
        <v>457</v>
      </c>
      <c r="K38" s="501" t="s">
        <v>467</v>
      </c>
      <c r="L38" s="303">
        <f>7969147.37*0.85</f>
        <v>6773775.2644999996</v>
      </c>
      <c r="M38" s="495">
        <f>N38+O38</f>
        <v>7605521.8899999997</v>
      </c>
      <c r="N38" s="680">
        <v>7605521.8899999997</v>
      </c>
      <c r="O38" s="668">
        <v>0</v>
      </c>
      <c r="P38" s="499">
        <f t="shared" si="0"/>
        <v>1.1227892265424007</v>
      </c>
      <c r="Q38" s="505">
        <f>M38/G36</f>
        <v>0.15263074949242358</v>
      </c>
      <c r="R38" s="664" t="s">
        <v>669</v>
      </c>
      <c r="S38" s="449"/>
      <c r="T38" s="5"/>
      <c r="U38" s="9"/>
    </row>
    <row r="39" spans="1:21" ht="150" x14ac:dyDescent="0.25">
      <c r="A39" s="511">
        <v>12</v>
      </c>
      <c r="B39" s="512" t="s">
        <v>81</v>
      </c>
      <c r="C39" s="500" t="s">
        <v>283</v>
      </c>
      <c r="D39" s="500" t="s">
        <v>529</v>
      </c>
      <c r="E39" s="287" t="s">
        <v>326</v>
      </c>
      <c r="F39" s="504" t="s">
        <v>8</v>
      </c>
      <c r="G39" s="313">
        <v>26500000</v>
      </c>
      <c r="H39" s="442" t="s">
        <v>502</v>
      </c>
      <c r="I39" s="436" t="s">
        <v>166</v>
      </c>
      <c r="J39" s="501" t="s">
        <v>325</v>
      </c>
      <c r="K39" s="501" t="s">
        <v>288</v>
      </c>
      <c r="L39" s="498">
        <v>538872.96</v>
      </c>
      <c r="M39" s="495">
        <f>N39+O39</f>
        <v>538872.96</v>
      </c>
      <c r="N39" s="399">
        <v>538872.96</v>
      </c>
      <c r="O39" s="509">
        <v>0</v>
      </c>
      <c r="P39" s="499">
        <f t="shared" si="0"/>
        <v>1</v>
      </c>
      <c r="Q39" s="505">
        <f>M39/G39</f>
        <v>2.0334828679245281E-2</v>
      </c>
      <c r="R39" s="664" t="s">
        <v>670</v>
      </c>
      <c r="S39" s="449">
        <f t="shared" si="1"/>
        <v>0</v>
      </c>
      <c r="T39" s="5">
        <f t="shared" si="2"/>
        <v>0</v>
      </c>
      <c r="U39" s="9"/>
    </row>
    <row r="40" spans="1:21" ht="248.25" customHeight="1" x14ac:dyDescent="0.25">
      <c r="A40" s="1157">
        <v>13</v>
      </c>
      <c r="B40" s="1055" t="s">
        <v>63</v>
      </c>
      <c r="C40" s="1055" t="s">
        <v>521</v>
      </c>
      <c r="D40" s="1055" t="s">
        <v>530</v>
      </c>
      <c r="E40" s="1059" t="s">
        <v>134</v>
      </c>
      <c r="F40" s="1102" t="s">
        <v>8</v>
      </c>
      <c r="G40" s="957">
        <v>75842841.900000006</v>
      </c>
      <c r="H40" s="1067" t="s">
        <v>63</v>
      </c>
      <c r="I40" s="1025" t="s">
        <v>355</v>
      </c>
      <c r="J40" s="508" t="s">
        <v>141</v>
      </c>
      <c r="K40" s="501" t="s">
        <v>316</v>
      </c>
      <c r="L40" s="498">
        <v>101050.13</v>
      </c>
      <c r="M40" s="510">
        <f>N40+O40</f>
        <v>6582.4</v>
      </c>
      <c r="N40" s="661">
        <v>6582.4</v>
      </c>
      <c r="O40" s="674">
        <v>0</v>
      </c>
      <c r="P40" s="499">
        <f t="shared" si="0"/>
        <v>6.5139945886264566E-2</v>
      </c>
      <c r="Q40" s="1114">
        <f>(M40+M41)/G40</f>
        <v>3.5049051873674584E-3</v>
      </c>
      <c r="R40" s="664" t="s">
        <v>671</v>
      </c>
      <c r="S40" s="449">
        <f t="shared" si="1"/>
        <v>0.93486005411373552</v>
      </c>
      <c r="T40" s="5">
        <f t="shared" si="2"/>
        <v>94467.73000000001</v>
      </c>
      <c r="U40" s="9"/>
    </row>
    <row r="41" spans="1:21" ht="144.75" customHeight="1" x14ac:dyDescent="0.25">
      <c r="A41" s="1159"/>
      <c r="B41" s="1121"/>
      <c r="C41" s="1121"/>
      <c r="D41" s="847"/>
      <c r="E41" s="1060"/>
      <c r="F41" s="1084"/>
      <c r="G41" s="1070"/>
      <c r="H41" s="1069"/>
      <c r="I41" s="1035"/>
      <c r="J41" s="508" t="s">
        <v>375</v>
      </c>
      <c r="K41" s="501" t="s">
        <v>468</v>
      </c>
      <c r="L41" s="498">
        <v>259239.57</v>
      </c>
      <c r="M41" s="513">
        <v>259239.57</v>
      </c>
      <c r="N41" s="399">
        <v>0</v>
      </c>
      <c r="O41" s="509">
        <v>259239.57</v>
      </c>
      <c r="P41" s="499">
        <f t="shared" si="0"/>
        <v>1</v>
      </c>
      <c r="Q41" s="1115"/>
      <c r="R41" s="603" t="s">
        <v>616</v>
      </c>
      <c r="S41" s="449"/>
      <c r="T41" s="5"/>
      <c r="U41" s="9"/>
    </row>
    <row r="42" spans="1:21" ht="247.5" customHeight="1" x14ac:dyDescent="0.25">
      <c r="A42" s="1157">
        <v>14</v>
      </c>
      <c r="B42" s="1055" t="s">
        <v>63</v>
      </c>
      <c r="C42" s="1055" t="s">
        <v>172</v>
      </c>
      <c r="D42" s="1055" t="s">
        <v>530</v>
      </c>
      <c r="E42" s="1059" t="s">
        <v>82</v>
      </c>
      <c r="F42" s="1056" t="s">
        <v>8</v>
      </c>
      <c r="G42" s="957">
        <v>114675654.39</v>
      </c>
      <c r="H42" s="1067" t="s">
        <v>63</v>
      </c>
      <c r="I42" s="1025" t="s">
        <v>357</v>
      </c>
      <c r="J42" s="501" t="s">
        <v>141</v>
      </c>
      <c r="K42" s="501" t="s">
        <v>372</v>
      </c>
      <c r="L42" s="498">
        <v>3378744.56</v>
      </c>
      <c r="M42" s="495">
        <v>872179.28</v>
      </c>
      <c r="N42" s="399">
        <v>872179.28</v>
      </c>
      <c r="O42" s="509">
        <v>0</v>
      </c>
      <c r="P42" s="499">
        <f>M42/L42</f>
        <v>0.25813708746304276</v>
      </c>
      <c r="Q42" s="1114">
        <f>(M42:M44)/G42</f>
        <v>7.6056185128345445E-3</v>
      </c>
      <c r="R42" s="556" t="s">
        <v>581</v>
      </c>
      <c r="S42" s="449">
        <f t="shared" si="1"/>
        <v>0.74186291253695724</v>
      </c>
      <c r="T42" s="5">
        <f t="shared" si="2"/>
        <v>2506565.2800000003</v>
      </c>
      <c r="U42" s="9"/>
    </row>
    <row r="43" spans="1:21" ht="60.75" customHeight="1" x14ac:dyDescent="0.25">
      <c r="A43" s="1158"/>
      <c r="B43" s="1154"/>
      <c r="C43" s="1154"/>
      <c r="D43" s="846"/>
      <c r="E43" s="1061"/>
      <c r="F43" s="1057"/>
      <c r="G43" s="970"/>
      <c r="H43" s="1068"/>
      <c r="I43" s="1029"/>
      <c r="J43" s="501" t="s">
        <v>150</v>
      </c>
      <c r="K43" s="501" t="s">
        <v>367</v>
      </c>
      <c r="L43" s="498">
        <v>0</v>
      </c>
      <c r="M43" s="495">
        <v>0</v>
      </c>
      <c r="N43" s="684">
        <v>0</v>
      </c>
      <c r="O43" s="509">
        <v>0</v>
      </c>
      <c r="P43" s="499">
        <v>0</v>
      </c>
      <c r="Q43" s="1116"/>
      <c r="R43" s="497" t="s">
        <v>563</v>
      </c>
      <c r="S43" s="449" t="e">
        <f t="shared" si="1"/>
        <v>#DIV/0!</v>
      </c>
      <c r="T43" s="5">
        <f t="shared" si="2"/>
        <v>0</v>
      </c>
      <c r="U43" s="9"/>
    </row>
    <row r="44" spans="1:21" ht="133.5" customHeight="1" x14ac:dyDescent="0.25">
      <c r="A44" s="1159"/>
      <c r="B44" s="1121"/>
      <c r="C44" s="1121"/>
      <c r="D44" s="847"/>
      <c r="E44" s="1060"/>
      <c r="F44" s="1058"/>
      <c r="G44" s="1070"/>
      <c r="H44" s="1069"/>
      <c r="I44" s="1035"/>
      <c r="J44" s="501" t="s">
        <v>375</v>
      </c>
      <c r="K44" s="501" t="s">
        <v>468</v>
      </c>
      <c r="L44" s="514">
        <v>225882.28</v>
      </c>
      <c r="M44" s="495">
        <f t="shared" ref="M44:M49" si="4">N44+O44</f>
        <v>186679.77</v>
      </c>
      <c r="N44" s="684">
        <v>0</v>
      </c>
      <c r="O44" s="509">
        <v>186679.77</v>
      </c>
      <c r="P44" s="499">
        <v>0</v>
      </c>
      <c r="Q44" s="1115"/>
      <c r="R44" s="603" t="s">
        <v>617</v>
      </c>
      <c r="S44" s="449">
        <f t="shared" si="1"/>
        <v>0.17355283468893623</v>
      </c>
      <c r="T44" s="5">
        <f t="shared" si="2"/>
        <v>39202.510000000009</v>
      </c>
      <c r="U44" s="9"/>
    </row>
    <row r="45" spans="1:21" ht="285" x14ac:dyDescent="0.25">
      <c r="A45" s="1157">
        <v>15</v>
      </c>
      <c r="B45" s="1055" t="s">
        <v>63</v>
      </c>
      <c r="C45" s="1055" t="s">
        <v>356</v>
      </c>
      <c r="D45" s="1055" t="s">
        <v>530</v>
      </c>
      <c r="E45" s="1059" t="s">
        <v>82</v>
      </c>
      <c r="F45" s="1056" t="s">
        <v>8</v>
      </c>
      <c r="G45" s="957">
        <v>97211812.730000004</v>
      </c>
      <c r="H45" s="1067" t="s">
        <v>63</v>
      </c>
      <c r="I45" s="1025" t="s">
        <v>357</v>
      </c>
      <c r="J45" s="501" t="s">
        <v>141</v>
      </c>
      <c r="K45" s="501" t="s">
        <v>373</v>
      </c>
      <c r="L45" s="225">
        <v>1372882.5</v>
      </c>
      <c r="M45" s="396">
        <f t="shared" si="4"/>
        <v>682903.82</v>
      </c>
      <c r="N45" s="488">
        <v>682903.82</v>
      </c>
      <c r="O45" s="672">
        <v>0</v>
      </c>
      <c r="P45" s="397">
        <f t="shared" si="0"/>
        <v>0.49742335560399376</v>
      </c>
      <c r="Q45" s="1117">
        <f>(M45+M46)/G45</f>
        <v>1.4754757469483513E-2</v>
      </c>
      <c r="R45" s="450" t="s">
        <v>659</v>
      </c>
      <c r="S45" s="449">
        <f t="shared" si="1"/>
        <v>0.50257664439600624</v>
      </c>
      <c r="T45" s="5">
        <f t="shared" si="2"/>
        <v>689978.68</v>
      </c>
      <c r="U45" s="9"/>
    </row>
    <row r="46" spans="1:21" ht="125.25" customHeight="1" x14ac:dyDescent="0.25">
      <c r="A46" s="1159"/>
      <c r="B46" s="1121"/>
      <c r="C46" s="1121"/>
      <c r="D46" s="847"/>
      <c r="E46" s="1060"/>
      <c r="F46" s="1058"/>
      <c r="G46" s="1070"/>
      <c r="H46" s="1069"/>
      <c r="I46" s="1035"/>
      <c r="J46" s="508" t="s">
        <v>375</v>
      </c>
      <c r="K46" s="501" t="s">
        <v>361</v>
      </c>
      <c r="L46" s="225">
        <v>910378.05</v>
      </c>
      <c r="M46" s="396">
        <f t="shared" si="4"/>
        <v>751432.9</v>
      </c>
      <c r="N46" s="684">
        <v>0</v>
      </c>
      <c r="O46" s="673">
        <v>751432.9</v>
      </c>
      <c r="P46" s="397">
        <v>1</v>
      </c>
      <c r="Q46" s="1118"/>
      <c r="R46" s="450" t="s">
        <v>618</v>
      </c>
      <c r="S46" s="449">
        <f t="shared" si="1"/>
        <v>0.17459246738209475</v>
      </c>
      <c r="T46" s="5">
        <f t="shared" si="2"/>
        <v>158945.15000000002</v>
      </c>
      <c r="U46" s="9"/>
    </row>
    <row r="47" spans="1:21" ht="210" x14ac:dyDescent="0.25">
      <c r="A47" s="1157">
        <v>16</v>
      </c>
      <c r="B47" s="1172" t="s">
        <v>122</v>
      </c>
      <c r="C47" s="1059" t="s">
        <v>173</v>
      </c>
      <c r="D47" s="1059" t="s">
        <v>537</v>
      </c>
      <c r="E47" s="1169" t="s">
        <v>147</v>
      </c>
      <c r="F47" s="1056" t="s">
        <v>8</v>
      </c>
      <c r="G47" s="957">
        <v>126000000</v>
      </c>
      <c r="H47" s="1067" t="s">
        <v>122</v>
      </c>
      <c r="I47" s="1025" t="s">
        <v>272</v>
      </c>
      <c r="J47" s="512" t="s">
        <v>141</v>
      </c>
      <c r="K47" s="521" t="s">
        <v>466</v>
      </c>
      <c r="L47" s="498">
        <v>6710623.1600000001</v>
      </c>
      <c r="M47" s="498">
        <f t="shared" si="4"/>
        <v>2486852.63</v>
      </c>
      <c r="N47" s="658">
        <v>2486852.63</v>
      </c>
      <c r="O47" s="693">
        <v>0</v>
      </c>
      <c r="P47" s="659">
        <f>M47/L47</f>
        <v>0.37058445552767411</v>
      </c>
      <c r="Q47" s="1114">
        <f>(M47+M48+M49)/G47</f>
        <v>3.2711806111111109E-2</v>
      </c>
      <c r="R47" s="657" t="s">
        <v>660</v>
      </c>
      <c r="S47" s="449">
        <f t="shared" si="1"/>
        <v>0.62941554447232595</v>
      </c>
      <c r="T47" s="5">
        <f t="shared" si="2"/>
        <v>4223770.53</v>
      </c>
      <c r="U47" s="9"/>
    </row>
    <row r="48" spans="1:21" ht="149.25" customHeight="1" x14ac:dyDescent="0.25">
      <c r="A48" s="1158"/>
      <c r="B48" s="1173"/>
      <c r="C48" s="1061"/>
      <c r="D48" s="846"/>
      <c r="E48" s="1170"/>
      <c r="F48" s="1057"/>
      <c r="G48" s="970"/>
      <c r="H48" s="1068"/>
      <c r="I48" s="1029"/>
      <c r="J48" s="515" t="s">
        <v>141</v>
      </c>
      <c r="K48" s="645" t="s">
        <v>459</v>
      </c>
      <c r="L48" s="517">
        <v>1604834.94</v>
      </c>
      <c r="M48" s="517">
        <f t="shared" si="4"/>
        <v>1604834.94</v>
      </c>
      <c r="N48" s="662">
        <v>1604834.94</v>
      </c>
      <c r="O48" s="694">
        <v>0</v>
      </c>
      <c r="P48" s="644">
        <f>M48/L48</f>
        <v>1</v>
      </c>
      <c r="Q48" s="1116"/>
      <c r="R48" s="660" t="s">
        <v>619</v>
      </c>
      <c r="S48" s="449"/>
      <c r="T48" s="5"/>
      <c r="U48" s="9"/>
    </row>
    <row r="49" spans="1:21" ht="330" x14ac:dyDescent="0.25">
      <c r="A49" s="1159"/>
      <c r="B49" s="1174"/>
      <c r="C49" s="1060"/>
      <c r="D49" s="847"/>
      <c r="E49" s="1171"/>
      <c r="F49" s="1058"/>
      <c r="G49" s="1070"/>
      <c r="H49" s="1069"/>
      <c r="I49" s="1035"/>
      <c r="J49" s="515" t="s">
        <v>400</v>
      </c>
      <c r="K49" s="518" t="s">
        <v>485</v>
      </c>
      <c r="L49" s="517">
        <v>30000</v>
      </c>
      <c r="M49" s="517">
        <f t="shared" si="4"/>
        <v>30000</v>
      </c>
      <c r="N49" s="488">
        <v>30000</v>
      </c>
      <c r="O49" s="695">
        <v>0</v>
      </c>
      <c r="P49" s="499">
        <f>M49/L49</f>
        <v>1</v>
      </c>
      <c r="Q49" s="1115"/>
      <c r="R49" s="660" t="s">
        <v>564</v>
      </c>
      <c r="S49" s="449"/>
      <c r="T49" s="5"/>
      <c r="U49" s="9"/>
    </row>
    <row r="50" spans="1:21" ht="30" customHeight="1" x14ac:dyDescent="0.25">
      <c r="A50" s="1157">
        <v>17</v>
      </c>
      <c r="B50" s="1055" t="s">
        <v>203</v>
      </c>
      <c r="C50" s="1178" t="s">
        <v>378</v>
      </c>
      <c r="D50" s="1059" t="s">
        <v>531</v>
      </c>
      <c r="E50" s="1179" t="s">
        <v>379</v>
      </c>
      <c r="F50" s="1056" t="s">
        <v>204</v>
      </c>
      <c r="G50" s="1175">
        <v>6993444</v>
      </c>
      <c r="H50" s="1148"/>
      <c r="I50" s="1025" t="s">
        <v>380</v>
      </c>
      <c r="J50" s="501" t="s">
        <v>292</v>
      </c>
      <c r="K50" s="1064" t="s">
        <v>291</v>
      </c>
      <c r="L50" s="498">
        <v>6975444</v>
      </c>
      <c r="M50" s="498">
        <v>6975444</v>
      </c>
      <c r="N50" s="488">
        <v>6975444</v>
      </c>
      <c r="O50" s="509">
        <v>0</v>
      </c>
      <c r="P50" s="499">
        <f t="shared" si="0"/>
        <v>1</v>
      </c>
      <c r="Q50" s="1114">
        <f>(M50+M51+M52+M53)/G50</f>
        <v>2.0646685667319278</v>
      </c>
      <c r="R50" s="1198" t="s">
        <v>565</v>
      </c>
      <c r="S50" s="449">
        <f t="shared" si="1"/>
        <v>0</v>
      </c>
      <c r="T50" s="5">
        <f t="shared" si="2"/>
        <v>0</v>
      </c>
      <c r="U50" s="9"/>
    </row>
    <row r="51" spans="1:21" ht="30" x14ac:dyDescent="0.25">
      <c r="A51" s="1158"/>
      <c r="B51" s="1154"/>
      <c r="C51" s="1061"/>
      <c r="D51" s="846"/>
      <c r="E51" s="1180"/>
      <c r="F51" s="1057"/>
      <c r="G51" s="1176"/>
      <c r="H51" s="1168"/>
      <c r="I51" s="1029"/>
      <c r="J51" s="506" t="s">
        <v>295</v>
      </c>
      <c r="K51" s="1065"/>
      <c r="L51" s="495">
        <v>6993444</v>
      </c>
      <c r="M51" s="495">
        <v>6993444</v>
      </c>
      <c r="N51" s="685">
        <v>6993444</v>
      </c>
      <c r="O51" s="510">
        <v>0</v>
      </c>
      <c r="P51" s="499">
        <f t="shared" si="0"/>
        <v>1</v>
      </c>
      <c r="Q51" s="1116"/>
      <c r="R51" s="1199"/>
      <c r="S51" s="449">
        <f t="shared" si="1"/>
        <v>0</v>
      </c>
      <c r="T51" s="5">
        <f t="shared" si="2"/>
        <v>0</v>
      </c>
      <c r="U51" s="9"/>
    </row>
    <row r="52" spans="1:21" ht="75.75" customHeight="1" x14ac:dyDescent="0.25">
      <c r="A52" s="1158"/>
      <c r="B52" s="1154"/>
      <c r="C52" s="1061"/>
      <c r="D52" s="846"/>
      <c r="E52" s="1180"/>
      <c r="F52" s="1057"/>
      <c r="G52" s="1176"/>
      <c r="H52" s="1168"/>
      <c r="I52" s="1029"/>
      <c r="J52" s="501" t="s">
        <v>293</v>
      </c>
      <c r="K52" s="1065"/>
      <c r="L52" s="498">
        <v>452256</v>
      </c>
      <c r="M52" s="495">
        <f>N52+O52</f>
        <v>452256</v>
      </c>
      <c r="N52" s="488">
        <v>452256</v>
      </c>
      <c r="O52" s="509">
        <v>0</v>
      </c>
      <c r="P52" s="499">
        <f t="shared" si="0"/>
        <v>1</v>
      </c>
      <c r="Q52" s="1116"/>
      <c r="R52" s="1199"/>
      <c r="S52" s="449">
        <f t="shared" si="1"/>
        <v>0</v>
      </c>
      <c r="T52" s="5">
        <f t="shared" si="2"/>
        <v>0</v>
      </c>
      <c r="U52" s="9"/>
    </row>
    <row r="53" spans="1:21" ht="123.75" customHeight="1" x14ac:dyDescent="0.25">
      <c r="A53" s="1159"/>
      <c r="B53" s="1121"/>
      <c r="C53" s="1060"/>
      <c r="D53" s="847"/>
      <c r="E53" s="1181"/>
      <c r="F53" s="1058"/>
      <c r="G53" s="1177"/>
      <c r="H53" s="1149"/>
      <c r="I53" s="1035"/>
      <c r="J53" s="501" t="s">
        <v>294</v>
      </c>
      <c r="K53" s="1066"/>
      <c r="L53" s="498">
        <v>18000</v>
      </c>
      <c r="M53" s="495">
        <f>N53+O53</f>
        <v>18000</v>
      </c>
      <c r="N53" s="488">
        <v>18000</v>
      </c>
      <c r="O53" s="509">
        <v>0</v>
      </c>
      <c r="P53" s="519">
        <f t="shared" si="0"/>
        <v>1</v>
      </c>
      <c r="Q53" s="1115"/>
      <c r="R53" s="1200"/>
      <c r="S53" s="449">
        <f t="shared" si="1"/>
        <v>0</v>
      </c>
      <c r="T53" s="5">
        <f t="shared" si="2"/>
        <v>0</v>
      </c>
      <c r="U53" s="9"/>
    </row>
    <row r="54" spans="1:21" ht="283.5" customHeight="1" x14ac:dyDescent="0.25">
      <c r="A54" s="503">
        <v>18</v>
      </c>
      <c r="B54" s="520" t="s">
        <v>203</v>
      </c>
      <c r="C54" s="500" t="s">
        <v>335</v>
      </c>
      <c r="D54" s="500" t="s">
        <v>531</v>
      </c>
      <c r="E54" s="224" t="s">
        <v>336</v>
      </c>
      <c r="F54" s="504" t="s">
        <v>8</v>
      </c>
      <c r="G54" s="437">
        <v>30250000</v>
      </c>
      <c r="H54" s="442" t="s">
        <v>503</v>
      </c>
      <c r="I54" s="491" t="s">
        <v>359</v>
      </c>
      <c r="J54" s="500" t="s">
        <v>141</v>
      </c>
      <c r="K54" s="521" t="s">
        <v>345</v>
      </c>
      <c r="L54" s="498">
        <v>1127855.33</v>
      </c>
      <c r="M54" s="498">
        <f>N54+O54</f>
        <v>1010036.8899999999</v>
      </c>
      <c r="N54" s="488">
        <f>139888.21+870022.84+125.84</f>
        <v>1010036.8899999999</v>
      </c>
      <c r="O54" s="674">
        <v>0</v>
      </c>
      <c r="P54" s="499">
        <f t="shared" si="0"/>
        <v>0.89553763069949743</v>
      </c>
      <c r="Q54" s="499">
        <f>M54/G54</f>
        <v>3.3389649256198341E-2</v>
      </c>
      <c r="R54" s="664" t="s">
        <v>672</v>
      </c>
      <c r="S54" s="449">
        <f t="shared" si="1"/>
        <v>0.10446236930050255</v>
      </c>
      <c r="T54" s="5">
        <f t="shared" si="2"/>
        <v>117818.44000000018</v>
      </c>
      <c r="U54" s="9"/>
    </row>
    <row r="55" spans="1:21" ht="146.25" customHeight="1" x14ac:dyDescent="0.25">
      <c r="A55" s="1090">
        <v>19</v>
      </c>
      <c r="B55" s="1119" t="s">
        <v>122</v>
      </c>
      <c r="C55" s="1059" t="s">
        <v>341</v>
      </c>
      <c r="D55" s="1059" t="s">
        <v>537</v>
      </c>
      <c r="E55" s="1062" t="s">
        <v>344</v>
      </c>
      <c r="F55" s="1074" t="s">
        <v>8</v>
      </c>
      <c r="G55" s="957">
        <v>98373415</v>
      </c>
      <c r="H55" s="1067" t="s">
        <v>122</v>
      </c>
      <c r="I55" s="1025" t="s">
        <v>272</v>
      </c>
      <c r="J55" s="500" t="s">
        <v>141</v>
      </c>
      <c r="K55" s="521" t="s">
        <v>346</v>
      </c>
      <c r="L55" s="498">
        <v>25434805</v>
      </c>
      <c r="M55" s="498">
        <v>0</v>
      </c>
      <c r="N55" s="686">
        <v>0</v>
      </c>
      <c r="O55" s="674">
        <f>M55</f>
        <v>0</v>
      </c>
      <c r="P55" s="499">
        <f t="shared" si="0"/>
        <v>0</v>
      </c>
      <c r="Q55" s="1114">
        <f>M55/G55</f>
        <v>0</v>
      </c>
      <c r="R55" s="657" t="s">
        <v>566</v>
      </c>
      <c r="S55" s="449">
        <f t="shared" si="1"/>
        <v>1</v>
      </c>
      <c r="T55" s="5">
        <f t="shared" si="2"/>
        <v>25434805</v>
      </c>
      <c r="U55" s="9"/>
    </row>
    <row r="56" spans="1:21" ht="66" customHeight="1" x14ac:dyDescent="0.25">
      <c r="A56" s="1089"/>
      <c r="B56" s="1120"/>
      <c r="C56" s="1060"/>
      <c r="D56" s="847"/>
      <c r="E56" s="1063"/>
      <c r="F56" s="1076"/>
      <c r="G56" s="1070"/>
      <c r="H56" s="1069"/>
      <c r="I56" s="1035"/>
      <c r="J56" s="494" t="s">
        <v>478</v>
      </c>
      <c r="K56" s="522" t="s">
        <v>462</v>
      </c>
      <c r="L56" s="495">
        <v>0</v>
      </c>
      <c r="M56" s="495">
        <v>0</v>
      </c>
      <c r="N56" s="687">
        <v>0</v>
      </c>
      <c r="O56" s="675">
        <v>0</v>
      </c>
      <c r="P56" s="496">
        <v>0</v>
      </c>
      <c r="Q56" s="1115"/>
      <c r="R56" s="703" t="s">
        <v>673</v>
      </c>
      <c r="S56" s="449"/>
      <c r="T56" s="5"/>
      <c r="U56" s="9"/>
    </row>
    <row r="57" spans="1:21" ht="225" x14ac:dyDescent="0.25">
      <c r="A57" s="1090">
        <v>20</v>
      </c>
      <c r="B57" s="1059" t="s">
        <v>69</v>
      </c>
      <c r="C57" s="979" t="s">
        <v>342</v>
      </c>
      <c r="D57" s="1059" t="s">
        <v>529</v>
      </c>
      <c r="E57" s="1182" t="s">
        <v>343</v>
      </c>
      <c r="F57" s="1056" t="s">
        <v>8</v>
      </c>
      <c r="G57" s="957">
        <v>18098660.440000001</v>
      </c>
      <c r="H57" s="1067" t="s">
        <v>504</v>
      </c>
      <c r="I57" s="1025" t="s">
        <v>272</v>
      </c>
      <c r="J57" s="523" t="s">
        <v>141</v>
      </c>
      <c r="K57" s="524" t="s">
        <v>384</v>
      </c>
      <c r="L57" s="502">
        <v>172490.5</v>
      </c>
      <c r="M57" s="502">
        <v>108641.22</v>
      </c>
      <c r="N57" s="488">
        <v>108641.22</v>
      </c>
      <c r="O57" s="671">
        <v>0</v>
      </c>
      <c r="P57" s="525">
        <f t="shared" si="0"/>
        <v>0.62983886069087869</v>
      </c>
      <c r="Q57" s="1114">
        <f>(M57+M58)/G57</f>
        <v>6.0027216025276171E-3</v>
      </c>
      <c r="R57" s="450" t="s">
        <v>693</v>
      </c>
      <c r="S57" s="449">
        <f t="shared" si="1"/>
        <v>0.37016113930912137</v>
      </c>
      <c r="T57" s="5">
        <f t="shared" si="2"/>
        <v>63849.279999999999</v>
      </c>
      <c r="U57" s="9"/>
    </row>
    <row r="58" spans="1:21" ht="91.5" customHeight="1" x14ac:dyDescent="0.25">
      <c r="A58" s="1089"/>
      <c r="B58" s="1060"/>
      <c r="C58" s="1060"/>
      <c r="D58" s="847"/>
      <c r="E58" s="1183"/>
      <c r="F58" s="1058"/>
      <c r="G58" s="1070"/>
      <c r="H58" s="1069"/>
      <c r="I58" s="1035"/>
      <c r="J58" s="500" t="s">
        <v>382</v>
      </c>
      <c r="K58" s="526" t="s">
        <v>383</v>
      </c>
      <c r="L58" s="301">
        <v>72625.27</v>
      </c>
      <c r="M58" s="301">
        <f>O58</f>
        <v>0</v>
      </c>
      <c r="N58" s="687">
        <v>0</v>
      </c>
      <c r="O58" s="748">
        <v>0</v>
      </c>
      <c r="P58" s="525">
        <f t="shared" si="0"/>
        <v>0</v>
      </c>
      <c r="Q58" s="1115"/>
      <c r="R58" s="497" t="s">
        <v>567</v>
      </c>
      <c r="S58" s="449">
        <f t="shared" si="1"/>
        <v>1</v>
      </c>
      <c r="T58" s="5">
        <f t="shared" si="2"/>
        <v>72625.27</v>
      </c>
      <c r="U58" s="9"/>
    </row>
    <row r="59" spans="1:21" ht="169.5" customHeight="1" x14ac:dyDescent="0.25">
      <c r="A59" s="503">
        <v>21</v>
      </c>
      <c r="B59" s="500" t="s">
        <v>203</v>
      </c>
      <c r="C59" s="500" t="s">
        <v>370</v>
      </c>
      <c r="D59" s="500" t="s">
        <v>531</v>
      </c>
      <c r="E59" s="224" t="s">
        <v>371</v>
      </c>
      <c r="F59" s="504" t="s">
        <v>8</v>
      </c>
      <c r="G59" s="437">
        <v>38841252.119999997</v>
      </c>
      <c r="H59" s="442" t="s">
        <v>505</v>
      </c>
      <c r="I59" s="746" t="s">
        <v>272</v>
      </c>
      <c r="J59" s="500" t="s">
        <v>141</v>
      </c>
      <c r="K59" s="516" t="s">
        <v>469</v>
      </c>
      <c r="L59" s="540">
        <v>638862.01</v>
      </c>
      <c r="M59" s="540">
        <f>N59+O59</f>
        <v>588414.28500000003</v>
      </c>
      <c r="N59" s="488">
        <v>588414.28500000003</v>
      </c>
      <c r="O59" s="753">
        <v>0</v>
      </c>
      <c r="P59" s="537">
        <f>M59/L59</f>
        <v>0.92103502131861004</v>
      </c>
      <c r="Q59" s="537">
        <f>M59/G59</f>
        <v>1.5149209999257873E-2</v>
      </c>
      <c r="R59" s="531" t="s">
        <v>568</v>
      </c>
      <c r="S59" s="449">
        <f t="shared" si="1"/>
        <v>7.8964978681390019E-2</v>
      </c>
      <c r="T59" s="5">
        <f t="shared" si="2"/>
        <v>50447.724999999977</v>
      </c>
      <c r="U59" s="9"/>
    </row>
    <row r="60" spans="1:21" ht="150" x14ac:dyDescent="0.25">
      <c r="A60" s="527">
        <v>22</v>
      </c>
      <c r="B60" s="523" t="s">
        <v>470</v>
      </c>
      <c r="C60" s="643" t="s">
        <v>397</v>
      </c>
      <c r="D60" s="643" t="s">
        <v>537</v>
      </c>
      <c r="E60" s="493" t="s">
        <v>398</v>
      </c>
      <c r="F60" s="528" t="s">
        <v>28</v>
      </c>
      <c r="G60" s="489">
        <v>79966739</v>
      </c>
      <c r="H60" s="492" t="s">
        <v>504</v>
      </c>
      <c r="I60" s="490" t="s">
        <v>366</v>
      </c>
      <c r="J60" s="523" t="s">
        <v>399</v>
      </c>
      <c r="K60" s="516" t="s">
        <v>471</v>
      </c>
      <c r="L60" s="529">
        <v>46844.264999999999</v>
      </c>
      <c r="M60" s="529">
        <v>46844.264999999999</v>
      </c>
      <c r="N60" s="688">
        <v>46844.27</v>
      </c>
      <c r="O60" s="676">
        <v>0</v>
      </c>
      <c r="P60" s="530">
        <f t="shared" si="0"/>
        <v>1</v>
      </c>
      <c r="Q60" s="530">
        <f>M60/G60</f>
        <v>5.857968648690301E-4</v>
      </c>
      <c r="R60" s="531" t="s">
        <v>569</v>
      </c>
      <c r="S60" s="344">
        <f t="shared" si="1"/>
        <v>0</v>
      </c>
      <c r="T60" s="348">
        <f t="shared" si="2"/>
        <v>0</v>
      </c>
      <c r="U60" s="9"/>
    </row>
    <row r="61" spans="1:21" ht="210" customHeight="1" thickBot="1" x14ac:dyDescent="0.3">
      <c r="A61" s="503">
        <v>23</v>
      </c>
      <c r="B61" s="523" t="s">
        <v>405</v>
      </c>
      <c r="C61" s="643" t="s">
        <v>406</v>
      </c>
      <c r="D61" s="643" t="s">
        <v>531</v>
      </c>
      <c r="E61" s="493" t="s">
        <v>407</v>
      </c>
      <c r="F61" s="528" t="s">
        <v>10</v>
      </c>
      <c r="G61" s="489">
        <v>832307</v>
      </c>
      <c r="H61" s="492" t="s">
        <v>506</v>
      </c>
      <c r="I61" s="490" t="s">
        <v>272</v>
      </c>
      <c r="J61" s="523" t="s">
        <v>408</v>
      </c>
      <c r="K61" s="532" t="s">
        <v>409</v>
      </c>
      <c r="L61" s="502">
        <v>262855.24</v>
      </c>
      <c r="M61" s="502">
        <v>262855.24</v>
      </c>
      <c r="N61" s="681">
        <v>262855.24</v>
      </c>
      <c r="O61" s="671">
        <v>0</v>
      </c>
      <c r="P61" s="499">
        <f t="shared" si="0"/>
        <v>1</v>
      </c>
      <c r="Q61" s="499">
        <f>M61/G61</f>
        <v>0.31581524605704386</v>
      </c>
      <c r="R61" s="533" t="s">
        <v>570</v>
      </c>
      <c r="S61" s="344"/>
      <c r="T61" s="348"/>
      <c r="U61" s="9"/>
    </row>
    <row r="62" spans="1:21" ht="138.75" customHeight="1" x14ac:dyDescent="0.25">
      <c r="A62" s="1090">
        <v>24</v>
      </c>
      <c r="B62" s="1059" t="s">
        <v>122</v>
      </c>
      <c r="C62" s="1059" t="s">
        <v>410</v>
      </c>
      <c r="D62" s="1059" t="s">
        <v>537</v>
      </c>
      <c r="E62" s="1062" t="s">
        <v>431</v>
      </c>
      <c r="F62" s="1074" t="s">
        <v>8</v>
      </c>
      <c r="G62" s="957">
        <v>79806000</v>
      </c>
      <c r="H62" s="1067" t="s">
        <v>122</v>
      </c>
      <c r="I62" s="1145" t="s">
        <v>272</v>
      </c>
      <c r="J62" s="500" t="s">
        <v>141</v>
      </c>
      <c r="K62" s="500" t="s">
        <v>472</v>
      </c>
      <c r="L62" s="517">
        <v>7641510.8700000001</v>
      </c>
      <c r="M62" s="517">
        <f>N62+O62</f>
        <v>3476353.75</v>
      </c>
      <c r="N62" s="689">
        <v>3476353.75</v>
      </c>
      <c r="O62" s="398">
        <v>0</v>
      </c>
      <c r="P62" s="499">
        <f>M62/L62</f>
        <v>0.45493015833398925</v>
      </c>
      <c r="Q62" s="1114">
        <f>(M62+M63+M64+M65+M66+M67)/G62</f>
        <v>4.91326982933614E-2</v>
      </c>
      <c r="R62" s="610" t="s">
        <v>620</v>
      </c>
      <c r="S62" s="344"/>
      <c r="T62" s="348"/>
      <c r="U62" s="9"/>
    </row>
    <row r="63" spans="1:21" ht="193.5" customHeight="1" x14ac:dyDescent="0.25">
      <c r="A63" s="1088"/>
      <c r="B63" s="1061"/>
      <c r="C63" s="1061"/>
      <c r="D63" s="846"/>
      <c r="E63" s="1104"/>
      <c r="F63" s="1075"/>
      <c r="G63" s="970"/>
      <c r="H63" s="1068"/>
      <c r="I63" s="1146"/>
      <c r="J63" s="500" t="s">
        <v>141</v>
      </c>
      <c r="K63" s="500" t="s">
        <v>460</v>
      </c>
      <c r="L63" s="502">
        <v>274730.37</v>
      </c>
      <c r="M63" s="502">
        <f>N63+O63</f>
        <v>274730.37</v>
      </c>
      <c r="N63" s="689">
        <v>274730.37</v>
      </c>
      <c r="O63" s="696">
        <v>0</v>
      </c>
      <c r="P63" s="499">
        <f>M63/L63</f>
        <v>1</v>
      </c>
      <c r="Q63" s="1116"/>
      <c r="R63" s="611" t="s">
        <v>619</v>
      </c>
      <c r="S63" s="344"/>
      <c r="T63" s="348"/>
      <c r="U63" s="9"/>
    </row>
    <row r="64" spans="1:21" ht="81" customHeight="1" x14ac:dyDescent="0.25">
      <c r="A64" s="1088"/>
      <c r="B64" s="1061"/>
      <c r="C64" s="1061"/>
      <c r="D64" s="846"/>
      <c r="E64" s="1104"/>
      <c r="F64" s="1075"/>
      <c r="G64" s="970"/>
      <c r="H64" s="1068"/>
      <c r="I64" s="1146"/>
      <c r="J64" s="500" t="s">
        <v>150</v>
      </c>
      <c r="K64" s="500" t="s">
        <v>508</v>
      </c>
      <c r="L64" s="517">
        <v>0</v>
      </c>
      <c r="M64" s="517">
        <v>0</v>
      </c>
      <c r="N64" s="705">
        <v>0</v>
      </c>
      <c r="O64" s="398">
        <v>0</v>
      </c>
      <c r="P64" s="499">
        <v>0</v>
      </c>
      <c r="Q64" s="1116"/>
      <c r="R64" s="534" t="s">
        <v>571</v>
      </c>
      <c r="S64" s="344"/>
      <c r="T64" s="348"/>
      <c r="U64" s="9"/>
    </row>
    <row r="65" spans="1:21" ht="379.5" customHeight="1" x14ac:dyDescent="0.25">
      <c r="A65" s="1088"/>
      <c r="B65" s="1061"/>
      <c r="C65" s="1061"/>
      <c r="D65" s="846"/>
      <c r="E65" s="1104"/>
      <c r="F65" s="1075"/>
      <c r="G65" s="970"/>
      <c r="H65" s="1068"/>
      <c r="I65" s="1146"/>
      <c r="J65" s="500" t="s">
        <v>150</v>
      </c>
      <c r="K65" s="500" t="s">
        <v>463</v>
      </c>
      <c r="L65" s="517">
        <v>60000</v>
      </c>
      <c r="M65" s="517">
        <f>N65+O65</f>
        <v>60000</v>
      </c>
      <c r="N65" s="689">
        <v>60000</v>
      </c>
      <c r="O65" s="398">
        <v>0</v>
      </c>
      <c r="P65" s="499">
        <f>M65/L65</f>
        <v>1</v>
      </c>
      <c r="Q65" s="1116"/>
      <c r="R65" s="534" t="s">
        <v>572</v>
      </c>
      <c r="S65" s="344"/>
      <c r="T65" s="348"/>
      <c r="U65" s="9"/>
    </row>
    <row r="66" spans="1:21" ht="360" x14ac:dyDescent="0.25">
      <c r="A66" s="1088"/>
      <c r="B66" s="1061"/>
      <c r="C66" s="1061"/>
      <c r="D66" s="846"/>
      <c r="E66" s="1104"/>
      <c r="F66" s="1075"/>
      <c r="G66" s="970"/>
      <c r="H66" s="1068"/>
      <c r="I66" s="1146"/>
      <c r="J66" s="500" t="s">
        <v>150</v>
      </c>
      <c r="K66" s="500" t="s">
        <v>483</v>
      </c>
      <c r="L66" s="517">
        <v>100000</v>
      </c>
      <c r="M66" s="517">
        <f>N66+O66</f>
        <v>100000</v>
      </c>
      <c r="N66" s="689">
        <v>100000</v>
      </c>
      <c r="O66" s="398">
        <v>0</v>
      </c>
      <c r="P66" s="499">
        <f>M66/L66</f>
        <v>1</v>
      </c>
      <c r="Q66" s="1116"/>
      <c r="R66" s="534" t="s">
        <v>573</v>
      </c>
      <c r="S66" s="344"/>
      <c r="T66" s="348"/>
      <c r="U66" s="9"/>
    </row>
    <row r="67" spans="1:21" ht="345" x14ac:dyDescent="0.25">
      <c r="A67" s="1089"/>
      <c r="B67" s="1060"/>
      <c r="C67" s="1060"/>
      <c r="D67" s="847"/>
      <c r="E67" s="1063"/>
      <c r="F67" s="1076"/>
      <c r="G67" s="1070"/>
      <c r="H67" s="1069"/>
      <c r="I67" s="1147"/>
      <c r="J67" s="500" t="s">
        <v>150</v>
      </c>
      <c r="K67" s="500" t="s">
        <v>484</v>
      </c>
      <c r="L67" s="517">
        <v>10000</v>
      </c>
      <c r="M67" s="517">
        <f>N67+O67</f>
        <v>10000</v>
      </c>
      <c r="N67" s="689">
        <v>10000</v>
      </c>
      <c r="O67" s="398">
        <v>0</v>
      </c>
      <c r="P67" s="499">
        <f>M67/L67</f>
        <v>1</v>
      </c>
      <c r="Q67" s="1115"/>
      <c r="R67" s="534" t="s">
        <v>574</v>
      </c>
      <c r="S67" s="344"/>
      <c r="T67" s="348"/>
      <c r="U67" s="9"/>
    </row>
    <row r="68" spans="1:21" ht="184.5" customHeight="1" x14ac:dyDescent="0.25">
      <c r="A68" s="535">
        <v>25</v>
      </c>
      <c r="B68" s="500" t="s">
        <v>69</v>
      </c>
      <c r="C68" s="500" t="s">
        <v>422</v>
      </c>
      <c r="D68" s="500" t="s">
        <v>529</v>
      </c>
      <c r="E68" s="224" t="s">
        <v>430</v>
      </c>
      <c r="F68" s="504" t="s">
        <v>68</v>
      </c>
      <c r="G68" s="371" t="s">
        <v>429</v>
      </c>
      <c r="H68" s="442" t="s">
        <v>69</v>
      </c>
      <c r="I68" s="491" t="s">
        <v>423</v>
      </c>
      <c r="J68" s="500" t="s">
        <v>399</v>
      </c>
      <c r="K68" s="500" t="s">
        <v>424</v>
      </c>
      <c r="L68" s="536">
        <v>1288295.8999999999</v>
      </c>
      <c r="M68" s="536">
        <v>1288295.8999999999</v>
      </c>
      <c r="N68" s="689">
        <v>1288295.8999999999</v>
      </c>
      <c r="O68" s="789">
        <v>0</v>
      </c>
      <c r="P68" s="537">
        <f t="shared" si="0"/>
        <v>1</v>
      </c>
      <c r="Q68" s="537">
        <f>M68/14016475</f>
        <v>9.1912973839713613E-2</v>
      </c>
      <c r="R68" s="538" t="s">
        <v>575</v>
      </c>
      <c r="S68" s="344"/>
      <c r="T68" s="348"/>
      <c r="U68" s="9"/>
    </row>
    <row r="69" spans="1:21" ht="150" x14ac:dyDescent="0.25">
      <c r="A69" s="539">
        <v>26</v>
      </c>
      <c r="B69" s="500" t="s">
        <v>203</v>
      </c>
      <c r="C69" s="500" t="s">
        <v>518</v>
      </c>
      <c r="D69" s="500" t="s">
        <v>531</v>
      </c>
      <c r="E69" s="224" t="s">
        <v>544</v>
      </c>
      <c r="F69" s="504" t="s">
        <v>68</v>
      </c>
      <c r="G69" s="371">
        <v>6979266.3099999996</v>
      </c>
      <c r="H69" s="442" t="s">
        <v>203</v>
      </c>
      <c r="I69" s="491" t="s">
        <v>545</v>
      </c>
      <c r="J69" s="500" t="s">
        <v>399</v>
      </c>
      <c r="K69" s="516" t="s">
        <v>543</v>
      </c>
      <c r="L69" s="540">
        <v>581901</v>
      </c>
      <c r="M69" s="540">
        <f>N69+O69</f>
        <v>581901</v>
      </c>
      <c r="N69" s="690">
        <v>581901</v>
      </c>
      <c r="O69" s="697">
        <v>0</v>
      </c>
      <c r="P69" s="537">
        <f>M69/L69</f>
        <v>1</v>
      </c>
      <c r="Q69" s="537">
        <f>M69/G69</f>
        <v>8.3375669325906551E-2</v>
      </c>
      <c r="R69" s="538" t="s">
        <v>576</v>
      </c>
      <c r="S69" s="344"/>
      <c r="T69" s="348"/>
      <c r="U69" s="9"/>
    </row>
    <row r="70" spans="1:21" ht="165" x14ac:dyDescent="0.25">
      <c r="A70" s="539">
        <v>27</v>
      </c>
      <c r="B70" s="558" t="s">
        <v>586</v>
      </c>
      <c r="C70" s="500" t="s">
        <v>582</v>
      </c>
      <c r="D70" s="500" t="s">
        <v>533</v>
      </c>
      <c r="E70" s="224" t="s">
        <v>583</v>
      </c>
      <c r="F70" s="504" t="s">
        <v>584</v>
      </c>
      <c r="G70" s="371">
        <v>3501025</v>
      </c>
      <c r="H70" s="442" t="s">
        <v>504</v>
      </c>
      <c r="I70" s="557" t="s">
        <v>545</v>
      </c>
      <c r="J70" s="500" t="s">
        <v>585</v>
      </c>
      <c r="K70" s="573" t="s">
        <v>590</v>
      </c>
      <c r="L70" s="540">
        <v>27029.82</v>
      </c>
      <c r="M70" s="540">
        <f>N70+O70</f>
        <v>27029.82</v>
      </c>
      <c r="N70" s="690">
        <v>27029.82</v>
      </c>
      <c r="O70" s="697">
        <v>0</v>
      </c>
      <c r="P70" s="537">
        <f>M70/L70</f>
        <v>1</v>
      </c>
      <c r="Q70" s="537">
        <f>M70/G70</f>
        <v>7.7205446976242667E-3</v>
      </c>
      <c r="R70" s="756" t="s">
        <v>684</v>
      </c>
      <c r="S70" s="344"/>
      <c r="T70" s="348"/>
      <c r="U70" s="9"/>
    </row>
    <row r="71" spans="1:21" ht="105.75" thickBot="1" x14ac:dyDescent="0.3">
      <c r="A71" s="568">
        <v>28</v>
      </c>
      <c r="B71" s="569" t="s">
        <v>587</v>
      </c>
      <c r="C71" s="570" t="s">
        <v>588</v>
      </c>
      <c r="D71" s="571" t="s">
        <v>531</v>
      </c>
      <c r="E71" s="560" t="s">
        <v>589</v>
      </c>
      <c r="F71" s="572" t="s">
        <v>584</v>
      </c>
      <c r="G71" s="561">
        <v>12484471.109999999</v>
      </c>
      <c r="H71" s="562" t="s">
        <v>203</v>
      </c>
      <c r="I71" s="563" t="s">
        <v>545</v>
      </c>
      <c r="J71" s="571" t="s">
        <v>585</v>
      </c>
      <c r="K71" s="574" t="s">
        <v>591</v>
      </c>
      <c r="L71" s="564">
        <v>70013.509999999995</v>
      </c>
      <c r="M71" s="564">
        <f>N71+O71</f>
        <v>70013.509999999995</v>
      </c>
      <c r="N71" s="691">
        <v>70013.509999999995</v>
      </c>
      <c r="O71" s="698">
        <v>0</v>
      </c>
      <c r="P71" s="565">
        <f>M71/L71</f>
        <v>1</v>
      </c>
      <c r="Q71" s="565">
        <f>M71/G71</f>
        <v>5.6080477405181803E-3</v>
      </c>
      <c r="R71" s="665" t="s">
        <v>661</v>
      </c>
      <c r="S71" s="344"/>
      <c r="T71" s="348"/>
      <c r="U71" s="9"/>
    </row>
    <row r="72" spans="1:21" ht="210.75" thickBot="1" x14ac:dyDescent="0.3">
      <c r="A72" s="568">
        <v>29</v>
      </c>
      <c r="B72" s="585" t="s">
        <v>596</v>
      </c>
      <c r="C72" s="754" t="s">
        <v>599</v>
      </c>
      <c r="D72" s="656" t="s">
        <v>536</v>
      </c>
      <c r="E72" s="576" t="s">
        <v>593</v>
      </c>
      <c r="F72" s="577" t="s">
        <v>592</v>
      </c>
      <c r="G72" s="561">
        <v>4550790</v>
      </c>
      <c r="H72" s="578" t="s">
        <v>594</v>
      </c>
      <c r="I72" s="579"/>
      <c r="J72" s="579" t="s">
        <v>142</v>
      </c>
      <c r="K72" s="580" t="s">
        <v>595</v>
      </c>
      <c r="L72" s="581">
        <v>1414.57</v>
      </c>
      <c r="M72" s="582">
        <v>1414.57</v>
      </c>
      <c r="N72" s="583">
        <v>1414.57</v>
      </c>
      <c r="O72" s="699">
        <v>0</v>
      </c>
      <c r="P72" s="584">
        <f>M72/L72</f>
        <v>1</v>
      </c>
      <c r="Q72" s="565">
        <f>M72/G72</f>
        <v>3.1084053537957146E-4</v>
      </c>
      <c r="R72" s="755" t="s">
        <v>683</v>
      </c>
      <c r="S72" s="344"/>
      <c r="T72" s="348"/>
      <c r="U72" s="9"/>
    </row>
    <row r="73" spans="1:21" ht="28.5" customHeight="1" thickBot="1" x14ac:dyDescent="0.3">
      <c r="A73" s="567"/>
      <c r="B73" s="566" t="s">
        <v>129</v>
      </c>
      <c r="C73" s="413"/>
      <c r="D73" s="413"/>
      <c r="E73" s="541"/>
      <c r="F73" s="542"/>
      <c r="G73" s="353">
        <f>SUM(G5:G69)</f>
        <v>3549024649.5699997</v>
      </c>
      <c r="H73" s="443"/>
      <c r="I73" s="543"/>
      <c r="J73" s="543"/>
      <c r="K73" s="575"/>
      <c r="L73" s="749">
        <f>SUM(L5:L72)</f>
        <v>894361806.61450016</v>
      </c>
      <c r="M73" s="372">
        <f>SUM(M5:M72)</f>
        <v>294819864.04500002</v>
      </c>
      <c r="N73" s="750">
        <f>SUM(N5:N72)</f>
        <v>331918254.1649999</v>
      </c>
      <c r="O73" s="704">
        <f>SUM(O5:O72)</f>
        <v>1994229.1350000002</v>
      </c>
      <c r="P73" s="362">
        <f>M73/L73</f>
        <v>0.3296427260920336</v>
      </c>
      <c r="Q73" s="559">
        <f>M73/G73</f>
        <v>8.3070672411565363E-2</v>
      </c>
      <c r="R73" s="544" t="s">
        <v>208</v>
      </c>
      <c r="S73" s="234">
        <f>T73/L73</f>
        <v>0.6703572739079664</v>
      </c>
      <c r="T73" s="331">
        <f>L73-M73</f>
        <v>599541942.56950021</v>
      </c>
      <c r="U73" s="9"/>
    </row>
    <row r="74" spans="1:21" ht="30" customHeight="1" x14ac:dyDescent="0.25">
      <c r="A74" s="451"/>
      <c r="B74" s="760" t="s">
        <v>155</v>
      </c>
      <c r="C74" s="1050" t="s">
        <v>222</v>
      </c>
      <c r="D74" s="1050"/>
      <c r="E74" s="1050"/>
      <c r="F74" s="1050"/>
      <c r="G74" s="1050"/>
      <c r="H74" s="1050"/>
      <c r="I74" s="1050"/>
      <c r="J74" s="1050"/>
      <c r="K74" s="1051"/>
      <c r="L74" s="709" t="s">
        <v>208</v>
      </c>
      <c r="M74" s="709" t="s">
        <v>208</v>
      </c>
      <c r="N74" s="710">
        <f>N5+N10+N13+N16+N18+N20+N21+N24+N26+N29+N30+N32+N33+N34+N36+N37+N39+N40+N42+N45+N47+N48+N49+N50+N51+N52+N53+N54+N57+N59+N60+N61+N62+N63+N65+N66+N67+N68+N69+N70+N71+N72+N28</f>
        <v>181657034.595</v>
      </c>
      <c r="O74" s="711" t="s">
        <v>208</v>
      </c>
      <c r="P74" s="709" t="s">
        <v>208</v>
      </c>
      <c r="Q74" s="712" t="s">
        <v>208</v>
      </c>
      <c r="R74" s="545" t="s">
        <v>208</v>
      </c>
      <c r="S74" s="546" t="s">
        <v>208</v>
      </c>
      <c r="T74" s="547" t="s">
        <v>208</v>
      </c>
    </row>
    <row r="75" spans="1:21" ht="30" customHeight="1" x14ac:dyDescent="0.25">
      <c r="A75" s="715"/>
      <c r="B75" s="761" t="s">
        <v>155</v>
      </c>
      <c r="C75" s="1122" t="s">
        <v>694</v>
      </c>
      <c r="D75" s="1122"/>
      <c r="E75" s="1122"/>
      <c r="F75" s="1122"/>
      <c r="G75" s="1122"/>
      <c r="H75" s="1122"/>
      <c r="I75" s="1122"/>
      <c r="J75" s="1122"/>
      <c r="K75" s="1123"/>
      <c r="L75" s="713" t="s">
        <v>208</v>
      </c>
      <c r="M75" s="713" t="s">
        <v>208</v>
      </c>
      <c r="N75" s="759">
        <v>39092619.25</v>
      </c>
      <c r="O75" s="716" t="s">
        <v>208</v>
      </c>
      <c r="P75" s="713" t="s">
        <v>208</v>
      </c>
      <c r="Q75" s="714" t="s">
        <v>208</v>
      </c>
      <c r="R75" s="717" t="s">
        <v>208</v>
      </c>
      <c r="S75" s="546"/>
      <c r="T75" s="547"/>
    </row>
    <row r="76" spans="1:21" ht="30.75" customHeight="1" thickBot="1" x14ac:dyDescent="0.3">
      <c r="A76" s="452"/>
      <c r="B76" s="453" t="s">
        <v>155</v>
      </c>
      <c r="C76" s="1111" t="s">
        <v>577</v>
      </c>
      <c r="D76" s="1111"/>
      <c r="E76" s="1111"/>
      <c r="F76" s="1111"/>
      <c r="G76" s="1111"/>
      <c r="H76" s="1111"/>
      <c r="I76" s="1111"/>
      <c r="J76" s="1111"/>
      <c r="K76" s="1112"/>
      <c r="L76" s="454" t="s">
        <v>208</v>
      </c>
      <c r="M76" s="454" t="s">
        <v>208</v>
      </c>
      <c r="N76" s="692">
        <f>N17+N19+N31+N38</f>
        <v>111168600.32000001</v>
      </c>
      <c r="O76" s="677">
        <f>O73</f>
        <v>1994229.1350000002</v>
      </c>
      <c r="P76" s="548" t="s">
        <v>208</v>
      </c>
      <c r="Q76" s="549" t="s">
        <v>208</v>
      </c>
      <c r="R76" s="550" t="s">
        <v>208</v>
      </c>
      <c r="S76" s="551" t="s">
        <v>208</v>
      </c>
      <c r="T76" s="552" t="s">
        <v>208</v>
      </c>
    </row>
    <row r="77" spans="1:21" x14ac:dyDescent="0.25">
      <c r="A77" s="17"/>
      <c r="B77" s="148"/>
      <c r="C77" s="414"/>
      <c r="D77" s="414"/>
      <c r="E77" s="416"/>
      <c r="F77" s="416"/>
      <c r="G77" s="418"/>
      <c r="H77" s="444"/>
      <c r="I77" s="19"/>
      <c r="J77" s="19"/>
      <c r="K77" s="19"/>
      <c r="L77" s="19"/>
      <c r="M77" s="19"/>
      <c r="N77" s="706"/>
      <c r="O77" s="21"/>
      <c r="P77" s="21"/>
      <c r="Q77" s="21"/>
    </row>
    <row r="78" spans="1:21" x14ac:dyDescent="0.25">
      <c r="A78" s="22"/>
      <c r="B78" s="24"/>
      <c r="C78" s="415"/>
      <c r="D78" s="415"/>
      <c r="N78" s="21"/>
      <c r="O78" s="21"/>
      <c r="P78" s="21"/>
      <c r="Q78" s="21"/>
    </row>
    <row r="79" spans="1:21" x14ac:dyDescent="0.25">
      <c r="A79" s="22"/>
      <c r="B79" s="394" t="s">
        <v>442</v>
      </c>
      <c r="C79" s="414"/>
      <c r="D79" s="414"/>
      <c r="L79" s="553"/>
      <c r="M79" s="553"/>
      <c r="N79" s="707"/>
      <c r="O79" s="71"/>
      <c r="P79" s="172"/>
      <c r="Q79" s="172"/>
    </row>
    <row r="80" spans="1:21" ht="52.15" customHeight="1" x14ac:dyDescent="0.25">
      <c r="A80" s="17"/>
      <c r="B80" s="814" t="s">
        <v>578</v>
      </c>
      <c r="C80" s="814"/>
      <c r="D80" s="814"/>
      <c r="E80" s="814"/>
      <c r="F80" s="814"/>
      <c r="G80" s="814"/>
      <c r="H80" s="814"/>
      <c r="I80" s="814"/>
      <c r="J80" s="19"/>
      <c r="K80" s="19"/>
      <c r="L80" s="237"/>
      <c r="M80" s="237"/>
      <c r="N80" s="708"/>
      <c r="O80" s="21"/>
      <c r="P80" s="21"/>
      <c r="Q80" s="21"/>
    </row>
    <row r="81" spans="1:17" ht="27.6" customHeight="1" x14ac:dyDescent="0.25">
      <c r="A81" s="17"/>
      <c r="B81" s="814" t="s">
        <v>579</v>
      </c>
      <c r="C81" s="1113"/>
      <c r="D81" s="1113"/>
      <c r="E81" s="1113"/>
      <c r="F81" s="1113"/>
      <c r="G81" s="1113"/>
      <c r="H81" s="1113"/>
      <c r="I81" s="1113"/>
      <c r="J81" s="19"/>
      <c r="K81" s="19"/>
      <c r="L81" s="19"/>
      <c r="M81" s="19"/>
      <c r="N81" s="21"/>
      <c r="O81" s="21"/>
      <c r="P81" s="21"/>
      <c r="Q81" s="21"/>
    </row>
    <row r="82" spans="1:17" x14ac:dyDescent="0.25">
      <c r="A82" s="17"/>
      <c r="B82" s="24"/>
      <c r="C82" s="58"/>
      <c r="D82" s="58"/>
      <c r="E82" s="416"/>
      <c r="F82" s="416"/>
      <c r="G82" s="418"/>
      <c r="H82" s="444"/>
      <c r="I82" s="19"/>
      <c r="J82" s="19"/>
      <c r="K82" s="19"/>
      <c r="L82" s="19"/>
      <c r="M82" s="19"/>
      <c r="N82" s="21"/>
      <c r="O82" s="21"/>
      <c r="P82" s="21"/>
      <c r="Q82" s="21"/>
    </row>
    <row r="83" spans="1:17" x14ac:dyDescent="0.25">
      <c r="A83" s="17"/>
      <c r="B83" s="24"/>
      <c r="C83" s="58"/>
      <c r="D83" s="58"/>
      <c r="E83" s="416"/>
      <c r="F83" s="416"/>
      <c r="G83" s="418"/>
      <c r="H83" s="444"/>
      <c r="I83" s="19"/>
      <c r="J83" s="19"/>
      <c r="K83" s="19"/>
      <c r="L83" s="19"/>
      <c r="M83" s="19"/>
      <c r="N83" s="21"/>
      <c r="O83" s="21"/>
      <c r="P83" s="21"/>
      <c r="Q83" s="21"/>
    </row>
    <row r="84" spans="1:17" x14ac:dyDescent="0.25">
      <c r="A84" s="17"/>
      <c r="B84" s="24"/>
      <c r="C84" s="58"/>
      <c r="D84" s="58"/>
      <c r="E84" s="416"/>
      <c r="F84" s="416"/>
      <c r="G84" s="418"/>
      <c r="H84" s="444"/>
      <c r="I84" s="19"/>
      <c r="J84" s="19"/>
      <c r="K84" s="19"/>
      <c r="L84" s="19"/>
      <c r="M84" s="19"/>
      <c r="N84" s="21"/>
      <c r="O84" s="21"/>
      <c r="P84" s="21"/>
      <c r="Q84" s="21"/>
    </row>
    <row r="85" spans="1:17" x14ac:dyDescent="0.25">
      <c r="A85" s="17"/>
      <c r="B85" s="149"/>
      <c r="C85" s="58"/>
      <c r="D85" s="58"/>
      <c r="I85" s="23"/>
      <c r="J85" s="23"/>
      <c r="K85" s="23"/>
      <c r="L85" s="388"/>
      <c r="M85" s="388"/>
      <c r="N85" s="388"/>
      <c r="O85" s="388"/>
      <c r="P85" s="388"/>
      <c r="Q85" s="388"/>
    </row>
    <row r="86" spans="1:17" x14ac:dyDescent="0.25">
      <c r="A86" s="17"/>
      <c r="B86" s="149"/>
      <c r="C86" s="415"/>
      <c r="D86" s="415"/>
      <c r="I86" s="23"/>
      <c r="J86" s="23"/>
      <c r="K86" s="23"/>
      <c r="L86" s="388"/>
      <c r="M86" s="388"/>
      <c r="N86" s="388"/>
      <c r="O86" s="388"/>
      <c r="P86" s="388"/>
      <c r="Q86" s="388"/>
    </row>
    <row r="87" spans="1:17" x14ac:dyDescent="0.25">
      <c r="A87" s="17"/>
      <c r="B87" s="149"/>
      <c r="C87" s="415"/>
      <c r="D87" s="415"/>
      <c r="I87" s="23"/>
      <c r="J87" s="23"/>
      <c r="K87" s="23"/>
      <c r="L87" s="388"/>
      <c r="M87" s="388"/>
      <c r="N87" s="388"/>
      <c r="O87" s="388"/>
      <c r="P87" s="388"/>
      <c r="Q87" s="388"/>
    </row>
    <row r="88" spans="1:17" x14ac:dyDescent="0.25">
      <c r="A88" s="17"/>
      <c r="B88" s="149"/>
      <c r="C88" s="415"/>
      <c r="D88" s="415"/>
      <c r="I88" s="23"/>
      <c r="J88" s="23"/>
      <c r="K88" s="23"/>
      <c r="L88" s="388"/>
      <c r="M88" s="388"/>
      <c r="N88" s="388"/>
      <c r="O88" s="388"/>
      <c r="P88" s="388"/>
      <c r="Q88" s="388"/>
    </row>
    <row r="89" spans="1:17" x14ac:dyDescent="0.25">
      <c r="A89" s="17"/>
      <c r="B89" s="149"/>
      <c r="C89" s="415"/>
      <c r="D89" s="415"/>
      <c r="I89" s="23"/>
      <c r="J89" s="23"/>
      <c r="K89" s="23"/>
      <c r="L89" s="388"/>
      <c r="M89" s="388"/>
      <c r="N89" s="388"/>
      <c r="O89" s="388"/>
      <c r="P89" s="9"/>
      <c r="Q89" s="9"/>
    </row>
    <row r="90" spans="1:17" x14ac:dyDescent="0.25">
      <c r="A90" s="17"/>
      <c r="I90" s="23"/>
      <c r="J90" s="23"/>
      <c r="K90" s="23"/>
      <c r="L90" s="388"/>
      <c r="M90" s="388"/>
      <c r="N90" s="388"/>
      <c r="O90" s="388"/>
      <c r="P90" s="9"/>
      <c r="Q90" s="9"/>
    </row>
    <row r="91" spans="1:17" x14ac:dyDescent="0.25">
      <c r="A91" s="17"/>
      <c r="I91" s="23"/>
      <c r="J91" s="23"/>
      <c r="K91" s="23"/>
      <c r="L91" s="388"/>
      <c r="M91" s="388"/>
      <c r="N91" s="388"/>
      <c r="O91" s="388"/>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9"/>
      <c r="I120" s="23"/>
      <c r="J120" s="23"/>
      <c r="K120" s="23"/>
      <c r="L120" s="23"/>
      <c r="M120" s="23"/>
      <c r="N120" s="9"/>
      <c r="O120" s="9"/>
      <c r="P120" s="9"/>
      <c r="Q120" s="9"/>
    </row>
    <row r="121" spans="1:17" x14ac:dyDescent="0.25">
      <c r="A121" s="19"/>
      <c r="I121" s="23"/>
      <c r="J121" s="23"/>
      <c r="K121" s="23"/>
      <c r="L121" s="23"/>
      <c r="M121" s="23"/>
      <c r="N121" s="9"/>
      <c r="O121" s="9"/>
      <c r="P121" s="9"/>
      <c r="Q121" s="9"/>
    </row>
    <row r="122" spans="1:17" x14ac:dyDescent="0.25">
      <c r="A122" s="19"/>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row>
    <row r="135" spans="9:17" x14ac:dyDescent="0.25">
      <c r="I135" s="23"/>
      <c r="J135" s="23"/>
      <c r="K135" s="23"/>
      <c r="L135" s="23"/>
      <c r="M135" s="23"/>
    </row>
    <row r="136" spans="9:17" x14ac:dyDescent="0.25">
      <c r="I136" s="23"/>
      <c r="J136" s="23"/>
      <c r="K136" s="23"/>
      <c r="L136" s="23"/>
      <c r="M136" s="23"/>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sheetData>
  <mergeCells count="234">
    <mergeCell ref="Q21:Q23"/>
    <mergeCell ref="Q24:Q25"/>
    <mergeCell ref="Q26:Q27"/>
    <mergeCell ref="Q47:Q49"/>
    <mergeCell ref="R13:R15"/>
    <mergeCell ref="M13:M15"/>
    <mergeCell ref="L13:L15"/>
    <mergeCell ref="K13:K15"/>
    <mergeCell ref="J13:J15"/>
    <mergeCell ref="Q13:Q18"/>
    <mergeCell ref="Q36:Q37"/>
    <mergeCell ref="I13:I18"/>
    <mergeCell ref="O13:O15"/>
    <mergeCell ref="P13:P15"/>
    <mergeCell ref="B13:B18"/>
    <mergeCell ref="C13:C18"/>
    <mergeCell ref="D13:D18"/>
    <mergeCell ref="E13:E18"/>
    <mergeCell ref="F13:F18"/>
    <mergeCell ref="G13:G18"/>
    <mergeCell ref="H13:H18"/>
    <mergeCell ref="I10:I12"/>
    <mergeCell ref="J10:J12"/>
    <mergeCell ref="Q55:Q56"/>
    <mergeCell ref="Q62:Q67"/>
    <mergeCell ref="J5:J7"/>
    <mergeCell ref="K5:K7"/>
    <mergeCell ref="L5:L7"/>
    <mergeCell ref="M5:M7"/>
    <mergeCell ref="R5:R7"/>
    <mergeCell ref="P5:P7"/>
    <mergeCell ref="R10:R12"/>
    <mergeCell ref="Q10:Q12"/>
    <mergeCell ref="P10:P12"/>
    <mergeCell ref="M10:M12"/>
    <mergeCell ref="L10:L12"/>
    <mergeCell ref="K10:K12"/>
    <mergeCell ref="Q19:Q20"/>
    <mergeCell ref="R50:R53"/>
    <mergeCell ref="Q57:Q58"/>
    <mergeCell ref="I62:I67"/>
    <mergeCell ref="Q50:Q53"/>
    <mergeCell ref="Q28:Q29"/>
    <mergeCell ref="Q30:Q33"/>
    <mergeCell ref="Q34:Q35"/>
    <mergeCell ref="A62:A67"/>
    <mergeCell ref="B62:B67"/>
    <mergeCell ref="C62:C67"/>
    <mergeCell ref="E62:E67"/>
    <mergeCell ref="F62:F67"/>
    <mergeCell ref="G62:G67"/>
    <mergeCell ref="H62:H67"/>
    <mergeCell ref="A57:A58"/>
    <mergeCell ref="B57:B58"/>
    <mergeCell ref="E57:E58"/>
    <mergeCell ref="C57:C58"/>
    <mergeCell ref="D62:D67"/>
    <mergeCell ref="D57:D58"/>
    <mergeCell ref="F50:F53"/>
    <mergeCell ref="H50:H53"/>
    <mergeCell ref="A50:A53"/>
    <mergeCell ref="B50:B53"/>
    <mergeCell ref="A45:A46"/>
    <mergeCell ref="G47:G49"/>
    <mergeCell ref="E47:E49"/>
    <mergeCell ref="H47:H49"/>
    <mergeCell ref="A55:A56"/>
    <mergeCell ref="B47:B49"/>
    <mergeCell ref="A47:A49"/>
    <mergeCell ref="C47:C49"/>
    <mergeCell ref="G45:G46"/>
    <mergeCell ref="H45:H46"/>
    <mergeCell ref="G50:G53"/>
    <mergeCell ref="C50:C53"/>
    <mergeCell ref="D55:D56"/>
    <mergeCell ref="D47:D49"/>
    <mergeCell ref="D50:D53"/>
    <mergeCell ref="F45:F46"/>
    <mergeCell ref="F47:F49"/>
    <mergeCell ref="E50:E53"/>
    <mergeCell ref="E45:E46"/>
    <mergeCell ref="C45:C46"/>
    <mergeCell ref="B24:B25"/>
    <mergeCell ref="H30:H33"/>
    <mergeCell ref="H34:H35"/>
    <mergeCell ref="H40:H41"/>
    <mergeCell ref="H5:H9"/>
    <mergeCell ref="F2:F3"/>
    <mergeCell ref="A40:A41"/>
    <mergeCell ref="F5:F9"/>
    <mergeCell ref="B26:B27"/>
    <mergeCell ref="H26:H27"/>
    <mergeCell ref="G26:G27"/>
    <mergeCell ref="H36:H38"/>
    <mergeCell ref="A30:A33"/>
    <mergeCell ref="B30:B33"/>
    <mergeCell ref="A34:A35"/>
    <mergeCell ref="B34:B35"/>
    <mergeCell ref="F30:F33"/>
    <mergeCell ref="B36:B38"/>
    <mergeCell ref="A36:A38"/>
    <mergeCell ref="A21:A23"/>
    <mergeCell ref="A19:A20"/>
    <mergeCell ref="A28:A29"/>
    <mergeCell ref="E10:E12"/>
    <mergeCell ref="F10:F12"/>
    <mergeCell ref="B45:B46"/>
    <mergeCell ref="A24:A25"/>
    <mergeCell ref="B28:B29"/>
    <mergeCell ref="B21:B23"/>
    <mergeCell ref="E24:E25"/>
    <mergeCell ref="D28:D29"/>
    <mergeCell ref="D30:D33"/>
    <mergeCell ref="D34:D35"/>
    <mergeCell ref="E28:E29"/>
    <mergeCell ref="A26:A27"/>
    <mergeCell ref="D21:D23"/>
    <mergeCell ref="D24:D25"/>
    <mergeCell ref="D26:D27"/>
    <mergeCell ref="C30:C33"/>
    <mergeCell ref="E34:E35"/>
    <mergeCell ref="E30:E33"/>
    <mergeCell ref="D45:D46"/>
    <mergeCell ref="A42:A44"/>
    <mergeCell ref="B42:B44"/>
    <mergeCell ref="C42:C44"/>
    <mergeCell ref="C24:C25"/>
    <mergeCell ref="C40:C41"/>
    <mergeCell ref="C28:C29"/>
    <mergeCell ref="C21:C23"/>
    <mergeCell ref="I28:I29"/>
    <mergeCell ref="I30:I33"/>
    <mergeCell ref="I34:I35"/>
    <mergeCell ref="I36:I38"/>
    <mergeCell ref="D19:D20"/>
    <mergeCell ref="F26:F27"/>
    <mergeCell ref="F36:F38"/>
    <mergeCell ref="E36:E38"/>
    <mergeCell ref="H28:H29"/>
    <mergeCell ref="G19:G20"/>
    <mergeCell ref="R2:R3"/>
    <mergeCell ref="S2:T2"/>
    <mergeCell ref="I5:I9"/>
    <mergeCell ref="Q5:Q9"/>
    <mergeCell ref="J2:J3"/>
    <mergeCell ref="Q2:Q3"/>
    <mergeCell ref="K2:K3"/>
    <mergeCell ref="P2:P3"/>
    <mergeCell ref="L2:L3"/>
    <mergeCell ref="M2:O2"/>
    <mergeCell ref="I2:I3"/>
    <mergeCell ref="O5:O7"/>
    <mergeCell ref="C76:K76"/>
    <mergeCell ref="B80:I80"/>
    <mergeCell ref="B81:I81"/>
    <mergeCell ref="I40:I41"/>
    <mergeCell ref="Q40:Q41"/>
    <mergeCell ref="I42:I44"/>
    <mergeCell ref="Q42:Q44"/>
    <mergeCell ref="I45:I46"/>
    <mergeCell ref="Q45:Q46"/>
    <mergeCell ref="I47:I49"/>
    <mergeCell ref="H55:H56"/>
    <mergeCell ref="G55:G56"/>
    <mergeCell ref="F55:F56"/>
    <mergeCell ref="E55:E56"/>
    <mergeCell ref="C55:C56"/>
    <mergeCell ref="B55:B56"/>
    <mergeCell ref="F57:F58"/>
    <mergeCell ref="G57:G58"/>
    <mergeCell ref="H57:H58"/>
    <mergeCell ref="B40:B41"/>
    <mergeCell ref="I55:I56"/>
    <mergeCell ref="I57:I58"/>
    <mergeCell ref="I50:I53"/>
    <mergeCell ref="C75:K75"/>
    <mergeCell ref="H2:H3"/>
    <mergeCell ref="D36:D38"/>
    <mergeCell ref="D40:D41"/>
    <mergeCell ref="G2:G3"/>
    <mergeCell ref="G30:G33"/>
    <mergeCell ref="G28:G29"/>
    <mergeCell ref="G24:G25"/>
    <mergeCell ref="G5:G9"/>
    <mergeCell ref="G36:G38"/>
    <mergeCell ref="F19:F20"/>
    <mergeCell ref="F24:F25"/>
    <mergeCell ref="F34:F35"/>
    <mergeCell ref="F28:F29"/>
    <mergeCell ref="D2:D3"/>
    <mergeCell ref="D5:D9"/>
    <mergeCell ref="E21:E23"/>
    <mergeCell ref="E19:E20"/>
    <mergeCell ref="H19:H20"/>
    <mergeCell ref="F40:F41"/>
    <mergeCell ref="E40:E41"/>
    <mergeCell ref="G10:G12"/>
    <mergeCell ref="H10:H12"/>
    <mergeCell ref="E2:E3"/>
    <mergeCell ref="E5:E9"/>
    <mergeCell ref="A2:A3"/>
    <mergeCell ref="B2:B3"/>
    <mergeCell ref="B5:B9"/>
    <mergeCell ref="C5:C9"/>
    <mergeCell ref="A5:A9"/>
    <mergeCell ref="A10:A12"/>
    <mergeCell ref="B10:B12"/>
    <mergeCell ref="C10:C12"/>
    <mergeCell ref="D10:D12"/>
    <mergeCell ref="C2:C3"/>
    <mergeCell ref="C74:K74"/>
    <mergeCell ref="A13:A18"/>
    <mergeCell ref="D42:D44"/>
    <mergeCell ref="F42:F44"/>
    <mergeCell ref="C26:C27"/>
    <mergeCell ref="C36:C38"/>
    <mergeCell ref="C19:C20"/>
    <mergeCell ref="C34:C35"/>
    <mergeCell ref="B19:B20"/>
    <mergeCell ref="I21:I23"/>
    <mergeCell ref="I24:I25"/>
    <mergeCell ref="E42:E44"/>
    <mergeCell ref="E26:E27"/>
    <mergeCell ref="K50:K53"/>
    <mergeCell ref="H42:H44"/>
    <mergeCell ref="G42:G44"/>
    <mergeCell ref="G34:G35"/>
    <mergeCell ref="H21:H23"/>
    <mergeCell ref="G21:G23"/>
    <mergeCell ref="F21:F23"/>
    <mergeCell ref="H24:H25"/>
    <mergeCell ref="I19:I20"/>
    <mergeCell ref="G40:G41"/>
    <mergeCell ref="I26:I2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4. 2018
</oddFooter>
  </headerFooter>
  <rowBreaks count="2" manualBreakCount="2">
    <brk id="9" max="16383" man="1"/>
    <brk id="46"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41" t="s">
        <v>519</v>
      </c>
    </row>
    <row r="5" spans="1:6" ht="15.75" thickBot="1" x14ac:dyDescent="0.3">
      <c r="A5" s="466"/>
      <c r="B5" s="475" t="s">
        <v>509</v>
      </c>
      <c r="C5" s="476" t="s">
        <v>520</v>
      </c>
      <c r="D5" s="477" t="s">
        <v>510</v>
      </c>
      <c r="E5" s="478" t="s">
        <v>511</v>
      </c>
    </row>
    <row r="6" spans="1:6" ht="30.75" thickTop="1" x14ac:dyDescent="0.25">
      <c r="A6" s="465" t="s">
        <v>512</v>
      </c>
      <c r="B6" s="470" t="s">
        <v>212</v>
      </c>
      <c r="C6" s="467">
        <f>134201.25*0.85+361507.25*0.85</f>
        <v>421352.22499999998</v>
      </c>
      <c r="D6" s="463">
        <v>393222.74</v>
      </c>
      <c r="E6" s="464">
        <f t="shared" ref="E6:E11" si="0">C6-D6</f>
        <v>28129.484999999986</v>
      </c>
    </row>
    <row r="7" spans="1:6" ht="30" x14ac:dyDescent="0.25">
      <c r="A7" s="458" t="s">
        <v>513</v>
      </c>
      <c r="B7" s="471" t="s">
        <v>168</v>
      </c>
      <c r="C7" s="468">
        <f>44293.75*0.85</f>
        <v>37649.6875</v>
      </c>
      <c r="D7" s="457">
        <v>37649.68</v>
      </c>
      <c r="E7" s="459">
        <f t="shared" si="0"/>
        <v>7.4999999997089617E-3</v>
      </c>
      <c r="F7" s="456"/>
    </row>
    <row r="8" spans="1:6" ht="30" x14ac:dyDescent="0.25">
      <c r="A8" s="458" t="s">
        <v>514</v>
      </c>
      <c r="B8" s="471" t="s">
        <v>169</v>
      </c>
      <c r="C8" s="468">
        <f>397500*0.85</f>
        <v>337875</v>
      </c>
      <c r="D8" s="457">
        <v>337874.99</v>
      </c>
      <c r="E8" s="459">
        <f t="shared" si="0"/>
        <v>1.0000000009313226E-2</v>
      </c>
      <c r="F8" s="456"/>
    </row>
    <row r="9" spans="1:6" ht="45" x14ac:dyDescent="0.25">
      <c r="A9" s="458" t="s">
        <v>515</v>
      </c>
      <c r="B9" s="471" t="s">
        <v>284</v>
      </c>
      <c r="C9" s="468">
        <v>259239.57</v>
      </c>
      <c r="D9" s="457">
        <v>259239.57</v>
      </c>
      <c r="E9" s="459">
        <f t="shared" si="0"/>
        <v>0</v>
      </c>
    </row>
    <row r="10" spans="1:6" ht="45" x14ac:dyDescent="0.25">
      <c r="A10" s="458" t="s">
        <v>516</v>
      </c>
      <c r="B10" s="471" t="s">
        <v>172</v>
      </c>
      <c r="C10" s="468">
        <v>225882.28</v>
      </c>
      <c r="D10" s="457">
        <v>186679.77</v>
      </c>
      <c r="E10" s="459">
        <f t="shared" si="0"/>
        <v>39202.510000000009</v>
      </c>
    </row>
    <row r="11" spans="1:6" ht="45.75" thickBot="1" x14ac:dyDescent="0.3">
      <c r="A11" s="460" t="s">
        <v>517</v>
      </c>
      <c r="B11" s="472" t="s">
        <v>356</v>
      </c>
      <c r="C11" s="469">
        <v>910378.05</v>
      </c>
      <c r="D11" s="461">
        <v>751432.9</v>
      </c>
      <c r="E11" s="462">
        <f t="shared" si="0"/>
        <v>158945.15000000002</v>
      </c>
    </row>
    <row r="12" spans="1:6" s="22" customFormat="1" ht="15.75" thickBot="1" x14ac:dyDescent="0.3">
      <c r="A12" s="1223" t="s">
        <v>209</v>
      </c>
      <c r="B12" s="1224"/>
      <c r="C12" s="473">
        <f>SUM(C6:C11)</f>
        <v>2192376.8125</v>
      </c>
      <c r="D12" s="473">
        <f>SUM(D6:D11)</f>
        <v>1966099.65</v>
      </c>
      <c r="E12" s="474">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C2FF6C-5B27-49D6-8C3E-30D69F0B9278}"/>
</file>

<file path=customXml/itemProps2.xml><?xml version="1.0" encoding="utf-8"?>
<ds:datastoreItem xmlns:ds="http://schemas.openxmlformats.org/officeDocument/2006/customXml" ds:itemID="{E076F241-7204-461B-B68E-3BF200B40783}"/>
</file>

<file path=customXml/itemProps3.xml><?xml version="1.0" encoding="utf-8"?>
<ds:datastoreItem xmlns:ds="http://schemas.openxmlformats.org/officeDocument/2006/customXml" ds:itemID="{455D8A16-B43A-4464-9AE8-C1D4F6D609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89. zasedání Rady Karlovarského kraje, které se uskutečnilo dne 23.04.2018 (k bodu č. 3)</dc:title>
  <dc:creator/>
  <cp:lastModifiedBy/>
  <dcterms:created xsi:type="dcterms:W3CDTF">2006-09-16T00:00:00Z</dcterms:created>
  <dcterms:modified xsi:type="dcterms:W3CDTF">2018-04-16T08:56:14Z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