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4665" windowWidth="14805" windowHeight="3450" firstSheet="1" activeTab="3"/>
  </bookViews>
  <sheets>
    <sheet name=" Rekapitulace_1.10.19" sheetId="66" r:id="rId1"/>
    <sheet name="Přehled celkem" sheetId="71" r:id="rId2"/>
    <sheet name="KK_sledování " sheetId="69" r:id="rId3"/>
    <sheet name="PO_sledován" sheetId="70" r:id="rId4"/>
  </sheets>
  <definedNames>
    <definedName name="_xlnm._FilterDatabase" localSheetId="2" hidden="1">'KK_sledování '!$A$5:$R$48</definedName>
    <definedName name="_xlnm._FilterDatabase" localSheetId="3" hidden="1">PO_sledován!$A$5:$WVP$47</definedName>
    <definedName name="_xlnm.Print_Titles" localSheetId="2">'KK_sledování '!$3:$5</definedName>
    <definedName name="_xlnm.Print_Titles" localSheetId="3">PO_sledován!$3:$5</definedName>
  </definedNames>
  <calcPr calcId="162913"/>
</workbook>
</file>

<file path=xl/calcChain.xml><?xml version="1.0" encoding="utf-8"?>
<calcChain xmlns="http://schemas.openxmlformats.org/spreadsheetml/2006/main">
  <c r="C16" i="71" l="1"/>
  <c r="C10" i="71"/>
  <c r="C7" i="71"/>
  <c r="M43" i="69" l="1"/>
  <c r="M42" i="69"/>
  <c r="M41" i="69"/>
  <c r="M39" i="69"/>
  <c r="M38" i="69"/>
  <c r="M37" i="69"/>
  <c r="M36" i="69"/>
  <c r="M10" i="69"/>
  <c r="M44" i="69"/>
  <c r="M45" i="69"/>
  <c r="E23" i="71" l="1"/>
  <c r="M16" i="69"/>
  <c r="M15" i="69"/>
  <c r="Q45" i="69" l="1"/>
  <c r="G46" i="69" l="1"/>
  <c r="N47" i="69"/>
  <c r="O46" i="69"/>
  <c r="N46" i="69"/>
  <c r="L46" i="69"/>
  <c r="P45" i="69"/>
  <c r="E24" i="71" l="1"/>
  <c r="F14" i="71"/>
  <c r="F11" i="71"/>
  <c r="N47" i="70" l="1"/>
  <c r="N45" i="70"/>
  <c r="N48" i="69"/>
  <c r="G44" i="70" l="1"/>
  <c r="C13" i="71" s="1"/>
  <c r="O44" i="70"/>
  <c r="G13" i="71" s="1"/>
  <c r="G10" i="71" s="1"/>
  <c r="N44" i="70"/>
  <c r="F13" i="71" s="1"/>
  <c r="L44" i="70"/>
  <c r="D13" i="71" s="1"/>
  <c r="M43" i="70"/>
  <c r="M42" i="70"/>
  <c r="Q42" i="70" l="1"/>
  <c r="N46" i="70" l="1"/>
  <c r="Q44" i="69" l="1"/>
  <c r="P44" i="69"/>
  <c r="Q43" i="69"/>
  <c r="P43" i="69"/>
  <c r="H21" i="66" l="1"/>
  <c r="H22" i="66"/>
  <c r="F21" i="66"/>
  <c r="E25" i="71"/>
  <c r="O47" i="70"/>
  <c r="C21" i="66"/>
  <c r="M41" i="70"/>
  <c r="Q40" i="70" s="1"/>
  <c r="Q39" i="70"/>
  <c r="M38" i="70"/>
  <c r="M37" i="70"/>
  <c r="P37" i="70" s="1"/>
  <c r="M36" i="70"/>
  <c r="Q36" i="70" s="1"/>
  <c r="M35" i="70"/>
  <c r="M34" i="70"/>
  <c r="P34" i="70" s="1"/>
  <c r="P33" i="70"/>
  <c r="M32" i="70"/>
  <c r="M31" i="70"/>
  <c r="M30" i="70"/>
  <c r="P30" i="70" s="1"/>
  <c r="M29" i="70"/>
  <c r="P29" i="70" s="1"/>
  <c r="M28" i="70"/>
  <c r="M27" i="70"/>
  <c r="P27" i="70" s="1"/>
  <c r="M26" i="70"/>
  <c r="Q26" i="70" s="1"/>
  <c r="M25" i="70"/>
  <c r="P25" i="70" s="1"/>
  <c r="P24" i="70"/>
  <c r="P23" i="70"/>
  <c r="M22" i="70"/>
  <c r="M21" i="70"/>
  <c r="M20" i="70"/>
  <c r="P20" i="70" s="1"/>
  <c r="M19" i="70"/>
  <c r="P19" i="70" s="1"/>
  <c r="M16" i="70"/>
  <c r="P16" i="70" s="1"/>
  <c r="M15" i="70"/>
  <c r="P15" i="70" s="1"/>
  <c r="M12" i="70"/>
  <c r="M9" i="70"/>
  <c r="P9" i="70" s="1"/>
  <c r="M6" i="70"/>
  <c r="M44" i="70" l="1"/>
  <c r="E13" i="71" s="1"/>
  <c r="Q12" i="70"/>
  <c r="P21" i="70"/>
  <c r="Q9" i="70"/>
  <c r="P36" i="70"/>
  <c r="Q38" i="70"/>
  <c r="P12" i="70"/>
  <c r="Q19" i="70"/>
  <c r="Q21" i="70"/>
  <c r="P40" i="70"/>
  <c r="Q37" i="70"/>
  <c r="I21" i="66"/>
  <c r="P28" i="70"/>
  <c r="Q30" i="70"/>
  <c r="P32" i="70"/>
  <c r="P6" i="70"/>
  <c r="P26" i="70"/>
  <c r="Q28" i="70"/>
  <c r="Q32" i="70"/>
  <c r="Q6" i="70"/>
  <c r="P31" i="70"/>
  <c r="I13" i="71" l="1"/>
  <c r="H13" i="71"/>
  <c r="G21" i="66"/>
  <c r="P44" i="70"/>
  <c r="Q44" i="70"/>
  <c r="K21" i="66"/>
  <c r="J21" i="66"/>
  <c r="Q42" i="69"/>
  <c r="P42" i="69"/>
  <c r="Q41" i="69"/>
  <c r="M40" i="69"/>
  <c r="Q40" i="69" s="1"/>
  <c r="P39" i="69"/>
  <c r="P38" i="69"/>
  <c r="Q36" i="69"/>
  <c r="P36" i="69"/>
  <c r="M35" i="69"/>
  <c r="P35" i="69" s="1"/>
  <c r="M32" i="69"/>
  <c r="M31" i="69"/>
  <c r="P31" i="69" s="1"/>
  <c r="M30" i="69"/>
  <c r="M28" i="69"/>
  <c r="P28" i="69" s="1"/>
  <c r="M27" i="69"/>
  <c r="M26" i="69"/>
  <c r="M25" i="69"/>
  <c r="M24" i="69"/>
  <c r="M23" i="69"/>
  <c r="M22" i="69"/>
  <c r="M21" i="69"/>
  <c r="M19" i="69"/>
  <c r="P19" i="69" s="1"/>
  <c r="P18" i="69"/>
  <c r="M17" i="69"/>
  <c r="Q17" i="69" s="1"/>
  <c r="Q15" i="69"/>
  <c r="P15" i="69"/>
  <c r="M14" i="69"/>
  <c r="P14" i="69" s="1"/>
  <c r="M13" i="69"/>
  <c r="M12" i="69"/>
  <c r="P12" i="69" s="1"/>
  <c r="M11" i="69"/>
  <c r="Q11" i="69" s="1"/>
  <c r="P10" i="69"/>
  <c r="M9" i="69"/>
  <c r="P9" i="69" s="1"/>
  <c r="M8" i="69"/>
  <c r="M7" i="69"/>
  <c r="M6" i="69"/>
  <c r="P26" i="69" l="1"/>
  <c r="Q26" i="69"/>
  <c r="Q13" i="69"/>
  <c r="M46" i="69"/>
  <c r="E9" i="71" s="1"/>
  <c r="F20" i="66"/>
  <c r="F23" i="66" s="1"/>
  <c r="D9" i="71"/>
  <c r="H20" i="66"/>
  <c r="H23" i="66" s="1"/>
  <c r="F9" i="71"/>
  <c r="I20" i="66"/>
  <c r="I23" i="66" s="1"/>
  <c r="G9" i="71"/>
  <c r="G7" i="71" s="1"/>
  <c r="G16" i="71" s="1"/>
  <c r="Q25" i="69"/>
  <c r="C20" i="66"/>
  <c r="C9" i="71"/>
  <c r="P24" i="69"/>
  <c r="P40" i="69"/>
  <c r="P22" i="69"/>
  <c r="Q28" i="69"/>
  <c r="P6" i="69"/>
  <c r="P13" i="69"/>
  <c r="Q22" i="69"/>
  <c r="Q6" i="69"/>
  <c r="P25" i="69"/>
  <c r="O48" i="69"/>
  <c r="E26" i="71" s="1"/>
  <c r="Q12" i="69"/>
  <c r="P21" i="69"/>
  <c r="P27" i="69"/>
  <c r="P30" i="69"/>
  <c r="Q27" i="69"/>
  <c r="Q30" i="69"/>
  <c r="P32" i="69"/>
  <c r="P7" i="69"/>
  <c r="P8" i="69"/>
  <c r="P17" i="69"/>
  <c r="P11" i="69"/>
  <c r="Q19" i="69"/>
  <c r="G20" i="66" l="1"/>
  <c r="J20" i="66" s="1"/>
  <c r="J23" i="66" s="1"/>
  <c r="Q46" i="69"/>
  <c r="I9" i="71" s="1"/>
  <c r="P46" i="69"/>
  <c r="H9" i="71" s="1"/>
  <c r="K20" i="66" l="1"/>
  <c r="G23" i="66"/>
  <c r="K23" i="66" s="1"/>
  <c r="D8" i="66" l="1"/>
  <c r="J8" i="66" l="1"/>
  <c r="G8" i="66"/>
  <c r="F8" i="66"/>
  <c r="D7" i="71" s="1"/>
  <c r="C8" i="66"/>
  <c r="K8" i="66"/>
  <c r="F7" i="71" l="1"/>
  <c r="E7" i="71"/>
  <c r="E8" i="66"/>
  <c r="I7" i="71" l="1"/>
  <c r="H7" i="71"/>
  <c r="I8" i="66"/>
  <c r="H8" i="66"/>
  <c r="G9" i="66" l="1"/>
  <c r="J9" i="66"/>
  <c r="C23" i="66"/>
  <c r="F10" i="71" l="1"/>
  <c r="F16" i="71" s="1"/>
  <c r="E10" i="71"/>
  <c r="J10" i="66"/>
  <c r="D10" i="71"/>
  <c r="D16" i="71" s="1"/>
  <c r="E16" i="71" l="1"/>
  <c r="E22" i="71"/>
  <c r="K9" i="66"/>
  <c r="K10" i="66" s="1"/>
  <c r="D9" i="66"/>
  <c r="D10" i="66" s="1"/>
  <c r="C9" i="66"/>
  <c r="C10" i="66" s="1"/>
  <c r="F9" i="66"/>
  <c r="G10" i="66"/>
  <c r="E28" i="71" l="1"/>
  <c r="F10" i="66"/>
  <c r="E10" i="66"/>
  <c r="E9" i="66"/>
  <c r="H9" i="66"/>
  <c r="H10" i="66" s="1"/>
  <c r="I10" i="66" l="1"/>
  <c r="I9" i="66"/>
</calcChain>
</file>

<file path=xl/sharedStrings.xml><?xml version="1.0" encoding="utf-8"?>
<sst xmlns="http://schemas.openxmlformats.org/spreadsheetml/2006/main" count="693" uniqueCount="415">
  <si>
    <t>CELKEM</t>
  </si>
  <si>
    <t>Příjemce dotace</t>
  </si>
  <si>
    <t>sl. 1</t>
  </si>
  <si>
    <t>sl. 2</t>
  </si>
  <si>
    <t>sl. 3</t>
  </si>
  <si>
    <t>sl. 4</t>
  </si>
  <si>
    <t>sl. 5</t>
  </si>
  <si>
    <t>sl. 6</t>
  </si>
  <si>
    <t>sl. 7</t>
  </si>
  <si>
    <t>sl. 8</t>
  </si>
  <si>
    <t>sl. 9</t>
  </si>
  <si>
    <t>sl. 10</t>
  </si>
  <si>
    <t xml:space="preserve">Celkový objem projektu </t>
  </si>
  <si>
    <t>Vymáhaná částka pro náhradu škody</t>
  </si>
  <si>
    <t>Specifikace finančního postihu</t>
  </si>
  <si>
    <t>KKN a.s.</t>
  </si>
  <si>
    <t>ÚRR 
krácení dotace</t>
  </si>
  <si>
    <t>Zdravotnická záchranná služba KK, p.o.</t>
  </si>
  <si>
    <t>Integrovaná střední škola Cheb, p.o.</t>
  </si>
  <si>
    <t>ÚOHS pokuta</t>
  </si>
  <si>
    <t>Identifikované zjištění</t>
  </si>
  <si>
    <t xml:space="preserve">Rozvoj dopravní infrastruktury silnic II. a III. třídy v Karlovarském kraji - I. etapa - CZ.1.09/3.1.00/07.00014 </t>
  </si>
  <si>
    <t>KSÚS, p.o.</t>
  </si>
  <si>
    <t>2.1.2007 - 29.10.2010</t>
  </si>
  <si>
    <t>ISŠTE Sokolov</t>
  </si>
  <si>
    <t xml:space="preserve">Projekt revitalizace Centra vzdělávání ISŠTE Sokolov
CZ.1.09/1.3.00/18.00376 </t>
  </si>
  <si>
    <t>2.1.2007 - 30.7.2012
vyúčtování projektu 
ZK 102/04/15 ze dne 16.4.2015</t>
  </si>
  <si>
    <t xml:space="preserve">Modernizace vybavení a zařízení Karlovarské krajské nemocnice a.s. (ROP I.) 
CZ.1.09/1.3.00/29.00636 </t>
  </si>
  <si>
    <t>ROP 
85% 
15%</t>
  </si>
  <si>
    <t>III/21047 Modernizace silnice Nejdek - Pernink 
CZ.1.09/3.1.00/67.01111</t>
  </si>
  <si>
    <t>Výše škody</t>
  </si>
  <si>
    <t>Rozvoj dopravní infrastruktury silnic II. a III. třídy v Karlovarském kraji - III.etapa 
CZ.1.09/3.1.00/67.01128</t>
  </si>
  <si>
    <t>Modernizace a vybavení přístrojového vybavení Pavilonu akutní medicíny a centrálního vstupu KKN 
(ROP III. nahrazuje ROP II.) CZ.1.09/1.3.00/69.01137</t>
  </si>
  <si>
    <t>Název a registrační číslo projektu</t>
  </si>
  <si>
    <t>18.12.2013 -27.3.2015
vyúčtování projektu
ZK 73/02/16 ze dne 25.2.2016</t>
  </si>
  <si>
    <t xml:space="preserve">II/221 Modernizace silnice Merklín - Pstruží, II. etapa CZ.1.09/3.1.00/67.01067 </t>
  </si>
  <si>
    <t>5.12.2013 - 30.11.2015
vyúčtování projektu
ZK 248/06/16 ze dne 9.6.2016</t>
  </si>
  <si>
    <t>II/221 Modernizace silniční sítě Hroznětín 
CZ.1.09/3.1.00/67.01068</t>
  </si>
  <si>
    <t>Konečná výše finančního postihu po uskutečněné obraně</t>
  </si>
  <si>
    <t>Poskytnutá dotace celkem 
(EU včetně státního rozpočtu)</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</si>
  <si>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</si>
  <si>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</si>
  <si>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</si>
  <si>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</si>
  <si>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</si>
  <si>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</si>
  <si>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</si>
  <si>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</si>
  <si>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</si>
  <si>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</si>
  <si>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</si>
  <si>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</si>
  <si>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</si>
  <si>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</si>
  <si>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</si>
  <si>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</si>
  <si>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</si>
  <si>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</si>
  <si>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</si>
  <si>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</si>
  <si>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</si>
  <si>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</si>
  <si>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</si>
  <si>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</si>
  <si>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</si>
  <si>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</si>
  <si>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</si>
  <si>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</si>
  <si>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</si>
  <si>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doprava</t>
  </si>
  <si>
    <t>ROP 
92,5% 
7,5%</t>
  </si>
  <si>
    <t>Ing. Jan Zborník/
Ing. Petr Navrátil</t>
  </si>
  <si>
    <t>ÚRR 
odvod za porušení rozp. kázně</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</si>
  <si>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</si>
  <si>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</si>
  <si>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 xml:space="preserve">Rozvoj dopravní infrastruktury silnic II. a III. třídy v Karlovarském kraji - II. etapa
CZ.1.09/3.1.00/19.00524 </t>
  </si>
  <si>
    <t>2.1.2007 - 28.2.2011</t>
  </si>
  <si>
    <t>Ing. Jan Zborník/ 
Ing. Petr Navrátil</t>
  </si>
  <si>
    <t>pochybení ve 3 veřejných zakázkách - dělení veřejných zakázek; chybný postup při zadávání víceprací</t>
  </si>
  <si>
    <r>
      <t xml:space="preserve">uhrazeno
      387.193,00
</t>
    </r>
    <r>
      <rPr>
        <sz val="11"/>
        <color rgb="FF0070C0"/>
        <rFont val="Calibri"/>
        <family val="2"/>
        <charset val="238"/>
      </rPr>
      <t xml:space="preserve">podaná žádost o vratku ve výši </t>
    </r>
  </si>
  <si>
    <t>školství</t>
  </si>
  <si>
    <t>APDM, p.o.</t>
  </si>
  <si>
    <t>Ing. Kamil Řezníček/ PaedDr. Vratislav Emler</t>
  </si>
  <si>
    <t>pochybení ve 4 veřejných zakázkách -netransparentní hodnotící kritéria; netransparentní hodnocení nabídek a jeho nepřezkoumatelnost; dodatečné stavební práce realizované bez zadávacího řízení; neoprávněné použití JŘBU</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</si>
  <si>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</si>
  <si>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VŘ 006 - Zajištění technického dozoru - diskriminační požadavek k prokázání kvalifikačního předpokladu;
zadání dodatečných stavebních prací formou JŘBU v rozporu s § 23 odst.7 písm. a) ZVZ  - vícepráce nad rámec smlouvy;
čerpání rezervy na nezpůsobilé výdaje</t>
  </si>
  <si>
    <t>Střední průmyslová škola Ostrov</t>
  </si>
  <si>
    <t xml:space="preserve">Centrum technického vzdělávání Ostrov 
CZ.1.09/1.3.00/10.00163 </t>
  </si>
  <si>
    <t>12.3.2007 - 29.7.2011
vyúčtování projektu
ZK 93/04/14 ze dne 24.4.2014</t>
  </si>
  <si>
    <t xml:space="preserve">
Ing. Kamil Řezníček/ 
PaedDr. Vratislav Emler</t>
  </si>
  <si>
    <t>pochybení ve 2 veřejných zakázkách -netransparentní hodnotící kritéria; netransparentní hodnocení nabídek; netransparentní a diskriminační hodnotící kritéria</t>
  </si>
  <si>
    <r>
      <t xml:space="preserve">30.7.2014 ÚRR zahájil daňové řízení, 19.8.2014 zasláno na ÚRR podání ve věci daňového řízení; 
</t>
    </r>
    <r>
      <rPr>
        <sz val="11"/>
        <rFont val="Calibri"/>
        <family val="2"/>
        <charset val="238"/>
      </rPr>
      <t xml:space="preserve">6.11.2015 doručeny platební výměry č. 21/2015 (354.612.615 Kč) a č. 22/2015 (275.188 Kč) v celkové částce 354.887.803 Kč, korespondence s ÚRR (RRSZ) o důvodech změny dosavadní rozhodovací praxe.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t>
    </r>
    <r>
      <rPr>
        <b/>
        <sz val="11"/>
        <rFont val="Calibri"/>
        <family val="2"/>
        <charset val="238"/>
      </rPr>
      <t>OČEKÁVÁME ROZHODNUTÍ POSKYTOVATELE DOTACE O PROMINUTÍ ODVODU A ROZHODNUTÍ MINISTERSTVA FINANCÍ O ODVOLÁNÍ PROTI PLATEBNÍMU VÝMĚRU</t>
    </r>
  </si>
  <si>
    <t>správní delikt - zadavatel nedodržel postup stanovený ZVZ a zásadu transparentnosti, když nestanovil v hodnotícím kritériu minimální požadavky</t>
  </si>
  <si>
    <t xml:space="preserve">II/214 Jihovýchodní obchvat Cheb
CZ.1.09/3.1.00/64.01004 </t>
  </si>
  <si>
    <t>6.11.2013 - 30.11.2015
vyúčtování projektu
ZK 248/06/16 ze dne 9.6.2016</t>
  </si>
  <si>
    <t>Ing. Petr Navrátil/
Jakub Pánik</t>
  </si>
  <si>
    <t>porušení zásady transparentnosti, rovného zacházení a diskriminace § 6 ZVZ - požadavek na dispozici s obalovnou</t>
  </si>
  <si>
    <r>
      <t xml:space="preserve">6.11.2014 ukončena veřejnosprávní kontrola - námitkám nebylo vyhověno;
15.4.2015  Oznámení výsledku šetření  podnětu ÚOHS-P39/2015/VZ-7503/2015/551/Sbe  - bez sankce; 
20.4.2015 zahájen MF ČR audit operace;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8.9.2017 zahájen spor pro peněžité plnění, 18.5.2018 doručeno zamítavé rozhodnutí MFČR o sporu z veřejnosprávní smlouvy, 17.7.2018 podaná správní žaloba proti rozhodnutí o sporu (usnesení č. RK 785/07/18 ze dne 9.7.2018).
</t>
    </r>
    <r>
      <rPr>
        <b/>
        <sz val="11"/>
        <rFont val="Calibri"/>
        <family val="2"/>
        <charset val="238"/>
      </rPr>
      <t>RKK ULOŽILA KSÚS  PŘEDLOŽIT INFORMACI O DALŠÍM POSTUPU
OČEKÁVÁME ROZSUDEK VE VĚCI SPRÁVNÍ ŽALOBY</t>
    </r>
  </si>
  <si>
    <t>neprovedené korekce ŘO za VŘ 003 a 004</t>
  </si>
  <si>
    <r>
      <t xml:space="preserve">14.9.2016 doručena Zpráva o auditu operace ROPSZ/2016/O/012 ze dne 31.8.2016, auditované prostředky byly ve výši 171.293.570,94 Kč, identifikované nezpůsobilé výdaje ve výši 134.201,25 Kč, (z toho 29.221,50  Kč za neprovedené korekce za VŘ 003 a VŘ 004, tj. 24.838,28 Kč dle poměru financování.
</t>
    </r>
    <r>
      <rPr>
        <b/>
        <sz val="11"/>
        <color indexed="8"/>
        <rFont val="Calibri"/>
        <family val="2"/>
        <charset val="238"/>
      </rPr>
      <t>OČEKÁVÁME VYSTAVENÍ PLATEBNÍHO VÝMĚRU</t>
    </r>
  </si>
  <si>
    <t>neponížení požadovaných nákladů o výzisky z prodeje vyfrézovaného materiálu</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</si>
  <si>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</si>
  <si>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t xml:space="preserve">neponížení požadovaných nákladů o výzisky z prodeje vyfrézovaného materiálu
</t>
  </si>
  <si>
    <t xml:space="preserve">neprovedené korekce ŘO za VŘ 004
</t>
  </si>
  <si>
    <r>
      <t xml:space="preserve">6.12.2016 doručena Zpráva o auditu operace ROPSZ/2016/O/020 ze dne 30.11.2016, auditované prostředky byly ve výši 132.428.457,27 Kč, z toho 3.872 Kč za neprovedenou korekci za VŘ 004, tj. 3.291,20 Kč dle poměru financování.. 
</t>
    </r>
    <r>
      <rPr>
        <b/>
        <sz val="11"/>
        <rFont val="Calibri"/>
        <family val="2"/>
        <charset val="238"/>
      </rPr>
      <t>OČEKÁVÁME VYSTAVENÍ PLATEBNÍHO VÝMĚRU.</t>
    </r>
  </si>
  <si>
    <t xml:space="preserve">ROP 
85% 
15% </t>
  </si>
  <si>
    <t xml:space="preserve">pochybení ve 2 veřejných zakázkách -porušení zásady transparentnosti, rovného zacházení a diskriminace § 6 ZVZ - požadavek na dispozici s obalovnou; 
vítězný uchazeč nesplnil zadávací podmínky; čestné prohlášení v nabídce uchazeče nesplňovalo požadavky dle ZVZ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</si>
  <si>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</si>
  <si>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</si>
  <si>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t xml:space="preserve">porušení zásady transparentnosti, rovného zacházení a diskriminace § 6 ZVZ - požadavek na dispozici s obalovnou; 
čestné prohlášení v nabídce uchazeče nesplňovalo požadavky dle ZVZ </t>
  </si>
  <si>
    <r>
      <t xml:space="preserve">18.11.2014 ukončena veřejnosprávní kontrola - námitkám bylo částečně vyhověno (námitky k "obalovnám" byly zamítnuty),
15.4.2015 Oznámení výsledku šetření  podnětu ÚOHS-P38/2015/VZ-7500/2015/551/Sbe  - bez  sankce,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22.5.2017 RKK (RK 591/05/17) vzala na vědomí rozhodnutí KSÚS o podání návrhu na spor pro 35.285.573,33 Kč (pochybení A1.1) .
RKK usnesením č. RK 848/07/18 ze dne 23.7.2018 vzala na vědomí nepodání sporu na peněžité plnění, 
13.9.2018 vyzval odbor finanční  ředitele KSÚS KK  dopisem  č.j. 2789/FI/18 k řešení škod dle usnesení č. RK 677/06/17.
</t>
    </r>
    <r>
      <rPr>
        <b/>
        <sz val="11"/>
        <rFont val="Calibri"/>
        <family val="2"/>
        <charset val="238"/>
        <scheme val="minor"/>
      </rPr>
      <t>ŠKODNÍ PŘÍPAD BUDE KSÚS PROJEDNÁVAT PO DORUČENÍ ROZSUDKU SPRÁVNÍHO SOUDU U PROJEKTU JIHOVÝCHODNÍ OBCHVAT CHEB.</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</si>
  <si>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</si>
  <si>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t>zdravotnictví</t>
  </si>
  <si>
    <t>28.6.2010 -27.4.2012
vyúčtování projektu
ZK 473/12/14 ze dne 11.12.2014</t>
  </si>
  <si>
    <t>MUDr. Berenika Podzemská do 30.11.2009/ MUDr. Václav Larva</t>
  </si>
  <si>
    <t>Návrh zprávy o auditu z 16.12.2014 -  předražené přístroje u 3 veřejných zakázek - stanovena finanční oprava ve výši 4.853.242,40 Kč (část dotace ve výši 85% je 4.125.256,04 Kč); 
zadavatel nedodržel postup dle ZVZ , když ve zprávě o posouzení a hodnocení nabídek nedostatečně popsala a zdůvodnil hodnocení</t>
  </si>
  <si>
    <r>
      <t xml:space="preserve">Zjištění vychází z návrhu Zprávy o auditu operace ze dne 16.12.2014, KKN a.s. odeslala 22.1.2015 k návrhu zprávy své stanovisko, stanovisko bylo KKN a.s. doplněno 26.2.2015; 13.3.2015 KKN a.s obdržela Zprávu o auditu operace č. AO/2014/MO/035 ze dne 11.3.2015 - auditní orgány vypustil zjištění "předražené přístroje" ve výši 4.853.242,40 Kč (část dotace  4.125.256,04 Kč); 
auditní orgán ponechal zjištění za nedodržení postupu dle ZVZ ve výši 4.447.225,65 Kč, tj. ve vztahu k dotaci ve výši 3.780.141,80 Kč;
1.8.2016 doručen platební výměr č 10/2016 na částku 3.914.717 Kč,  31.8.2016 odeslala KKN odvolání proti platebnímu výměru, v odvolání připouští některá formální pochybení, ale většinu údajných pochybení rozporuje, v odvolání žádá o snížení uložené sankce na 5 % či 10 %,
3.10.2016 KKN odeslala žádost o prominutí dosud nevyměřeného penále k PV.
</t>
    </r>
    <r>
      <rPr>
        <b/>
        <sz val="11"/>
        <color indexed="8"/>
        <rFont val="Calibri"/>
        <family val="2"/>
        <charset val="238"/>
      </rPr>
      <t>OČEKÁVÁME ROZHODNUTÍ MINISTERSTVA FINANCÍ O ODVOLÁNÍ PROTI PLATEBNÍMU VÝMĚRU A ROZHODNUTÍ  POSKYTOVATELE DOTACE VE VĚCI PROMINUTÍ PENÁLE</t>
    </r>
  </si>
  <si>
    <t>První české gymnázium v Karlových Varech</t>
  </si>
  <si>
    <t xml:space="preserve">Rekonstrukce  a dostavba Prvního českého gymnázia v Karlových Varech II. etapa - přístavba západního křídla  CZ.1.09/1.3.00/68.01147 </t>
  </si>
  <si>
    <t>17.9.2013 -28.12.2015
vyúčtování projektu
ZK 450/09/16 ze dne 8.9.2016</t>
  </si>
  <si>
    <t>v akčním plánu není člen RKK stanoven</t>
  </si>
  <si>
    <t xml:space="preserve">nedodržení lhůty 15 dnů pro uveřejnění dodatku smlouvy o dílo </t>
  </si>
  <si>
    <r>
      <t xml:space="preserve">ÚOHS si dne 13.3.2015 vyžádal zaslání písemného vyjádření k podnětu a zaslání dokumentace k VZ; 
18.3.2015 na ÚOHS odesláno vyjádření a dokumentace k VZ; 24.4.2015 ÚOHS oznámení o zahájení správního řízení čj.: ÚOHS-S245/2015/VZ-10117/2015/543/Jwe
29.4.2015 odesláno stanovisko  na ÚOHS
5.6.2015 udělena pokuta ve výši 1.000 Kč
</t>
    </r>
    <r>
      <rPr>
        <b/>
        <sz val="11"/>
        <color indexed="8"/>
        <rFont val="Calibri"/>
        <family val="2"/>
        <charset val="238"/>
      </rPr>
      <t>KONEČNÝ STAV - UDĚLENÁ POKUTA JE DEFINITIVNÍ.</t>
    </r>
  </si>
  <si>
    <t>ÚRR 
očekávané penále</t>
  </si>
  <si>
    <t>předpoklad vyměření penále až do výše odvodu - dosud nevyměřeno</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</si>
  <si>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</si>
  <si>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 xml:space="preserve">13.12.2013 -27.3.2015
vyúčtování projektu
ZK 73/02/16 ze dne 25.2.2016
</t>
  </si>
  <si>
    <t>projekt není zaznamenán v AP</t>
  </si>
  <si>
    <t>Zpráva z Auditu operace MF ČR - jiný peněžní příjem - nejedná se o VZ;
doporučení z AO pro ŘO na prověření "jiného peněžního příjmu" - prozatím daňové řízení nezahájeno</t>
  </si>
  <si>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</si>
  <si>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t>Odstraňování slabých míst na silničních sítí Karlovarského kraje CZ.1.09/3.1.00/67.01129</t>
  </si>
  <si>
    <t>Zpráva z Auditu operace MF ČR - jiný peněžní příjem - nejedná se o VZ;
doporučení z AO pro ŘO na prověření "jiného peněžního příjmu"</t>
  </si>
  <si>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</si>
  <si>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t xml:space="preserve">KSÚS vytvořila prostřednictvím projektu jiný peněžní příjem ve výši 1.069.688,- Kč, které snižují způsobilé výdaje projektu </t>
  </si>
  <si>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</si>
  <si>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14.3.2013-28.7.2015
vyúčtování projektu
ZK 292/06/17</t>
  </si>
  <si>
    <t>Modernizace strojů a zařízení školních dílen pro kvalitní výuku
CZ.1.09/1.3.00/68.01143</t>
  </si>
  <si>
    <t>2.1.2012 - 29.10.2015
vyúčtování projektu
ZK 604/12/16 ze dne 20.12.2016</t>
  </si>
  <si>
    <t>Ing. Josef Vacek - fyzická osoba podnikatelská - administrace projektu</t>
  </si>
  <si>
    <t>ÚRR 
přesun do nezpůsobilých výdajů</t>
  </si>
  <si>
    <t xml:space="preserve">Přesun do nezpůsobilých výdajů - zjištění A.1: pravidla ROP neumožňují odměnu; zjištění B.1: výstupy za zpracování projektové dokumentace se nepoužily </t>
  </si>
  <si>
    <t>Pochybení v 9 VZ, kde zadavatel nedodržel základní pravidla zadávání VZ - požadavek na prokázání zkušeností předložením údajů o 1 zakázce (diskriminační kritérium), zkrácení lhůty pro podání nabídek, rozeslání hromadných e-mailů, zveřejnění identifikačních údajů uchazečů, umělé dělení zakázek - finanční oprava od 2 % - 25 %.</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</si>
  <si>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</si>
  <si>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</si>
  <si>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</si>
  <si>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</si>
  <si>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</si>
  <si>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</si>
  <si>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t>
  </si>
  <si>
    <t>k PO_03 - obdobně viz poznámka výše (sl. 13 není součtem sl. 14 a sl. 15)
PO_01, PO_02 rozdíl v uhrazeném PV a PV s nabytím PM (žádáme o vratku vratitelného přeplatku)</t>
  </si>
  <si>
    <t>VŘ 020 - zadavatel neprodloužil lhůtu pro podání nabídek vzhledem k doplnění zadávací dokumentace (korekce 5% - 483.531,- Kč).</t>
  </si>
  <si>
    <t>Celkový objem dotčených projektů</t>
  </si>
  <si>
    <t xml:space="preserve"> z toho očekávaný finanční postih - odvod (budoucí PV)/pokuta/ korekce</t>
  </si>
  <si>
    <t>Celkový objem projektů včetně nezpůsobilých výdajů</t>
  </si>
  <si>
    <t>Původně zjištěné pochybení v plné výši</t>
  </si>
  <si>
    <t>Finanční postih v projektech</t>
  </si>
  <si>
    <t xml:space="preserve">Rekapitulace financování projektů </t>
  </si>
  <si>
    <r>
      <t xml:space="preserve">Vyčíslení úspěchu v uskutečněné obraně v Kč
</t>
    </r>
    <r>
      <rPr>
        <i/>
        <sz val="11"/>
        <color rgb="FFFF0000"/>
        <rFont val="Calibri"/>
        <family val="2"/>
        <charset val="238"/>
        <scheme val="minor"/>
      </rPr>
      <t xml:space="preserve"> </t>
    </r>
  </si>
  <si>
    <t>sl.7
(sl. 5 - sl. 6)</t>
  </si>
  <si>
    <t>sl. 4
(sl.3/ sl. 2)</t>
  </si>
  <si>
    <t xml:space="preserve">Úspěch uskutečněné obrany v % 
</t>
  </si>
  <si>
    <t>sl. 8 
(sl. 7/ sl. 5)</t>
  </si>
  <si>
    <t xml:space="preserve">z toho doručený a uhrazený platební výměr/ vyměřená a uhrazená pokuta ÚOHS/ provedená korekce </t>
  </si>
  <si>
    <t xml:space="preserve">Původně zjištěné pochybení v plné výši </t>
  </si>
  <si>
    <t xml:space="preserve">sl. 8 </t>
  </si>
  <si>
    <t>sl. 6
(sl. 7 + sl. 8)</t>
  </si>
  <si>
    <t>sl. 10 
(sl. 9/ sl. 5)</t>
  </si>
  <si>
    <r>
      <t xml:space="preserve">Aktuální vyčíslení úspěchu v uskutečněné obraně v Kč
</t>
    </r>
    <r>
      <rPr>
        <i/>
        <sz val="11"/>
        <color rgb="FFFF0000"/>
        <rFont val="Calibri"/>
        <family val="2"/>
        <charset val="238"/>
        <scheme val="minor"/>
      </rPr>
      <t xml:space="preserve"> </t>
    </r>
  </si>
  <si>
    <t xml:space="preserve">Aktuální úspěch uskutečněné obrany v % 
</t>
  </si>
  <si>
    <t>Řešení škody</t>
  </si>
  <si>
    <t>sl. 9
(sl.5 - sl. 6)</t>
  </si>
  <si>
    <t>Karlovarský kraj</t>
  </si>
  <si>
    <t>Modernizace Letiště K.Vary - III.etapa, 2. část 
CZ.1.09/3.1.00/01.00005</t>
  </si>
  <si>
    <t>ÚRR 
penále</t>
  </si>
  <si>
    <t xml:space="preserve">ÚRR 
penále </t>
  </si>
  <si>
    <t>FÚ 
odvod za porušení rozp. kázně</t>
  </si>
  <si>
    <t>FÚ 
penále</t>
  </si>
  <si>
    <t xml:space="preserve">Dopravní terminál Mariánské Lázně 
CZ.1.09/3.2.00/27.00611 </t>
  </si>
  <si>
    <t xml:space="preserve">Dopravní terminál Cheb
CZ.1.09/3.2.00/17.00610 </t>
  </si>
  <si>
    <t xml:space="preserve">Personální audit Krajského úřadu Karlovarského kraje 
CZ.1.04/4.1.01/57.00124 </t>
  </si>
  <si>
    <t xml:space="preserve">Aplikace moderních metod zvyšování výkonnosti, kvality, efektivity a transparentnosti v Karlovarském kraji 
CZ.1.04/4.1.00/42.00003 </t>
  </si>
  <si>
    <t>Vytvoření sítě služeb péče o osoby s duševním onemocněním na území Karlovarského kraje CZ.1.04/3.1.00/05.00062</t>
  </si>
  <si>
    <t>zadavatel nepožadoval po uchazečích prokázání splnění kvalifikace ve lhůtě pro podání nabídek</t>
  </si>
  <si>
    <t>Omezení výskytu invazních rostlin v KK 
CZ.1.09/3.1.00/01.00005</t>
  </si>
  <si>
    <t>Rozvoj služby e-Governmentu na území Karlovarského kraje - část I. až VI. 
CZ.1.06/2.1.00/08.07146</t>
  </si>
  <si>
    <t>Lineární urychlovač pro nemocnici v Chebu - přístavba zázemí
CZ.1.09/1.3.00/78.01273</t>
  </si>
  <si>
    <t>1.11.2014 - 30.10.2015
vyúčtování projektu
ZK 144/04/16 ze dne 7.4.2016</t>
  </si>
  <si>
    <t>Centralizace lékařské péče v nemocnici v Karlových Varech
CZ.1.09/1.3.00/78.01253</t>
  </si>
  <si>
    <t>18.2.2008-30.5.2009
vyúčtování projektu ZK 267/09/12 z 13.9.2012</t>
  </si>
  <si>
    <t>16.3.2010-27.9.2012
vyúčtování projektu ZK 352/12/13 z 12.12.2013</t>
  </si>
  <si>
    <t>16.10.2010-21.2.2013
vyúčtování projektu ZK 353/12/13 z 12.12.2013</t>
  </si>
  <si>
    <t xml:space="preserve"> -</t>
  </si>
  <si>
    <t>OP LZZ 
100%</t>
  </si>
  <si>
    <t xml:space="preserve">OP LZZ 
85%
15%
</t>
  </si>
  <si>
    <t>ROP 
88,85%
11,15%</t>
  </si>
  <si>
    <t>ROP 
92,5%
7,5%</t>
  </si>
  <si>
    <t xml:space="preserve">ROP 
92,5%
7,5%
</t>
  </si>
  <si>
    <t>12.8.2011-31.12.2013
vyúčtování projektu ZK 167/06/14 z  19.6.2014</t>
  </si>
  <si>
    <t xml:space="preserve">IOP 
85%
15%
</t>
  </si>
  <si>
    <t xml:space="preserve">Modernizace a vybavení přístrojového vybavení nemocnic KKN (ROP IV.)
CZ.1.09/1.3.00/78.01252 </t>
  </si>
  <si>
    <t>1.1.2015 - 30.10.2015
vyúčtování projektu
ZK 291/06/17 ze dne 22.6.2017</t>
  </si>
  <si>
    <t>MPSV 
krácení dotace</t>
  </si>
  <si>
    <t>1.11.2014 - 30.10.2015
vyúčtování projektu
ZK 356/09/17 ze dne 7.9.2017</t>
  </si>
  <si>
    <t>IROP
90%
10%</t>
  </si>
  <si>
    <t>1.1.2007 - 28.7.2011 
projekt pozastaven</t>
  </si>
  <si>
    <t>1.9.2010-30.8.2012
vyúčtování projektu ZK 323/12/13 z 12.12.2013</t>
  </si>
  <si>
    <t>1.5.2012-30.4.2014
vyúčtování projektu ZK 343/10/14 z 16.10.2014</t>
  </si>
  <si>
    <t>1.3.2012-28.2.2014
vyúčtování projektu ZK 342/10/14 z 16.10.2014</t>
  </si>
  <si>
    <t>Operační program</t>
  </si>
  <si>
    <t>Poměr aktuální výše zjištěného pochybení/ celkový objem dotčeného projektu</t>
  </si>
  <si>
    <t xml:space="preserve">z toho doručený platební výměr/ vyměřená pokuta ÚOHS/ provedená korekce </t>
  </si>
  <si>
    <t>z toho očekávaný finanční postih - odvod/ pokuta nebo korekce</t>
  </si>
  <si>
    <t>v Kč</t>
  </si>
  <si>
    <t>sl.17 (sl. 13/sl.7)</t>
  </si>
  <si>
    <t>sl.18</t>
  </si>
  <si>
    <t>OIGS</t>
  </si>
  <si>
    <t>neoprávněné použití JŘBU - změna řešení podlah;  kratší lhůta pro podání nabídek u VZ (místo 15 dnů pouze 10 dnů);
rozdíl mezi úhradou KK a Letiště KV s.r.o. a úhradou provedenou Letištěm KV s.r.o. za technický dozor stavby</t>
  </si>
  <si>
    <r>
      <t xml:space="preserve">rozhodnutím z 29.7.2013 bylo penále prominuto v plné výši
</t>
    </r>
    <r>
      <rPr>
        <b/>
        <sz val="11"/>
        <rFont val="Calibri"/>
        <family val="2"/>
        <charset val="238"/>
        <scheme val="minor"/>
      </rPr>
      <t>KONEČNÝ STAV - POSTIH ZRUŠEN</t>
    </r>
  </si>
  <si>
    <t>úrok z posečkání</t>
  </si>
  <si>
    <t>majetek pořízený z dotace byl dán do pronájmu třetí osobě bez souhlasu poskytovatele dotace</t>
  </si>
  <si>
    <r>
      <t xml:space="preserve">12.1.2016 doručen platební výměr na penále; 24.9.2014 podána žádost o prominutí dosud nevyměřeného penále - ÚRR dosud nerozhodl; KK na ÚRR zaslal dne 20.1.2016 dotaz, kdy předseda RR rozhodne o prominutí penále
16.2.2016 doručeno Rozhodnutí o prominutí penále, prominuto ve 100% výši; schv.usn.č.RK 97/02/16
</t>
    </r>
    <r>
      <rPr>
        <b/>
        <sz val="11"/>
        <rFont val="Calibri"/>
        <family val="2"/>
        <charset val="238"/>
        <scheme val="minor"/>
      </rPr>
      <t>KONEČNÝ STAV - POSTIH ZRUŠEN</t>
    </r>
  </si>
  <si>
    <t>APDM</t>
  </si>
  <si>
    <t>Ing. Petr Navrátil</t>
  </si>
  <si>
    <t>porušení zásady transparentnosti § 6 ZVZ - požadavek na dispozici s obalovnou</t>
  </si>
  <si>
    <t>lidské zdroje</t>
  </si>
  <si>
    <t xml:space="preserve">OP LZZ 
85%
15%
</t>
  </si>
  <si>
    <t>OKŘÚ</t>
  </si>
  <si>
    <t>diskriminační nastavení kvalifikačních předpokladů; 
nedodržení povinnosti zadat zakázku v souladu se zadávací dokumentací;
uzavřena smlouva s uchazečem, který neprokázal splnění kvalifikačních předpokladů; 
nedisponoval obálkou společ.NeXA, s.r.o.
požadoval v zad.dokumentaci v rámci jednoho předmětu dva různé druhy plnění</t>
  </si>
  <si>
    <t xml:space="preserve">JUDr. Martin Havel                 </t>
  </si>
  <si>
    <t xml:space="preserve">zadavatel požadoval prokázání splnění kvalifikace nad rámec ZVZ </t>
  </si>
  <si>
    <t xml:space="preserve">FÚ penále </t>
  </si>
  <si>
    <t>penále za prodlení s odvodem</t>
  </si>
  <si>
    <t>sociální oblast</t>
  </si>
  <si>
    <t>Bc. Miloslav Čermák</t>
  </si>
  <si>
    <t>V Karlovarském kraji společně plánujeme sociální služby CZ.1.04/3.1.00/05.00060</t>
  </si>
  <si>
    <t>zadavatel nepožadoval po uchazečích prokázání splnění kvalifikace ve lhůtě pro podání nabídek; 
pochybení při nastavení hodnotících kritérií</t>
  </si>
  <si>
    <t>Interaktivní galerie Karlovy Vary – Becherova vila  CZ.1.09/4.1.00/04.00021</t>
  </si>
  <si>
    <t>kultura</t>
  </si>
  <si>
    <t>JUDr. Josef Pavel/ 
PaedDr. Josef Novotný/     
JUDr. Martin Havel</t>
  </si>
  <si>
    <t>ÚRR 
odvod za porušení rozp. Kázně</t>
  </si>
  <si>
    <t xml:space="preserve">Zpráva z auditu operace č. 85 z 6.4.2012 (Deloitte) nebyly zjištěny žádné způsobilé výdaje pouze nezpůsobilé; 
Závěrečná zpráva OLAF z 11.1.2013 - obchodní reference dokazující splnění požadovaných kvalifikačních kritérií u VZ na stavební práce byly nepravdivé;
</t>
  </si>
  <si>
    <t>neproplacená dotace za II. etapu projektu; žádost o platbu podaná dne 28.7.2011</t>
  </si>
  <si>
    <t>životní prostředí</t>
  </si>
  <si>
    <t>9.8.2013-31.12.2015
vyúčtování projektu
ZK 522/12/17 ze dne 7.12.2017</t>
  </si>
  <si>
    <t>OP ŽP
90%
10%</t>
  </si>
  <si>
    <t>Ing. Václav Jakubík/
Ing. Josef Hora</t>
  </si>
  <si>
    <t xml:space="preserve">zadavatel u VZ nepožadoval od uchazečů doklady dle § 68 odst. 3 ZVZ  </t>
  </si>
  <si>
    <t>informatika</t>
  </si>
  <si>
    <t>OPŘI</t>
  </si>
  <si>
    <t>JUDr. Martin Havel</t>
  </si>
  <si>
    <t xml:space="preserve">diskriminační požadavky v rámci technických kvalifikačních předpokladů (znalost hospodaření krajských úřadů, ISO, architekt WAN/MAN zkušenosti) </t>
  </si>
  <si>
    <t>ROP
85%
15%</t>
  </si>
  <si>
    <t>OZDR</t>
  </si>
  <si>
    <t>Bc. Miloslav Čermák/ 
Jakub Pánik</t>
  </si>
  <si>
    <t>Fa č.9431025936 ve výši 861.495,-Kč byla uhrazena po ukončení fyzické realizace projektu</t>
  </si>
  <si>
    <t>ROP  
85%
15%</t>
  </si>
  <si>
    <t>pochybení v zakázce "Lineární urychlovač pro nemocnici v Chebu - přístavba zázemí" - změna zadávacích podmínek v důsledku podstatné změny smlouvy dodatkem měnícím podmínky ve Smlouvě o dílo</t>
  </si>
  <si>
    <t>ÚRR očekávané penále</t>
  </si>
  <si>
    <t>24.7.2018 doručen platební výměr na odvod ve výši 5.932.671,00 Kč; předpoklad vyměření penále až do výše odvodu;</t>
  </si>
  <si>
    <t>porušení povinnosti zrušit  VZ dle Pokynu pro zadávání VZ; zadávací dokumentace neobsahuje v předmětu požadavek na provádění  autorského dozoru</t>
  </si>
  <si>
    <t>Fa č.1506148 ve výši 1.820.007,72Kč a fa č. 1506168 ve výši 2.569.568,23 Kč byly uhrazeny po ukončení fyzické realizace projektu, z nichž byly způsobilé výdaje ve výši 2.093.355,34 Kč</t>
  </si>
  <si>
    <t>široké vymezení předmětu veřejné zakázky; 
TDS - fakturované výdaje nejsou v souladu s nabídkou</t>
  </si>
  <si>
    <t>27.6.2018 doručen platební výměr na odvod ve výši 89.250,00 Kč; předpoklad vyměření penále až do výše odvodu;</t>
  </si>
  <si>
    <t>28.6.2018 doručen platební výměr na odvod ve výši 19.278.653,00 Kč; předpoklad vyměření penále až do výše odvodu;</t>
  </si>
  <si>
    <t>ÚOHS</t>
  </si>
  <si>
    <t xml:space="preserve">VZ "Realizace stavby "Centralizace lékařské péče v nemocnici v Karlových Varech" </t>
  </si>
  <si>
    <t>Nestůj a pojď II.
CZ.03.1.49/0.0/0.0/15_116/0001769</t>
  </si>
  <si>
    <t>region</t>
  </si>
  <si>
    <t>ORR</t>
  </si>
  <si>
    <t>Ing. Josef Janů</t>
  </si>
  <si>
    <t>za pronájem prostor pro potřeby projektu byla nárokována vyšší částka, než na jakou byla faktura vystavena</t>
  </si>
  <si>
    <t>FÚ penále za prodlení</t>
  </si>
  <si>
    <t>snížení čerpání</t>
  </si>
  <si>
    <t>chybný výpočet převodu na mzdy projektu</t>
  </si>
  <si>
    <t>Clara III: Rozvoj společné partnerské spolupráce veřejné správy v česko-saském regionu</t>
  </si>
  <si>
    <t>fa č. 16/2016 - neuznatelný výdaj - výstupem je dokument, jehož obsah tvoří převážně kompilace dostupných informací z programové dokumentace</t>
  </si>
  <si>
    <t>Technická pomoc - Karlovarský kraj - kód 121</t>
  </si>
  <si>
    <t>výdaje na spotřebu paliva - neuznatelné</t>
  </si>
  <si>
    <t>Podpora výměny zdrojů tepla na pevná paliva v rodinných domech v Karlovarském kraji v rámci OP ŽP 2014-2020 - Kotlíkové dotace II
CZ.05.2.32/0.0/0.0/17_067/0005152</t>
  </si>
  <si>
    <t>pochybení ve vykazování refundací mezd</t>
  </si>
  <si>
    <t>Podpora procesu střednědobého plánování rozvoje sociálních služeb v Karlovarském kraji
CZ.03.2.63/0.0/0.0/15_007/0002269</t>
  </si>
  <si>
    <t>1.7.2016 - 31.3.2019</t>
  </si>
  <si>
    <t>OP Zaměstnanost</t>
  </si>
  <si>
    <t>OŘP</t>
  </si>
  <si>
    <t>MPSV
krácení dotace</t>
  </si>
  <si>
    <t>porušení zásady přiměřenosti výdaje odstoupením od smlouvy s dodavatelem společností AUGUR Consulting s.r.o.</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</si>
  <si>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</si>
  <si>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t xml:space="preserve">Dne 14.12.2015 doručena Zpráva o auditu operace  ROPSZ/2015/5202-9 za II. etapu projektu, k pochybením uvedeno, že ovlivňují i certifikované výdaje I.etapy projektu, 
dne 21.1.2016 ÚRR doručil Výzvy k vrácení dotace dle § 22 odst. 6 zák. 250/2000 Sb., tj. nejedná se o daňové řízení,
1.2.2016 doručeny opravné výzvy v celkové částce ve výši 10.926.411,03 Kč z a pochybení ve II.etapě,  výzvy nebyly uhrazeny,
dne 20.8.2016 bylo ISŠTE doručeno oznámení o zahájení daňového řízení, do 19.9.2016 zašle ISŠTE k dané věci stanovisko,
dne 19.9.2016 odesláno stanovisko k daňovému řízení,
dne 1.11.2016 ISŠTE obdržela výzvu k doplnění informací do daňového řízení, se lhůtou 15 pracovních dní,
dne 9.11.2016 ISŠTE odeslala žádost o prodloužení lhůty pro doplnění informací, které bylo dne 16.11.2016, lhůta byla prodloužena do 30.12.2016, dne 22.12.2016 odeslána doplnění k daňovému řízení,
dne 16.3.2017 vystaven platební výměr č.3/2017 na 823.671 Kč za zjištění č.2 ze zprávy o auditu (269.286 Kč za II. etapu a 554.385 Kč za I.etapu), 13. 4. 2017 podáno odvolání proti PV č. 3/2017;
ÚRR dne 7. 9. 2018 zahájil kontrolu dodržování parametrů a účelu projektu, 19.10.2018 Protokol o kontrole RRSZ  6407/2018 - bez zjištění.
Dne 30.11.2018 doručen PV č. 21/2018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OČEKÁVÁME MOŽNÉ VYDÁNÍ PLATEBNÍCH VÝMĚRŮ PRO DALŠÍ ZJIŠTĚNÍ</t>
    </r>
    <r>
      <rPr>
        <sz val="11"/>
        <rFont val="Calibri"/>
        <family val="2"/>
        <charset val="238"/>
        <scheme val="minor"/>
      </rPr>
      <t xml:space="preserve"> (zbývající část výzev ve výši 4.224.352,03 Kč, případně v max. výši 4.938.993,28 Kč dle Zprávy o auditu operace  ROPSZ/2015/5202-9, včetně doměření za I.etapu).
</t>
    </r>
    <r>
      <rPr>
        <b/>
        <sz val="11"/>
        <rFont val="Calibri"/>
        <family val="2"/>
        <charset val="238"/>
        <scheme val="minor"/>
      </rPr>
      <t>OČEKÁVÁME ROZHODNUTÍ MFČR O ODVOLÁNÍ PROTI PLATEBNÍMU VÝMĚRU č.  3/2017 a 21/2018.</t>
    </r>
  </si>
  <si>
    <r>
      <t xml:space="preserve">Karlovarský kraj 
</t>
    </r>
    <r>
      <rPr>
        <b/>
        <sz val="11"/>
        <color rgb="FFFF0000"/>
        <rFont val="Calibri"/>
        <family val="2"/>
        <charset val="238"/>
        <scheme val="minor"/>
      </rPr>
      <t>- viz příloha A1</t>
    </r>
  </si>
  <si>
    <r>
      <t xml:space="preserve">Příspěvkové organizace a KKN a.s. 
</t>
    </r>
    <r>
      <rPr>
        <b/>
        <sz val="11"/>
        <color rgb="FFFF0000"/>
        <rFont val="Calibri"/>
        <family val="2"/>
        <charset val="238"/>
        <scheme val="minor"/>
      </rPr>
      <t>- viz příloha A2</t>
    </r>
  </si>
  <si>
    <r>
      <rPr>
        <b/>
        <sz val="11"/>
        <rFont val="Calibri"/>
        <family val="2"/>
        <charset val="238"/>
        <scheme val="minor"/>
      </rPr>
      <t xml:space="preserve">Karlovarský kraj </t>
    </r>
    <r>
      <rPr>
        <b/>
        <sz val="11"/>
        <color rgb="FFFF0000"/>
        <rFont val="Calibri"/>
        <family val="2"/>
        <charset val="238"/>
        <scheme val="minor"/>
      </rPr>
      <t xml:space="preserve">
- viz příloha B1</t>
    </r>
  </si>
  <si>
    <r>
      <t xml:space="preserve">Příspěvkové organizace a KKN a.s. 
</t>
    </r>
    <r>
      <rPr>
        <b/>
        <sz val="11"/>
        <color rgb="FFFF0000"/>
        <rFont val="Calibri"/>
        <family val="2"/>
        <charset val="238"/>
        <scheme val="minor"/>
      </rPr>
      <t>- viz příloha B2</t>
    </r>
  </si>
  <si>
    <r>
      <t xml:space="preserve">Vratitelný přeplatek u KSÚS a ISŠTE
</t>
    </r>
    <r>
      <rPr>
        <b/>
        <sz val="11"/>
        <color rgb="FFFF0000"/>
        <rFont val="Calibri"/>
        <family val="2"/>
        <charset val="238"/>
        <scheme val="minor"/>
      </rPr>
      <t>- viz příloha B2</t>
    </r>
  </si>
  <si>
    <t>Přehled finančních postihů (odvodů, korekcí a pokut) u projektů spolufinancovaných z EU včetně jiných zdrojů od roku 2008</t>
  </si>
  <si>
    <t>Tabulka č. 1</t>
  </si>
  <si>
    <t>Poměr aktuální výše zjištěného pochybení/ celkový objem dotčených projektů</t>
  </si>
  <si>
    <t xml:space="preserve">z toho doručený platební výměr /provedená korekce/ vyměřená pokuta ÚOHS </t>
  </si>
  <si>
    <t>sl. 4  
(sl. 5 + sl. 6)</t>
  </si>
  <si>
    <t>sl. 7  
(sl. 4/sl.3)</t>
  </si>
  <si>
    <t>sl. 8 
(sl. 4/sl. 2)</t>
  </si>
  <si>
    <t>Plošná korekce
usnesení č. ZKK 196/08/13 
ze dne 19. 8. 2013</t>
  </si>
  <si>
    <t>Rekapitulace aktuální výše zjištěného pochybení</t>
  </si>
  <si>
    <t>Tabulka č. 2</t>
  </si>
  <si>
    <t>Celkem aktuální výše finančních postihů projektů</t>
  </si>
  <si>
    <t>uhrazené platební výměry, provedené korekce, včetně vratitelného přeplatku ve výši 39.092.619,25 Kč</t>
  </si>
  <si>
    <t>podrobněji viz příloha č. 1 a č. 2</t>
  </si>
  <si>
    <t>vratitelný přeplatek</t>
  </si>
  <si>
    <t>podrobněji viz příloha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</si>
  <si>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</si>
  <si>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</si>
  <si>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</si>
  <si>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</si>
  <si>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</si>
  <si>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viz součet sl. 4 v tabulce č. 1 (v součtu není zahrnut vratitelný přeplatek ve výši 39 092 619.25 Kč)</t>
  </si>
  <si>
    <t>Vysvětlivky k tabulce č. 1:</t>
  </si>
  <si>
    <r>
      <t xml:space="preserve">Celkový objem vynaložených finančních prostředků na projekt, včetně způsobilých a nezpůsobilých výdajů, poskytnuté dotace a vlastní spoluúčasti na financování projektu. 
U ukončených projektů částka vychází z konečného finančního vypořádání projektu, předkládaného ZKK k projednání. 
Pokud je projekt v realizaci, vychází celkový objem projektu ze smlouvy/rozhodnutí o dotaci </t>
    </r>
    <r>
      <rPr>
        <sz val="12"/>
        <color rgb="FF0070C0"/>
        <rFont val="Calibri"/>
        <family val="2"/>
        <charset val="238"/>
        <scheme val="minor"/>
      </rPr>
      <t>(modrý text v příloze č. 1 a č. 2)</t>
    </r>
    <r>
      <rPr>
        <sz val="12"/>
        <color theme="1"/>
        <rFont val="Calibri"/>
        <family val="2"/>
        <charset val="238"/>
        <scheme val="minor"/>
      </rPr>
      <t>.</t>
    </r>
    <r>
      <rPr>
        <sz val="12"/>
        <color rgb="FF0070C0"/>
        <rFont val="Calibri"/>
        <family val="2"/>
        <charset val="238"/>
        <scheme val="minor"/>
      </rPr>
      <t xml:space="preserve"> </t>
    </r>
  </si>
  <si>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</si>
  <si>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</si>
  <si>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</si>
  <si>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 xml:space="preserve">Součet sl. 5 a sl. 6. </t>
  </si>
  <si>
    <t>Doručený platební výměr (PV)/ provedená korekce/ vyměřená pokuta ÚOHS</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</si>
  <si>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sz val="12"/>
        <color rgb="FF00B050"/>
        <rFont val="Calibri"/>
        <family val="2"/>
        <charset val="238"/>
        <scheme val="minor"/>
      </rPr>
      <t>(zelená barva v příloze č. 1 a 2)</t>
    </r>
    <r>
      <rPr>
        <sz val="12"/>
        <color theme="1"/>
        <rFont val="Calibri"/>
        <family val="2"/>
        <charset val="238"/>
        <scheme val="minor"/>
      </rPr>
      <t xml:space="preserve">. 
Dosud neuhrazené platební výměry/rozhodnutí o pokutě nenabyly právní moci a částky nemusejí být konečné </t>
    </r>
    <r>
      <rPr>
        <sz val="12"/>
        <color rgb="FF7030A0"/>
        <rFont val="Calibri"/>
        <family val="2"/>
        <charset val="238"/>
        <scheme val="minor"/>
      </rPr>
      <t>(fialová barva v příloze č. 1 a č. 2)</t>
    </r>
    <r>
      <rPr>
        <sz val="12"/>
        <color theme="1"/>
        <rFont val="Calibri"/>
        <family val="2"/>
        <charset val="238"/>
        <scheme val="minor"/>
      </rPr>
      <t xml:space="preserve">. </t>
    </r>
  </si>
  <si>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</si>
  <si>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</si>
  <si>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Poměr aktuálních částek, které již byly vyměřeny nebo jsou očekávány po skončených námitkových řízeních, odvoláních  a původně vyčíslených identifikovaných zjištění z kontrolních protokolů, auditních zpráv, rozhodnutí, případně jiných dokumentů
(poměr sl. 4/sl. 3).</t>
  </si>
  <si>
    <t>Poměr aktuálních částek, které již byly vyměřeny nebo jsou očekávány po skončených námitkových řízeních, odvoláních a celkový objem dotčeného projektu (poměr sl. 4/sl. 2).</t>
  </si>
  <si>
    <t xml:space="preserve">Karlovarský kraj </t>
  </si>
  <si>
    <t xml:space="preserve">Příspěvkové organizace a KKN a.s. </t>
  </si>
  <si>
    <t>nadále sledované</t>
  </si>
  <si>
    <t>Modernizace a rozšíření vzdělávacích výcvikových středisek Zdravotnické záchranné služby Karlovarského kraje
CZ.06.1.23/0.0/0.0/16_035/0001708</t>
  </si>
  <si>
    <t>ZZS</t>
  </si>
  <si>
    <t>porušení zákazu diskriminace - požadavek na servisní středisko v ČR</t>
  </si>
  <si>
    <t>Vratitelný přeplatek u KSÚS a ISŠTE</t>
  </si>
  <si>
    <t>Všechny projekty nejsou dosud ukončeny, průběžný stav uvádá odbor finanční u jednotlivých finančních postihů v předkládaných materiálech do Rady KK.</t>
  </si>
  <si>
    <t>Rekapitulace - přílohy A1, A2, B1 a B2</t>
  </si>
  <si>
    <t>-</t>
  </si>
  <si>
    <t>Tabulka č. 2:  Přehled finančních postihů nadále sledovaných</t>
  </si>
  <si>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</si>
  <si>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</si>
  <si>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Poměr poskytnuté dotace vůči celkovým výdajům na projekt v %</t>
  </si>
  <si>
    <t>Rozvoj lidských zdrojů v oblasti krizového řízení ZZS Karlovarského kraje
reg. č. CZ.03.4.74/0.0/0.0/16_033/0002842</t>
  </si>
  <si>
    <t>1.1.2017 -31.12.2018
není dosud vyúčtován</t>
  </si>
  <si>
    <t>Ing. Jan Bureš</t>
  </si>
  <si>
    <t>MPSV
výzva k vrácení dotace</t>
  </si>
  <si>
    <t>podstatná změna závazku ze smlouvy na veřejnou zakázku, kdy při zvýšení /snížení ceny na školení překročil zadavatel 10 % původní hodnoty závazku</t>
  </si>
  <si>
    <r>
      <t xml:space="preserve">Tabulka č. 1:  Přehled finančních postihů určených k vyřazení ze sledování </t>
    </r>
    <r>
      <rPr>
        <b/>
        <sz val="14"/>
        <color rgb="FFFF0000"/>
        <rFont val="Calibri"/>
        <family val="2"/>
        <charset val="238"/>
        <scheme val="minor"/>
      </rPr>
      <t>ke dni 1. 10. 2019</t>
    </r>
  </si>
  <si>
    <t>vyřazení k 1.10.2019</t>
  </si>
  <si>
    <t>vyřazení k 1. 10. 2019</t>
  </si>
  <si>
    <r>
      <t xml:space="preserve">Dne 11.3.2015 doručeny  3 platební výměry v celkové výši 26.492,00 Kč, datum úhrady v  3/2013. Dne 10.9.2019 odeslána žádost o vyhotovení Protokolu o škodě p. Brtkovi,  Protokol o škodě ze dne 7.10.2019, Jednání škodní komise dne 24.10.2019 - nevymáhat, Rozhodnutí zaměstnavatele ze dne 29.10.2019 - nevymáhat
</t>
    </r>
    <r>
      <rPr>
        <b/>
        <sz val="11"/>
        <rFont val="Calibri"/>
        <family val="2"/>
        <charset val="238"/>
        <scheme val="minor"/>
      </rPr>
      <t>KONEČNÝ STAV  - ŠKODA NEBUDE VYMÁHÁNA</t>
    </r>
  </si>
  <si>
    <r>
      <t xml:space="preserve">Dne 12.11.2012 doručeny 3 platební výměry na částku 5.731.781,00 Kč, po prominutí ze dne 18.12.2012 odvody sníženy na celkovou částku ve výši 1.464.072 Kč, datum úhrady odvodu 2/2013. Dne 10.9.2019 odeslána žádost o vyhotovení Protokolu o škodě p. Brtkovi, Protokol o škodě ze dne 7.10.2019, Jednání škodní komise dne 24.10.2019 - nevymáhat, Rozhodnutí zaměstnavatele ze dne 29.10.2019 - nevymáhat
</t>
    </r>
    <r>
      <rPr>
        <b/>
        <sz val="11"/>
        <rFont val="Calibri"/>
        <family val="2"/>
        <charset val="238"/>
        <scheme val="minor"/>
      </rPr>
      <t>KONEČNÝ STAV  - ŠKODA NEBUDE VYMÁHÁNA</t>
    </r>
  </si>
  <si>
    <r>
      <t xml:space="preserve">17.3.2014 oznámení o zahájení daňového řízení, 22.4.2014 vyjádření ve věci daňového řízení, 16.9.2014 PV ve výši 81.346.508,00 Kč, 25.9.2014 žádost o prominutí odvodu a dosud nevym.penále, 13.10.2014 odesláno odvolání proti platebnímu výměru; 6.11.2014 Rozhodnutí o prominutí ve výši 99,95%, 25.5.1015 odvolání postoupeno na MF ČR (25.6.2015 výzva MF k doplnění, 2.7.2015 odesláno na MF vyjádření); 25.11.2015 Rozhodnutí MFČR - odvolání se zamítá;  odvod uhrazen v 12/2015; usn.č.RK 46/01/16; Dne 10. 9. 2019 odeslána žádost o vyhotovení Protokolu o škodě p. Brtkovi,  Protokol o škodě ze dne 7.10.2019, Jednání škodní komise dne 24.10.2019 - nevymáhat, Rozhodnutí zaměstnavatele ze dne 29.10.2019 - nevymáhat
</t>
    </r>
    <r>
      <rPr>
        <b/>
        <sz val="11"/>
        <rFont val="Calibri"/>
        <family val="2"/>
        <charset val="238"/>
        <scheme val="minor"/>
      </rPr>
      <t>KONEČNÝ STAV  - ŠKODA NEBUDE VYMÁHÁNA</t>
    </r>
  </si>
  <si>
    <r>
      <t xml:space="preserve">Dne 22.2.2018 z FÚ platební výměry na penále ve výši 1.970.915,00 Kč a 347.809,00 Kč; dne 5.3.2018 KK PV na penále uhradil; 19.3.2018 schválila RKK nepodání odvolání proti PV na penále -  viz RK 274/03/18.
Dne 3.11.2018 odeslána žádost o prominutí odvodu a penále.
</t>
    </r>
    <r>
      <rPr>
        <b/>
        <sz val="11"/>
        <rFont val="Calibri"/>
        <family val="2"/>
        <charset val="238"/>
        <scheme val="minor"/>
      </rPr>
      <t>ŽÁDOST O PROMINUTÍ ODVODU A PENÁLE NA GENER.FIN.ŘED.
SPRÁVNÍ ŽALOBA</t>
    </r>
  </si>
  <si>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dne 24.8.2018 usnesením zamítlo státní zastupitelství stížnost poškozeného;
</t>
    </r>
    <r>
      <rPr>
        <b/>
        <sz val="11"/>
        <rFont val="Calibri"/>
        <family val="2"/>
        <charset val="238"/>
        <scheme val="minor"/>
      </rPr>
      <t>OČEKÁVÁME PV NA PENÁLE</t>
    </r>
    <r>
      <rPr>
        <b/>
        <sz val="16"/>
        <color theme="1"/>
        <rFont val="Calibri"/>
        <family val="2"/>
        <charset val="238"/>
        <scheme val="minor"/>
      </rPr>
      <t/>
    </r>
  </si>
  <si>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vyúčtování ZKK 356/09/17 ze dne 7.9.2017;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PV NA PENÁLE</t>
    </r>
  </si>
  <si>
    <r>
      <t xml:space="preserve">29.10.2013 Protokol o výsledku kontroly; 25.7.2014 schválená poskytovatelem závěrečná zpráva; 15.6.2015 zahájení auditu operace MF ČR;  30.6.2015 zahájení daňového řízení; 30.7.2015 doručen návrh Zprávy o auditu; 7.8.2015 odesláno stanovisko KK; 15.9.2015 konečná Zpráva o auditu, ve které je stanovena sankce nižší, stanovení konečné částky sankce vzejde z daňového řízení;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7.12.2016 Platební výměry ve výši 347.809,00 Kč a 1.970.915,00 Kč, KK podal na FÚ 6.1.2017 odvolání; z FÚ dne 22.3.2017 postoupení odvolání Odvolacímu fin.řed.; dne 2.8.2017 z Odvol.fin.řed. prodloužení termínu k rozhodnutí o odvolání do 6.11.2017; dne 7.2.2017 doručeno rozhodnutí o odvolání - zamítnuto, platební výměry na odvod uhrazeny dne 13.2.2018; 19.3.2018 schválila RKK podání správní žaloby proti rozhodnutí Odv.  finančního ředitelství -  viz RK 274/03/18; dne 5.4.2018 podána správní žaloba; dne 18.7.2018 uhrazen soudní poplatek 3.000,00 Kč na výzvu Krajského soudu v Plzni. Dne 14.9.2018 doručena výzva o vyjádření k rozhodnutí o věci samé bez jednání a uplatnění práva na náhradu nákladů řízení před soudem. Dne 21.9.2018 KK odeslal Vyjádření k výzvě soudu. Dne 3.11.2018 odeslána žádost o prominutí odvodu a penále. Dne 29.11.2018 úhrada správního poplatku ve výši 4.000,00 Kč.
</t>
    </r>
    <r>
      <rPr>
        <b/>
        <sz val="11"/>
        <rFont val="Calibri"/>
        <family val="2"/>
        <charset val="238"/>
        <scheme val="minor"/>
      </rPr>
      <t>ŽÁDOST O PROMINUTÍ ODVODU A PENÁLE NA GENER.FIN.ŘED.
SPRÁVNÍ ŽALOBA</t>
    </r>
  </si>
  <si>
    <r>
      <t xml:space="preserve">Oznámení o udělení korekce z 22.9.2014; rozhodnutí o námitkách ze dne 5.12.2014 - neakceptovány; 30.5.2015 MŽP zaslalo podnět na FÚ (upřesnění částky); vyúčtování projektu v RKK dne 13.11.2017, č.RK 1374/11/17;  právní posouzení OLP ze dne 16.9.2019, Protokol o škodě APDM ze dne 24.9.2019, jednání škodní komise dne 15.10.2019 - nevymáhat promlčeno, Rada KK dne 4.11.2019 - předat k posouzení externí advokátní kanceláři poté předložit Radě KK
</t>
    </r>
    <r>
      <rPr>
        <b/>
        <sz val="11"/>
        <rFont val="Calibri"/>
        <family val="2"/>
        <charset val="238"/>
        <scheme val="minor"/>
      </rPr>
      <t>KONEČNÝ STAV -  OČEKÁVÁME ROZHODNUTÍ RADY KK</t>
    </r>
  </si>
  <si>
    <t>viz tabulka č. 1, sloupec č. 4</t>
  </si>
  <si>
    <r>
      <t xml:space="preserve">MPSV kontrola závěrečné zprávy o realizaci projektu a ŽoP - Oznámení o schválení zprávy o realizaci projektu a spolu s ní předložené žádosti o platbu ze dne 9.9.2019 a Výzva k vrácení dotace či její části ze dne 9.9.2019, Dne 16.10.2019 Výzva uhrazena dle rozhodnutí Rady KK č. RK 1189/10/19 ze dne 7.10.2019
</t>
    </r>
    <r>
      <rPr>
        <b/>
        <sz val="11"/>
        <rFont val="Calibri"/>
        <family val="2"/>
        <charset val="238"/>
        <scheme val="minor"/>
      </rPr>
      <t>KONEČNÝ STAV</t>
    </r>
  </si>
  <si>
    <r>
      <t xml:space="preserve">13.11.2014 ukončena veřejnosprávní kontrola - námitkám bylo částečně vyhověno (námitky k "obalovnám" byly zamítnuty),
15.4.2015 Oznámení výsledku šetření  podnětu ÚOHS-P37/2015/VZ-9450/2015/551/Eno  - bez sankce,
17.12.2015 finanční ukončení projektu,
3.10.2016 MFČR rozhodlo ve sporu pro nepeněžité plnění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5.6.2017 RKK  (RK 677/06/17) vzala na vědomí rozhodnutí KSÚS o podání návrhu na spor pro 16.163.365,61 Kč (pochybení A1.1, A1.2) a nepodání návrhu na spor pro 97.231,79  Kč (pochybení A1.3); 
RKK usnesením č. RK 786/07/18 ze dne 9.7.2018 vzala na vědomí nepodání sporu na peněžité plněn a uložila řediteli informovat RKK o dalším postupu. 13.9.2018 vyzval odbor finanční  ředitele KSÚS KK  dopisem  č.j. 2789/FI/18 k řešení škod dle usnesení č. RK 677/06/17.
</t>
    </r>
    <r>
      <rPr>
        <b/>
        <sz val="11"/>
        <rFont val="Calibri"/>
        <family val="2"/>
        <charset val="238"/>
        <scheme val="minor"/>
      </rPr>
      <t>ŠKODNÍ PŘÍPAD BUDE KSÚS PROJEDNÁVAT PO DORUČENÍ ROZSUDKU SPRÁVNÍHO SOUDU U PROJEKTU JIHOVÝCHODNÍ OBCHVAT CHEB.</t>
    </r>
  </si>
  <si>
    <r>
      <t xml:space="preserve">Dne 12.6.2019 doručeno z MPSV Oznámení o nevyplacení dotace ve výši 414.621.75 Kč, ZZS KK podala dne 4.7.2019 námitky. 1.9.2019 námitky ministryní zamítnuty a dne 4.9.2019 obdržela ZZS KK informaci o neproplacení dotace v uvedené výši. Dne 24.9.2014 obdržela ZZS KK výzvu k vrácení dotace ve výši 326.184,99 Kč, kterou uhradí. Zamezí se daňovému řízení a vyměření penále, částka uhrazena dne 18.10.2019, dne 21.10.2019 odeslán dopis o Zaplacení výzvy s výhradou. Proti neproplacení dotace podala ZZS KK dne 29.10.2019 správní žalobu a v případě úspěchu požádá o vrácení dotace.
</t>
    </r>
    <r>
      <rPr>
        <b/>
        <sz val="11"/>
        <rFont val="Calibri"/>
        <family val="2"/>
        <charset val="238"/>
        <scheme val="minor"/>
      </rPr>
      <t>OČEKÁVÁME ROZHODNUTÍ SPRÁVNÍ ŽALOBY</t>
    </r>
  </si>
  <si>
    <r>
      <t>Dne 22.2.2018 z FÚ platební výměry na penále ve výši 17.228,00 Kč a 3.041,00 Kč; dne 5.3.2018 KK PV na penále uhradil; 19.3.2018 schválila RKK nepodání odvolání proti PV na penále -  viz RK 273/03/18. Dne 3.11.2018 odeslána žádost o prominutí odvodu a penále 333/JV/18 ze dne 1.11.2018. Dne 4.11.2019 obdržel KK Rozhodnutí o prominutí daně GFŘ č.j.84371/19/7700-40470-101251 ze dne 4.11.2019 - penále promíjí v plné výši tj. 20.269,00 Kč;  dne 29.11.2019 odeslána žádost o vrácení vrtitelného přeplatku KK/275/JV/19 ze dne 27.11.2019; dne 13.12.2019 vráceny finanční prostředky z FÚ.</t>
    </r>
    <r>
      <rPr>
        <b/>
        <sz val="11"/>
        <rFont val="Calibri"/>
        <family val="2"/>
        <charset val="238"/>
        <scheme val="minor"/>
      </rPr>
      <t xml:space="preserve">
KONEČNÝ STAV - POSTIH ZRUŠEN</t>
    </r>
  </si>
  <si>
    <r>
      <t>23.8.2017 z MF oznámení o auditu operace, 25.10.2017 z MF Návrh zprávy o auditu operace, stanovisko do 6.11.2017; stanovisko nebylo podáno, dne 30.11.2017 zpráva o auditu operace z MF; dne 16.2.2018 z MPSV předání podkladů k prošetření podezření na porušení rozp.kázně na FÚ; dne 23.3.2018 zahájil Finanční úřad vyměřovací řízení; dne 11.4.2018 doručeny platební výměry ve výši 2.322,00 Kč a 79,00 Kč, rozhodnutím Rady č. 436/04/18 schválena úhrada; dne 3.5.2018 doručena žádost o opravu vydaných platebních výměrů z MF (nezohlednili 5% vlastních zdrojů příjemce dotace) dne 11.5.2018 podal KK proti PV odvolání; dne 19.6.2018 obdržel KK Návrh Zprávy o auditu - bez zjištění; 2.7.2018 doručeno Rozhodnutí o odvolání z FÚ KV- změna výše PV z 2.401,00 Kč na 2.281,00 Kč. Dne 17.9.2018 obdržel KK od FÚ KV vratku ve výši 120,00 Kč; Protokol o škodě ze dne 29.11.2019, Jednání škodní komise dne 11.12.2019 - nevymáhat, Rozhodnutí zaměstnavatele ze dne 16.12.2019 - nevymáhat</t>
    </r>
    <r>
      <rPr>
        <b/>
        <sz val="11"/>
        <rFont val="Calibri"/>
        <family val="2"/>
        <charset val="238"/>
        <scheme val="minor"/>
      </rPr>
      <t xml:space="preserve">
KONEČNÝ STAV  - ŠKODA NEBUDE VYMÁHÁNA</t>
    </r>
  </si>
  <si>
    <r>
      <t xml:space="preserve">Dne 3.5.2018 doručen PV na penále za prodlení s odvodem za porušení rozpočtové kázně ve výši 1.140,00 Kč; 7.8.2018 z FÚ doručen opravný platební výměr na penále za prodlení s odvodem, KK uhradil 7.8.2018 PV na penále ve výši 1.084,00 Kč; Protokol o škodě ze dne 29.11.2019, Jednání škodní komise dne 11.12.2019 - nevymáhat, Rozhodnutí zaměstnavatele ze dne 16.12.2019 - nevymáhat
</t>
    </r>
    <r>
      <rPr>
        <b/>
        <sz val="11"/>
        <rFont val="Calibri"/>
        <family val="2"/>
        <charset val="238"/>
        <scheme val="minor"/>
      </rPr>
      <t>KONEČNÝ STAV  - ŠKODA NEBUDE VYMÁHÁNA</t>
    </r>
  </si>
  <si>
    <r>
      <t xml:space="preserve">Snížení čerpání projektových prostředků v položce 5021. Správná částka měla být 121 156,79 Kč, v žádosti byla zaokrouhlena, rozdíl uhrazen z rozpočtu KK; Protokol o škodě ze dne 29.11.2019, Jednání škodní komise dne 11.12.2019 - nevymáhat, Rozhodnutí zaměstnavatele ze dne 16.12.2019 - nevymáhat
</t>
    </r>
    <r>
      <rPr>
        <b/>
        <sz val="11"/>
        <color theme="1"/>
        <rFont val="Calibri"/>
        <family val="2"/>
        <charset val="238"/>
        <scheme val="minor"/>
      </rPr>
      <t>KONEČNÝ STAV  - ŠKODA NEBUDE VYMÁHÁNA</t>
    </r>
  </si>
  <si>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t>
    </r>
    <r>
      <rPr>
        <b/>
        <sz val="11"/>
        <rFont val="Calibri"/>
        <family val="2"/>
        <charset val="238"/>
      </rPr>
      <t>OČEKÁVÁME ROZSUDEK VE VĚCI SPRÁVNÍ ŽALOBY</t>
    </r>
  </si>
  <si>
    <t>pochybení ve 3 veřejných zakázkách:
VZ dodávka MR skeneru 1,5 T - zadavatel nevyloučil uchazeče, který nesplňoval požadavky zadavatele (délka smlouvy o pozáručním servisu) - finanční oprava 25%, tj. 6.219.768,75 Kč;
VZ dodávka infuzních systémů - zadavatel nepostupoval na základě doporučení ÚRR a nezrušil rozhodnutí o výběru nejvhodnější nabídky (nabídka uchazeče neobsahovala čestné prohlášení dle ZVZ) - finanční oprava 2%, tj.90.942,11 Kč;
VZ dodávka lůžkových kompletů - zadavatel požadoval složení jistoty ve výši 1.000.000 Kč, mohl požadovat 2% předpokládané hodnoty, tj. pouze 560.000 Kč - finanční oprava 10%, tj. 2.609.810,93 Kč;</t>
  </si>
  <si>
    <t>pochybení ve 3 veřejných zakázkách:
VZ na stavební práce - zveřejnění dodatečných informací dle § 49 odst. 3 ZVZ s identifikačními údaji žadatelů (sankce 5%, tj. 1.901.380,51 Kč);
VZ zajištění koordinátora -  umělé dělení veřejných zakázek (sankce 25%, tj. 30.597,88 Kč);
VZ Autorský dozor - nevyhlášení VŘ (sankce 100%, tj. 203.643 Kč)</t>
  </si>
  <si>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t>
    </r>
    <r>
      <rPr>
        <b/>
        <sz val="11"/>
        <color indexed="8"/>
        <rFont val="Calibri"/>
        <family val="2"/>
        <charset val="238"/>
      </rPr>
      <t xml:space="preserve">OČEKÁVÁME ROZHODNUTÍ MF O ODVOLÁNÍ PROTI PLATEBNÍMU VÝMĚRU. </t>
    </r>
  </si>
  <si>
    <t xml:space="preserve">VZ na stavební práce - neoprávněné slučování zakázek, neprodloužení lhůty pro předkládání nabídek po doplnění informací k zadávací dokumentaci, uzavření dodatku ke smlouvě, kterým byla smlouva podstatně změněna 
</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</si>
  <si>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</si>
  <si>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r>
      <t xml:space="preserve">Dne 23.10.2017 Oznámení o ukončení kontroly z CRR, stížnost do 24.11.2017, dne 15.11.2017 odeslaná stížnost na CRR a MMR; dne 15.12.2017 z CRR vypořádání stížnosti - zamítnutí; 10.5.2018 obdržel KK Odpověď na opakovanou žádost o odůvodnění rozhodnutí, ve kterém se CRR vyjádřilo ke správnému postupu kontrolora; dne 10.8.2018 postoupení věci MMR - přezkum postupu kontrolora; dne 8.10.2018 doručeno vyjádření MMR. Protokol o škodě ze dne 13.12.2019, Jednání škodní komise dne 29.1.2020, Rozhodnutí zaměstnavatele ze dne 30.1.2020 - nevymáhat
</t>
    </r>
    <r>
      <rPr>
        <b/>
        <sz val="11"/>
        <rFont val="Calibri"/>
        <family val="2"/>
        <charset val="238"/>
        <scheme val="minor"/>
      </rPr>
      <t>KONEČNÝ STAV - ŠKODA NEBUDE VYMÁHÁNA</t>
    </r>
  </si>
  <si>
    <r>
      <t xml:space="preserve">24.10.2014 Protokol RRSZ 22527/2014, 22.3.2015 Kontrola RRSZ 6003/2015, 22.4.2015 Stanoviska RRSZ 9238/2015 a RRSZ 9241/2015. Dne 23.10.2015 Protokol RRSZ 22033/2015 - podány námitky, 4.12.2015 Dodatek k protokolu - námitkám částečně vyhověno,  22.3.2016 Protokol o kontrole RRSZ 3650/2016. 27.1.2017 ÚRR dobrovolně odeslal Oznámení o krácení způsobilých výdajů.
Dne 3. 12. 2018 RKK usnesením č. RK 1398/12/18 schválila podání návrhu na zahájení sporného řízení z veřejnoprávní smlouvy pro peněžité plnění ve výši 129.679,66 Kč za zjištění A.1.2 uvedené v Oznámení o krácení způsobilých výdajů projektu, č. j. RRSZ 914/2017 ze dne 27. 1.2017. </t>
    </r>
    <r>
      <rPr>
        <b/>
        <sz val="11"/>
        <color theme="1"/>
        <rFont val="Calibri"/>
        <family val="2"/>
        <charset val="238"/>
        <scheme val="minor"/>
      </rPr>
      <t>Dne 18.1.2019 podán návrh na zahájení sporu z VPS pro peněžité plnění ve výši 129.679,66 Kč.</t>
    </r>
    <r>
      <rPr>
        <sz val="11"/>
        <color theme="1"/>
        <rFont val="Calibri"/>
        <family val="2"/>
        <charset val="238"/>
        <scheme val="minor"/>
      </rPr>
      <t xml:space="preserve"> Dne 30.1.2019 zaslalo MFČR oznámení o návrhu řízení a výzvu k úhradě správního poplatku ve výši 6.484 Kč. Dne 18.6.2019 výzva MFČR k vyjádření k podkladům a výzva k vyčíslení nákladů řízení. 28. 6. 2019 škola zaslala nárok k uplatnění nákladů řízení. </t>
    </r>
    <r>
      <rPr>
        <sz val="11"/>
        <rFont val="Calibri"/>
        <family val="2"/>
        <charset val="238"/>
        <scheme val="minor"/>
      </rPr>
      <t xml:space="preserve">Dne 31.7.2019 obdržela škola Rozhodnutí MFČR o zamítnutí sporu pro peněžité plnění ve výši 129.679,66 Kč. RKK usnesením č. RK 969/08/19 z 19.8.2019 schválila nepodání správní žaloby.
</t>
    </r>
    <r>
      <rPr>
        <b/>
        <sz val="11"/>
        <rFont val="Calibri"/>
        <family val="2"/>
        <charset val="238"/>
        <scheme val="minor"/>
      </rPr>
      <t xml:space="preserve">FINAČNÍ POSTIH BUDE ŘEŠIT PŘÍSPĚVKOVÁ ORGANIZACE JAKO ŠKODNÍ PŘÍPAD, viz usnesení č RK 1398/12/18 z 3.12.2018  a č. RK 969/08/19 z 19.8.201, po ukončení soudního řízení s externím administrátorem dotčených veřejných zakázek.
</t>
    </r>
  </si>
  <si>
    <r>
      <t xml:space="preserve">Dne 31.10.2018 Oznámení o ukončení kontroly z CRR - krácení 81,20 EUR. Dne 28.1.2020 odeslána výzva k vyhotovení protokolu o škodě; Protokol o škodě ze dne 3.3.2020; Jednání škodní komise dne 11.3.2020; Rozhodnutí zaměstnavatele ze dne 13.3.2020 - nevymáhat
</t>
    </r>
    <r>
      <rPr>
        <b/>
        <sz val="11"/>
        <rFont val="Calibri"/>
        <family val="2"/>
        <charset val="238"/>
        <scheme val="minor"/>
      </rPr>
      <t>KONEČNÝ STAV - ŠKODA NEBUDE VYMÁHÁNA</t>
    </r>
  </si>
  <si>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prostřeky škola převedla na bankovní účet KK.</t>
    </r>
    <r>
      <rPr>
        <b/>
        <sz val="11"/>
        <rFont val="Calibri"/>
        <family val="2"/>
        <charset val="238"/>
      </rPr>
      <t xml:space="preserve">
VRATITELNÝ PŘEPLATEK 33.160.392,- Kč - ISŠTE podala na MFČR dne 23.12.2019 podnět na nečinnost; 2.3.2020 obdržela přkaz ke zjednání nápravy, kterým MFČR přikázalo ÚRR napravit nežádoucí stav a vrátit ISŠTE daň. přeplatek dle její žádosti.
OČEKÁVÁME VYPLACENÍ VRATITELNÉHO PŘEPLATKU</t>
    </r>
  </si>
  <si>
    <t>Clara III: Rozvoj společné partnerské spolupráce veřejné správy v česko-bavorském regionu</t>
  </si>
  <si>
    <t>fa č. 14/2019 - Vladimír Keblúšek - výdaj není uveden v Podrobném rozpočtu projektu</t>
  </si>
  <si>
    <r>
      <t xml:space="preserve">Dne 23.4.2020 doručeno e-mailem Oznámení o ukončení kontroly z CRR, následně doručeno datovou zprávou dne 29.4.2020, dne  29.4.2020 odeslaná Stížnost proti rozhodnutí kontrolora CRR č.j.KK/12/JJ/20 na MMR; dne 7.5.2020 doručen Dopis ředitele odboru - odpověď na Stížnost proti rozhodnutí č.j.24262/2020-51 ze dne 7.5.2020, náklady ve výši 195,99 EUR (kurz ČNB 25,51 Kč tj. 5.000,00 Kč) považovány za způsobilé.
</t>
    </r>
    <r>
      <rPr>
        <b/>
        <sz val="11"/>
        <rFont val="Calibri"/>
        <family val="2"/>
        <charset val="238"/>
        <scheme val="minor"/>
      </rPr>
      <t>KONEČNÝ STAV - POSTIH ZRUŠEN</t>
    </r>
  </si>
  <si>
    <t>1.5.2010-30.4.2013
vyúčtování projektu ZK  395/12/14 z 11.12.2014</t>
  </si>
  <si>
    <t>1.10.2016-30.9.2019
dosud nevyúčtován</t>
  </si>
  <si>
    <t>Cíl 2 ČR - Bavorsko
90%
10%</t>
  </si>
  <si>
    <t>10.6.2016 - 30.12.2018
vyúčtování projektu RK 314/03/20 z 23.3.2020, bude předloženo do ZKK 15.6.2020</t>
  </si>
  <si>
    <t>1.9.2017 - 
31.12.2019 
dosud nevyúčtován</t>
  </si>
  <si>
    <t>OP ŽP
100%</t>
  </si>
  <si>
    <t>1.9.2015-31.12.2023
projekt v realizaci</t>
  </si>
  <si>
    <t>Cíl 2 ČR - Sasko
100%</t>
  </si>
  <si>
    <t>Cíl 2 ČR - Sasko
90%
10%</t>
  </si>
  <si>
    <t>1.5.2016 - 31.10.2018
vyúčtování projektu RK 81/01/20 z 27.1.2020, bude předloženo do ZKK 15. 6. 2020</t>
  </si>
  <si>
    <t>Operační program Zaměstnanost
95%
5%</t>
  </si>
  <si>
    <t>ÚRR 
Výzva k vrácení dotace</t>
  </si>
  <si>
    <t>ÚRR 
neproplacení dotace</t>
  </si>
  <si>
    <t>MŽP 
krácení dotace</t>
  </si>
  <si>
    <t>SFŽP 
krácení dotace</t>
  </si>
  <si>
    <t>CRR 
krácení dotace</t>
  </si>
  <si>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 rozhodl odvolací orgán o zrušení PV 6/2014, který činil po prominutí 1.699.600 Kč;
dne 12.12.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 xml:space="preserve">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 xml:space="preserve">
OČEKÁVÁME ROZHODNUTÍ O ŽÁDOSTI O VRÁCENÍ VRATITELNÉHO PŘEPLATKU U PV č.2/2014, 3/2014 A 5/2014.</t>
    </r>
  </si>
  <si>
    <r>
      <t xml:space="preserve">Zpráva z auditu operace č. 85 z 6.4.2012 (Deloitte); Závěrečná zpráva OLAF z 11.1.2013; 19.9.2014 bylo zahájeno daňové řízení; 2.6.2016 Oznámení o zahájení kontroly z ÚRR; 22.7.2016 sdělení z ÚRR, že bude použita fin.oprava ve výši 100% způsobilých výdajů; 25.8.2016 PV od ÚRR ve výši 62.039.804,60 Kč (100% odvod z částky 63.267.368 Kč ponížený o PV ve výši 1.225.412 Kč a výzvu ve výši 2.151,22 Kč), proto uhrazený PV a výzva zařazeny do této buňky; odvolání podal na ÚRR KK dne 26.9.2016; 15.11.2016 odeslána na ÚRR žádost o prominutí odvodu a dosud nevym.penále, dne 17.6.2020 obdržel KK Informaci o úředních osobách MF č.j. MF-3527/2017/1203-2 ze dne 17.6.2020, dne 1.7.2020 obdržel KK Rozhodnutí MF č.j. MF-3527/2017/1203-4 ze dne 30.6.2020 kterým PV č. 13/2016 ve výši 62.039.804,60 Kč zrušilo a řízení zastavilo.
</t>
    </r>
    <r>
      <rPr>
        <b/>
        <sz val="11"/>
        <rFont val="Calibri"/>
        <family val="2"/>
        <charset val="238"/>
        <scheme val="minor"/>
      </rPr>
      <t>KONEČNÝ STAV - POSTIH ZRUŠEN</t>
    </r>
  </si>
  <si>
    <r>
      <t xml:space="preserve">4.11.2014 ukončena veřejnosprávní kontrola - námitky zamítnuty; 15.5.2015 zahájeno daňové řízení; 1.6.2015 a 10.6.2015 zasláno na ÚRR stanovisko a dokumentace k veřejné zakázce. Dne 15.7.2015 doručen PV č.j. RRSZ 15409/2015 na odvod za PRK ve výši 10 % ze získané dotace; 13.8.2015 bylo podáno odvolání proti platebnímu výměru; 7.4.2017 z ÚRR Protokol o kontrole - bez zjištění;
20.11.2019 Rozhodnutí MFČR č.j. MF-51496/2015/1203-5 - snížení odvodu na částku 2.879.688,- Kč; Dne 28.11.2019 uhradil KK pravomocný platební výměr; Rozhodnutí Rady č. RK 1468/12/19 ze dne 9.12.2019 nepodávat správní žalobu; dne 20.1.2020 odeslána Žádost o prominutí odvodu a dosud nevyměřeného penále č.j. KK/19/HK/20 ze dne 20.1.2020; dne 17.2.2020 odeslána žádost o vyhotovení právních posouzení odpovědnosti za škodu č. j. KK/775/FI/20 OLP, dne 2.3.2020 doručeno Sdělení k žádosti č. j. RRSZ 725/2020 ze dne 2.3.2020, dne 2.4.2020 odeslána nová Žádost o prominutí odvodu č. j. KK/110/HK/20; dne 20.4.2020 doručeno vrácení přípisu č.j. RRSZ 1168/2020 ze dne 20.4.2020; dne 6.5.2020 odeslána nová Žádost RRSZ č.j. KK/164/HK/20 ze dne 6.5.2020; dne 19.6.2020 se uskutečnil Výbor regionální rady regionu soudržnosti Severozápad s usnesením, že návrh nebyl přijat
</t>
    </r>
    <r>
      <rPr>
        <b/>
        <sz val="11"/>
        <color theme="1"/>
        <rFont val="Calibri"/>
        <family val="2"/>
        <charset val="238"/>
        <scheme val="minor"/>
      </rPr>
      <t>OČEKÁVÁME  ROZHODNUTÍ O PROMINUTÍ ODVODU A DOSUD NEVYMĚŘENÉHO PENÁLE</t>
    </r>
  </si>
  <si>
    <r>
      <t xml:space="preserve">4.11.2014 ukončena veřejnosprávní kontrola - námitky zamítnuty; 15.5.2015 zahájeno daňové řízení; 1.6.2015 a 10.6.2015 zasláno na ÚRR stanovisko a dokumentace k veřejné zakázce; Dne 15.7.2015 doručen PV č.j. 15402/2015 na odvod za PRK ve výši 5 % ze získané dotace; 13.8.2015 bylo podáno odvolání proti platebnímu výměru; 26.11.2019 Rozhodnutí MFČR č.j.MF-51494/2015/1203-4 zamítnutí odvolání; Dne 28.11.2019 uhradil KK pravomocný platební výměr; Rozhodnutí Rady č. RK 1467/12/19 ze dne 9.12.2019 nepodávat správní žalobu; dne 20.1.2020 odeslána Žádost o prominutí odvodu a dosud nevyměřeného penále č.j. KK/21/HK/20 ze dne 20.1.2020; dne 17.2.2020 odeslána žádost o vyhotovení právních posouzení odpovědnosti za škodu č. j. KK/775/FI/20 OLP, dne 3.3.2020 doručeno Sdělení k žádosti č. j. RRSZ 753/2020 ze dne 3.3.2020, dne 2.4.2020 odeslána nová Žádost o prominutí odvodu č. j. KK/109/HK/20; dne 20.4.2020 doručeno vrácení přípisu č.j. RRSZ 1166/2020 ze dne 20.4.2020; dne 6.5.2020 odeslána nová Žádost RRST č.j. KK/163/HK/20 ze dne 6.5.2020; dne 19.6.2020 se uskutečnil Výbor regionální rady regionu soudržnosti Severozápad s usnesením, že návrh nebyl přijat
</t>
    </r>
    <r>
      <rPr>
        <b/>
        <sz val="11"/>
        <color theme="1"/>
        <rFont val="Calibri"/>
        <family val="2"/>
        <charset val="238"/>
        <scheme val="minor"/>
      </rPr>
      <t>OČEKÁVÁME  ROZHODNUTÍ O PROMINUTÍ ODVODU A DOSUD NEVYMĚŘENÉHO PENÁLE</t>
    </r>
  </si>
  <si>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vyúčtování ZKK 356/09/17 ze dne 7.9.2017;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t>
    </r>
    <r>
      <rPr>
        <b/>
        <sz val="11"/>
        <rFont val="Calibri"/>
        <family val="2"/>
        <charset val="238"/>
        <scheme val="minor"/>
      </rPr>
      <t>OČEKÁVÁME ROZHODNUTÍ VE  SPORU Z VEŘEJNOPRÁVNÍ SMLOUVY PRO PENĚŽITÉ PLNĚNÍ</t>
    </r>
  </si>
  <si>
    <r>
      <t xml:space="preserve">Veřejnosprávní kontrola SFŽP na základě Pověření ke kontrole č. j. SFZP 082198/2018 ze dne 25. 9. 2018; Protokol o kontrole č. j. SFZP 056305/2019 ze dne 20. 5. 2019; Námitky proti Protokolu č. j. KK/138/JV/19 ze dne 6.6.2019; Vyřízení námitek č. j. SFZP 072393/2019 ze dne 4.7.2019 - námitkám částečně vyhověno sníženo na 103.407,00 Kč; dne 15.7.2019 doručen Dodatek č. 1 k Protokolu o kontrole č. j. SFZP 078790/2019 ze dne 15.7.2019, dne 6.8.2019 doručena Výzva k úhradě prostředků dotčených pochybením č.j. ENV/2019/84841, MZP/2019/330/1778 ze dne 6.8.2019, Rada KK usnesením č. RK 1076/09/19 ze dne 2.9.2019 schválila uhrazení Výzvy na účet FÚ s výhradou - neběží penále, dne 6.9.2019 uhrazena výzva na účet FÚ ve výši 103.407,00 Kč, dne 10.9.2019 odeslán dopis Zaplacení Výzvy k úhradě prostředků dotčených pochybením s výhradou č. j. KK/214/JV/19 ze dne 9.9.2019; dne 11.10.2019 byla zahájena daňová kontrola; dne 23.1.2020 předal FÚ Zprávu o daňové kontrole č. j. 37354/20/2400-31471-404815 ze dne 23.1.2020 - nebylo zjištěno porušení podmínek poskytnutí dotace; dne 5.2.2020 podána žádost o vrácení vratitelného přeplatku č.j.KK/43/HK/20 ze dne 5.2.2020  a doručena FÚ dne 6.2.2020; dne 12.3.2020 byly finanční prostředky vráceny KK.
</t>
    </r>
    <r>
      <rPr>
        <b/>
        <sz val="11"/>
        <rFont val="Calibri"/>
        <family val="2"/>
        <charset val="238"/>
        <scheme val="minor"/>
      </rPr>
      <t>KONEČNÝ STAV - POSTIH ZRUŠEN</t>
    </r>
  </si>
  <si>
    <r>
      <t xml:space="preserve">7.1.2014 Protokol o výsledku kontroly č. 2013/1075, 25.7.2014 schválená poskytovatelem závěrečná zpráva;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7.12.2016 Platební výměr ve výši 17.228,00 Kč a 3.041,00 Kč, KK podal na FÚ odvolání  6.1.2017; z FÚ dne 22.3.2017 postoupení odvolání Odvolacímu fin.řed.; dne 2.8.2017 z Odvol.fin.řed. prodloužení termínu k rozhodnutí o odvolání do 6.11.2017; dne 7.2.2017 doručeno rozhodnutí o odvolání - zamítnuto; dne 13.2.2018 platební výměry na odvod uhrazeny; 19.3.2018 schválila RKK nepodání správní žaloby proti rozhodnutí Odv. finančního ředitelství -  viz RK 273/03/18. Dne 3.11.2018 odeslána žádost o prominutí odvodu a penále 333/JV/18 ze dne 1.11.2018. Dne 29.11.2018 úhrada správního poplatku ve výši 4.000,00 Kč. Dne 4.11.2019 obdržel KK Rozhodnutí o prominutí daně GFŘ č.j.84371/19/7700-40470-101251 ze dne 4.11.2019 - odvod promíjí v plné výši tj. 20.269,00 Kč; dne 29.11.2019 odeslána žádost o vrácení vratitelného přeplatku KK/275/JV/19 ze dne 27.11.2019; dne 13.12.2019 vráceny finanční prostředky z FÚ.
</t>
    </r>
    <r>
      <rPr>
        <b/>
        <sz val="11"/>
        <rFont val="Calibri"/>
        <family val="2"/>
        <charset val="238"/>
        <scheme val="minor"/>
      </rPr>
      <t>KONEČNÝ STAV - POSTIH ZRUŠEN</t>
    </r>
  </si>
  <si>
    <r>
      <t xml:space="preserve">20.1.2016 Protokol o kontrole č.j.RRSZ 853/2016 - 4.2.2016  KK podal námitky proti kontrolním zjištěním; 2.3.2016 ÚRR prodloužilo lhůtu pro vyřízení námitek do 11.3.2016; 7.3.2016 - vyřízení námitek č.j. RRSZ 3082/2016 - zamítnuto; vyúčtování v ZKK 22.6.2017 usn. 291/06/17;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t>
    </r>
    <r>
      <rPr>
        <b/>
        <sz val="11"/>
        <rFont val="Calibri"/>
        <family val="2"/>
        <charset val="238"/>
        <scheme val="minor"/>
      </rPr>
      <t>OČEKÁVÁME ROZHODNUTÍ VE  SPORU Z VEŘEJNOPRÁVNÍ SMLOUVY PRO PENĚŽITÉ PLNĚNÍ</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</si>
  <si>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 xml:space="preserve">
OČEKÁVÁME ROZHODNUTÍ  O ŽÁDOSTI O VRÁCENÍ VRATITELNÉHO PŘEPLATKU U PV č.9/2014</t>
    </r>
  </si>
  <si>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a u Gymn.KV negativně,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Zbývající část ve výši 215.985 Kč za úpravu projektové dokumentace nebyla předmětem žádosti o dotace (nezpůsobilé výdaje).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t>
    </r>
    <r>
      <rPr>
        <b/>
        <sz val="11"/>
        <color indexed="8"/>
        <rFont val="Calibri"/>
        <family val="2"/>
        <charset val="238"/>
      </rPr>
      <t>OČEKÁVÁME ROZHODNUTÍ MFČR O ROZKLADU a O SPORU Z VEŘEJNOPRÁVNÍ SMLOUVY PRO PENĚŽITÉ PLNĚNÍ.</t>
    </r>
  </si>
  <si>
    <r>
      <t xml:space="preserve">10.5.2016 ÚRR Výzva k vrácení dotace dotčené nesrovnalostí, uhrazeno 24.5.2016; schv.usn.č.RK 586/05/16; dne 15.7.2020 vyhotoven Protokol o škodě, dne 28.7.2020 jednání škodní komise - škodu ve výši 932,4 Kč vymáhat po společnosti INVESTON s.r.o., škodu ve výši 1.218,8 Kč nevymáhat po zaměstnancích KK a APDM
</t>
    </r>
    <r>
      <rPr>
        <b/>
        <sz val="11"/>
        <rFont val="Calibri"/>
        <family val="2"/>
        <charset val="238"/>
        <scheme val="minor"/>
      </rPr>
      <t>KONEČNÝ STAV</t>
    </r>
  </si>
  <si>
    <r>
      <t xml:space="preserve">6.2.2014 ukončena veřejnosprávní kontrola - rozhodnutím o námitkách prominuto 75 %; 1.7.2016 - MPSV potvrzení nesrovnalosti; 28.7.2016 MV předalo podnět na ÚOHS a FÚ; 8.8.2016 ÚOHS žádost o předložení smlouvy; 10.8.2016 odeslána smlouva na ÚOHS; 18.8.2016 sdělení ÚOHS, že se podnětem nebude zabývat; 1.9.2016 FÚ Protokol o ústním jednání, dodat podklady do 23.9.2016; dne 22.9.2016 předány doklady na FÚ; 24.3.2017 z FÚ Protokol o ústním jednání, vyjádření k Protokolu dne 10.4.2017; dne 5.6.2017 Zpráva o daňové kontrole a dne 6.6.2017 doručen PV na odvod, odvolání odesláno dne 29.6.2017; dne 4.9.2017 postoupení odvolání na Odvolací fin.řed.; dne 20.7.2018 doručeno rozhodnutí OFŘ snížení ve výši 201.662,00 Kč, odvod KK uhradil dne 27.7.2018; RKK usnesením č. RK 895/08/18 z 6.8.2018 schválila nepodání správní žaloby, dne 4.9.2018 KK odeslal žádost o prominutí odvodu za porušení rozpočtové kázně a nevyměřeného penále. Dne 6.9.2018 byl KK doručen platební výměr na penále za prodlení s odvodem za porušení rozpočtové kázně ve výši 201.662,00 Kč, který KK uhradil dne 10. 9. 2018. Dne 3.3.2020 vyhotovilo OLP právní posouzení odpovědnosti externího administrátora s tím že je odpovědná společnost CPS consulting, s.r.o. avšak nárok na náhradu škody nebude možné vymáhat z důvodu prohlášení konkursu společnosti. Dne 15.4.2020 doručeno Rozhodnutí o prominutí daně č.j.22806/20/7700-40470-05620 ze dne 15.4.2020 penále částečně prominuto o 132.232,00 Kč. dne 7.5.2020 odeslána výzva k vyhotovení protokolu o škodě odboru kanceláře ředitelky; dne 15.5.2020 odeslána FÚ Žádost o vrácení vratitelného přeplatku č.j. KK/176/HK/20 ze dne 15.5.2020. Dne 25.5.2020 obdržel KK vrácené finanční prostředky ve výši 132.232,00 Kč na bankovní účet. Dne 1.6.2020 vyhotovil odbor kanceláře ředitelky Protokol o škodě, dne 11.6.2020 jednala škodní komise a doporučila škodu nevymáhat z důvodu zániku externího administrátora CPS consulting, s.r.o.
</t>
    </r>
    <r>
      <rPr>
        <b/>
        <sz val="11"/>
        <rFont val="Calibri"/>
        <family val="2"/>
        <charset val="238"/>
        <scheme val="minor"/>
      </rPr>
      <t>KONEČNÝ STAV - OČEKÁVÁME ROZHODNUTÍ RKK A ZKK</t>
    </r>
  </si>
  <si>
    <r>
      <t xml:space="preserve">22.1.2013 ukončena veřejnosprávní kontrola - námitky zamítnuty; 24.3.2015  Karlovarskému kraji doručeno na vědomí oznámení z MPSV na MV k podání podnětu na FÚ a ÚOHS. V oznámení byla upřesněna hodnota veřejné zakázky (3.839.600,00 Kč, proplacená dotace je ve výši 3.263.660,00 Kč) a nesrovnalost ve výši 100 %  z hodnoty veřejné zakázky  byla změněna na  25%. Očekávaný postih z částky dotace je nyní ve výši 815.915,00 Kč; 7.5.2015 zahájeno daňové řízení; 12.5.2015 předána dokumentace na FÚ; 17.12.2015 Protokol o ústním jednání (daňové řízení); 27.1.2016 KK odeslal na FÚ KK vyjádření k Protokolu o ústním jednání; 30.3.2016 Zpráva o daňové kontrole - 30% odvod za porušení rozpočt.kázně; 31.3.2016 doručen PV č.j. 280079/16/2400-31471-402240 na odvod za PRK; KK dne 29.4.2016 podal odvolání; schv.usn.č.RK 406/04/16, č. ZK 229/06/16; 21.7.2016 postoupení odvolání Odvolacímu fin.ředitelství v Brně; 7.10.2016 odeslána na FÚ žádost o prominutí odvodu a dosud nevym.penále; 8.11.2016 FÚ vyrozumění o postoupení na Gener.fin.řed. 5.1.2017 Odvolací fin.řed. prodloužena lhůta do 30.3.2017; 31.3.2017 Rozhodnutí o odvolání - zamítnuto, PV na odvod ve výši 979.098,00 Kč uhrazen dne 11.4.2017; správní žaloba podána dne 31.5.2017; 21.4.2017 z FÚ platební výměr na penále ve výši 979.098,00 Kč, uhrazen dne 26.4.2017; 14.3.2019 doručen Rozsudek č.j. 30Af25/2017-149 ze dne 31.1.2019 o zamítnutí žaloby. Dne 21.5.2020 doručeno Rozhodnutí o prominutí daně č.j.89758/19/7700-40470-101251 ze dne 21.5.2020 odvod částečně prominut o 163.183,00 Kč a penále částečně prominuto o 804.277,00 Kč, dne 26.5.2020 byla odeslána výzva k vyhotovení protokolu o škodě odboru kanceláře ředitelky, dne 12.6.2020 byla odeslána FÚ Žádost o vrácení vratitelného přeplatku č.j.KK/207/HK/20 ze dne 12.6.2020, Protokol o škodě vyhotoven dne 19.6.2020, dne 2.7.2020  jednala škodní komise a doporučila škodu nevymáhat z důvodu zániku externího administrátora CPS consulting, s.r.o. Dne 10.7.2020 obdržel KK vrácené finanční prostředky ve výši 967.460,00 Kč na bankovní účet.
</t>
    </r>
    <r>
      <rPr>
        <b/>
        <sz val="11"/>
        <rFont val="Calibri"/>
        <family val="2"/>
        <charset val="238"/>
        <scheme val="minor"/>
      </rPr>
      <t>KONEČNÝ STAV - OČEKÁVÁME ROZHODNUTÍ RKK A ZKK</t>
    </r>
  </si>
  <si>
    <r>
      <t xml:space="preserve">6.9.2018 doručen PV na penále za prodlení s odvodem; dne 10.9.2018 PV na penále uhrazen. Dne 15.4.2020 doručeno Rozhodnutí o prominutí daně č.j.22806/20/7700-40470-05620 ze dne 15.4.2020 penále částečně prominuto o 132.232,00 Kč.Dne 25.5.2020 obdržel KK vrácené finanční prostředky ve výši 132.232,00 Kč na bankovní účet
</t>
    </r>
    <r>
      <rPr>
        <b/>
        <sz val="11"/>
        <rFont val="Calibri"/>
        <family val="2"/>
        <charset val="238"/>
        <scheme val="minor"/>
      </rPr>
      <t>KONEČNÝ STAV - OČEKÁVÁME ROZHODNUTÍ RKK A ZKK</t>
    </r>
  </si>
  <si>
    <r>
      <t xml:space="preserve">Oznamovacím dopisem ze dne 28.2.2013 byl projekt pozastaven z důvodů šetření nesrovnalostí; dne 8.7.2020 byla MMR a na vědomí RRRSZ odeslána Žádost o uplatnění opatření proti nečinnosti č.j. KK/215/HK/20 ze dne 2.7.2020 vč. příloh č.j. KK/216/HK/20
</t>
    </r>
    <r>
      <rPr>
        <b/>
        <sz val="11"/>
        <rFont val="Calibri"/>
        <family val="2"/>
        <charset val="238"/>
        <scheme val="minor"/>
      </rPr>
      <t>PROJEKT POZASTAVEN</t>
    </r>
  </si>
  <si>
    <r>
      <t xml:space="preserve">10.9.2015 doručen Protokol z VSK; do 24.9.2015 odeslány námitky proti kontrolním zjištěním; 13.10.2015 námitky ÚRR zamítnul; 30.1.2017 ÚRR Oznámení o krácení způsobilých výdajů; vyúčtování ZKK 356/09/17 ze dne 7.9.2017; Rada usnesením č. RK 1227/11/18 ze dne 5.11.2018 rozhodla o nepodání sporu a řešení krácení jako škodní případ; OLP vyhotovilo právní Posouzení odpovědnosti externího administrátora dne 9.1.2019; Dne 22.1.2019 odeslána žádost o vyhotovení Protokolu o škodě APDM, dne 28. 1. 2019 vyhotoven Protokol o škodě, 27.2.2019 proběhlo jednání škodní komise - rozhodla o dodání dokumentů týkající se projektové dokumentace, bude znovu  svoláno jednání škodní komise, dne 24.4.2019 vyhotoveno OFP Prověření dostupné dokumentace; dne 14. 5. 2019 vyhotoveno Doplnění pr posouzení, dne 20. 6. 2019 jednání škodní komise - škodu ve výši 275.180,67 Kč vymáhat po APDM, škodu ve výši 69.436,50 Kč nevymáhat po APDM ani po KKN; Předložení materiálu vedení KK 8.7.2019 - prověřit externí advokátní kanceláří poté předložit Radě KK 
</t>
    </r>
    <r>
      <rPr>
        <b/>
        <sz val="11"/>
        <rFont val="Calibri"/>
        <family val="2"/>
        <charset val="238"/>
        <scheme val="minor"/>
      </rPr>
      <t>KONEČNÝ STAV - OČEKÁVÁME ROZHODNUTÍ RKK</t>
    </r>
  </si>
  <si>
    <r>
      <t xml:space="preserve">Dne 28.7.2017 podán podnět ze strany KK na ÚOHS, dne 1.8.2017 poplatek ve výši 10.000,00 Kč uhrazen, dne 14.8.2017 z ÚOHS Sdělení k podnětu, KK odeslal dne 19.9.2017 vyjádření ke sdělení k podnětu, ÚOHS dne 20.10.2017 zaslal Oznámení o zahájení správního řízení, KK dne 31.10.2017 zaslal na ÚOHS stanovisko k zahájenému správnímu řízení; dne 29.11.2017 obdržel KK z ÚOHS Rozhodnutí o pokutě ve výši 100 tis. Kč, rozklad možno podat do 14.12.2017; dne 13.12.2017 KK podal proti rozhodnutí o pokutě rozklad; dne 13.2.2018 z ÚOHS rozhodnutí o rozkladu - zamítnuto; dne 19.3.2018 schválila Rada KK nepodání správní žaloby proti rozhodnutí o zamítnutí rozkladu; vyúčtování ZKK 356/09/17 ze dne 7.9.2017; KK uhradil pokutu 4.4.2018; dne 1.8.2018 vyhotoveno OLP právní posouzení odpovědnosti za škodu externího administrátora; OLP bude vymáhat vzniklou škodu vůči ADW CONSULT, s.r.o.; dne 14.11.2018 odeslána Výzva k úhradě škody č.j.2817/LP/18 ze dne 12.11.2018; ADW odmítla odpovědnost za škodu, doložila stanovisko ze dne 1.9.2014 potvrzené podpisem ředitele APDM (Uhříčka) o předání, ve kterém upozornila KK (APDM) na rizika porušení ZVZ s širokým vymezením předmětu zakázky, původní ZD vyhotovil INVESTON, vedoucí odboru investic trvala na zadání v jednom celku, nesouhlasila se změnou ZD rozdělení zakázky na stavbu a vybavení; OLP vyžádání zvukového záznamu z jednání Rady KK 8.9.2014; Rada KK nebyla seznámena s riziky;
Doplnění Stanoviska OLP ze dne 7.10.2019 - ADW CONSULT neporušila své zákonné a smluvní povinnosti, nelze zcela s jistotou učinit závěr, o případné odpovědnosti dalších zúčastněných osob.
</t>
    </r>
    <r>
      <rPr>
        <b/>
        <sz val="11"/>
        <rFont val="Calibri"/>
        <family val="2"/>
        <charset val="238"/>
        <scheme val="minor"/>
      </rPr>
      <t>KONEČNÝ STAV</t>
    </r>
  </si>
  <si>
    <r>
      <t xml:space="preserve">CRR kontrola předložené dokumentace k veřejné zakázce s názvem „Dodávka výukových modelů pro simulace odborných zdravotnických zásahů", dne 3.7.2019 obdržela ZZS (dne 2.8.2017 příkazní smlouva s KK) Stanovisko k zakázce ze dne 3.7.2019 zjištění vysoké závažnosti finanční oprava ve výši až 25 %, KK podal dne 10.7.2019 Námitky č. j. KK/165/JV/19 ze dne 10.7.2019, dne 27.9.2019 obdržela ZZS Informaci o nevyplacení části dotace - nezpůsobilé výdaje v celkové výši 209.694,40 Kč (90% podíl SF ERDF a SR činí 188.724,96 Kč) finanční oprava ve výši 5 % z částky poskytnuté podpory na veřejnou zakázku (tj. z 4.193.888,00 Kč), dne 14.10.2019 podány Námitky v aplikaci MS2014+ ZZS č. j. KK/239/JV/19 ze dne 11.10.2019, dne 18.10.2019 námitky postoupeny poskytovateli dotace k vyřízení; dne 17.1.2019 obdržel KK Rozhodnutí ministryně pro místní rozvoj č.j. MMR-57320/2019-26 ze dne 13.1.2020 - opatření poskytovatele dotace o vyplacení části dotace oprávněné, námitky příjemce nedůvodné; dne 23.1.2020 Žádost o vyhotovení právního posouzení odpovědnosti za škodu č. j. KK/176/FI/20 ze dne 23.1.2020 - předáno OLP k právnímu posouzení, Posouzení odpovědnosti OLP ze dne 21.4.2020 se závěrem odpovědnosti externího administrátora ZZS, následně bude řešeno jako škodní případ; dne 7.5.2020 odeslána výzva k vyhotovení protokolu o škodě odboru zdravotnictví, dne 28.5.2020 vyhotoven Protokol o škodě, dne 17.6.2020 se uskutečnilo jednání škodní komise - doporučení škodu vymáhat po ZZS, Rada KK rozhodla usnesením č. RK 732/07/20 ze dne 16.7.2020 škodu vymáhat po ZZS, dne 30.7.2020 doručena ZZS Výzva k náhradě škody č.j. KK/2547/FI/20 ze dne 29.7.2020, dne 4.8.2020 uhradila ZZS škodu ve výši 188.724,96 Kč na účet KK
</t>
    </r>
    <r>
      <rPr>
        <b/>
        <sz val="11"/>
        <rFont val="Calibri"/>
        <family val="2"/>
        <charset val="238"/>
        <scheme val="minor"/>
      </rPr>
      <t>KONEČNÝ STAV - ŠKODA UHRAZENA</t>
    </r>
  </si>
  <si>
    <r>
      <t xml:space="preserve">9.1.2014 ÚOHS vyměřil pokutu ve výši 300.000. Kč. ÚOHS 29.12.2014 zamítnul rozklad, rozhodnutí o pokutě nabylo právní moci, pokuta uhrazena 23.2.2015; 24.2.2015 podaná správní žaloba na Krajský soud v Brně, dne 24.6.2015 doručeno stanovisko žalované strany; 8.7. 2015 byla odeslána replika na Krajský soud v Brně,
dne 30.6.2016 doručen rozsudek Krajského soudu v  Brně o zamítnutí správní žaloby; RKK rozhodla, že kasační stížnost nebude podána
</t>
    </r>
    <r>
      <rPr>
        <b/>
        <sz val="11"/>
        <color indexed="8"/>
        <rFont val="Calibri"/>
        <family val="2"/>
        <charset val="238"/>
      </rPr>
      <t xml:space="preserve">KONEČNÝ STAV - ULOŽENÁ POKUTA JE DEFINITIVNÍ
</t>
    </r>
    <r>
      <rPr>
        <sz val="11"/>
        <rFont val="Calibri"/>
        <family val="2"/>
        <charset val="238"/>
      </rPr>
      <t xml:space="preserve">RKK usnesením č. RK 444/04/18 ze dne 23.4.2018 schválila soudní vymáhání pohledávky ve výši 300.000,- Kč po mandatáři Veřejné zakázky s.r.o.;  dle info z OLP ze dne 5.9.2018 bude s ohledem na složitost posouzení odpovědnosti (spojení s porušením rozpočtové kázně) podána žaloba a v případě, že dojde k mimosoudnímu jednání, bude požádáno o přerušení jednání. Příslušný žalobní návrh k vymožení pohledávky za společností Veřejné zakázky s.r.o., ve výši 300.000 Kč, vzniklé z titulu náhrady škody, byl podán v prosinci 2018. Dne 20.11.2019 proběhlo ústní jednání u Obvodního soudu v Praze. Soud vyzval Karlovarský kraj k doložení dalších skutečností k doplnění skutkových tvrzení termínu do 30 dní. Další ústní jednání bylo odročeno na měsíc únor 2020 (viz kontrola plnění č. RK 65/01/15) a následně na žádost protistrany odročeno na květen 2020. Dne 7.7.2020 doručen Rozsudek soudu čj. 39C 188/2018-47 - žaloba se zamítá. Dne 21.7.2020  podal KK proti rozsudku odvolání.
</t>
    </r>
    <r>
      <rPr>
        <b/>
        <sz val="11"/>
        <rFont val="Calibri"/>
        <family val="2"/>
        <charset val="238"/>
      </rPr>
      <t>OČEKÁVÁME ROZHODNUTÍ SOUDU O ODVOLÁNÍ PROTI ROZSUDKU</t>
    </r>
  </si>
  <si>
    <r>
      <rPr>
        <b/>
        <sz val="11"/>
        <rFont val="Calibri"/>
        <family val="2"/>
        <charset val="238"/>
        <scheme val="minor"/>
      </rPr>
      <t>24.8.2018 KKN podala návrh na zahájení sporného řízení pro peněžité plnění ve  výši 483.531 Kč</t>
    </r>
    <r>
      <rPr>
        <sz val="11"/>
        <rFont val="Calibri"/>
        <family val="2"/>
        <charset val="238"/>
        <scheme val="minor"/>
      </rPr>
      <t xml:space="preserve"> (VŘ 020 - V.etapa, část 10 - Monitorovací systém). 4.2.2019 uhrazen správní poplatek ve výši 24.177,- Kč. 
13.3.2019 obdržela KKN od MFČR výzvu k vyjádření odpůrce (RRSZ). KKN zaslala své vyjádření prostřednictvím AK Šustek dne 9.4.2019.  Dne 30.3.2020 a 30.4.2020 zaslala KKN na MFČR doplnění návrhu sporu o úroky z prodlení a o specifikaci hrozící vážné újmy. Dne 27.7.2020 MF Usnesením změnu návrhu povolilo.
</t>
    </r>
    <r>
      <rPr>
        <b/>
        <sz val="11"/>
        <rFont val="Calibri"/>
        <family val="2"/>
        <charset val="238"/>
        <scheme val="minor"/>
      </rPr>
      <t>OČEKÁVÁME ROZHODNUTÍ SPORU Z VPS PRO PENĚŽITÉ PLNĚNÍ.</t>
    </r>
  </si>
  <si>
    <r>
      <t>ukončený a finančně vypořádaný projekt, ÚRR provedl přesun způsobilých výdajů do nezpůsobilých výdajů ve výši navrhovaného krácení z administrativních kontrol s žádostí o platbu ze dne 21.3.2013 a 12.9.2013; KKN a.s. se  domáhala ochrany proti nepřezkoumatelnosti a nesprávnému jednání a postupu ÚRR SZ , a to stížnostmi a žádostmi u MF ČR.</t>
    </r>
    <r>
      <rPr>
        <b/>
        <sz val="11"/>
        <rFont val="Calibri"/>
        <family val="2"/>
        <charset val="238"/>
        <scheme val="minor"/>
      </rPr>
      <t xml:space="preserve"> 26.10.2016 podán spor pro peněžité a nepeněžité plnění,</t>
    </r>
    <r>
      <rPr>
        <sz val="11"/>
        <rFont val="Calibri"/>
        <family val="2"/>
        <charset val="238"/>
        <scheme val="minor"/>
      </rPr>
      <t xml:space="preserve">
MFČR dopisem ze 7.11.2016 rozdělilo návrh spor na dva návrhy (nepeněžité a peněžité), uhrazen platební výměr na správní poplatek ve výši 2.000,-Kč na nepeněžité plnění, 6.1.2017 doručeno vyjádření ÚRR ke sporu, 18.1.2017 odeslala KKN repliku. 
Dne 16.7.2019 MFČR zamítlo návrh na nepeněžité plnění.</t>
    </r>
    <r>
      <rPr>
        <b/>
        <sz val="11"/>
        <rFont val="Calibri"/>
        <family val="2"/>
        <charset val="238"/>
        <scheme val="minor"/>
      </rPr>
      <t xml:space="preserve"> Nadále pokračuje spor pro peněžité plnění ve výši 8.920.521,79 Kč.</t>
    </r>
    <r>
      <rPr>
        <sz val="11"/>
        <rFont val="Calibri"/>
        <family val="2"/>
        <charset val="238"/>
        <scheme val="minor"/>
      </rPr>
      <t xml:space="preserve"> Dne 16.7.2019 doručen z MFČR platební výměr na správní poplatek ve výši 446.027 Kč, který KKN uhradila dne 26.7.2019. Dne 30.3.2020 a 30.4.2020 zaslala KKN na MFČR doplnění návrhu sporu o úroky z prodlení a o specifikaci hrozící vážné újmy.Dne 27.7.2020 MF Usnesením změnu návrhu povolilo.
</t>
    </r>
    <r>
      <rPr>
        <b/>
        <sz val="11"/>
        <rFont val="Calibri"/>
        <family val="2"/>
        <charset val="238"/>
      </rPr>
      <t>OČEKÁVÁME ROZHODNUTÍ MINISTERSTVA FINANCÍ VE VĚCI SPORU PRO PENĚŽITÉ PLNĚNÍ.</t>
    </r>
  </si>
  <si>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Odvolacímu fin.řed. v Brně; schv.usn.č.RK 146/02/16; 3.10.2016 Odvolací finanční ředitelství v Brně prodloužení lhůty pro vyřízení odvolání do 26.2.2017; 7.10.2016 odeslána na FÚ žádost o prominutí odvodu a dosud nevym. penále; 8.11.2016 FÚ vyrozumění o postoupení na Gener.fin.ředit.; 27.2.2017 Rozhodnutí o odvolání - zamítá se, odvod uhrazen dne 13.3.2017; </t>
    </r>
    <r>
      <rPr>
        <b/>
        <sz val="11"/>
        <rFont val="Calibri"/>
        <family val="2"/>
        <charset val="238"/>
        <scheme val="minor"/>
      </rPr>
      <t>podání správní žaloby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penále nebylo a již nebude vyměřeno; dne 13.12.2019 odeslána Žádost o vymáhání náhrady škody č. j. KK/3929/FI/19 ze dne 12.12.2019 - předáno k vymáhání OLP, dne 26.1.2020 doručena Výzva k úhradě škody RELSIE dne 24.1.2020 doručena výzva PFI; dopis RELSIE spo. s.r.o. Reakce na výzvu k náhradě škody ze dne 29.1.2020 - věc musí být prošetřena a předložena pojišťovně; dne 21.2.2020 odeslána žaloba o zaplacení; KK obdržel Stanovisko k výzvě na náhradu škody společnosti RELSIE spol. s r.o. ze dne 15.7.2020
</t>
    </r>
    <r>
      <rPr>
        <b/>
        <sz val="11"/>
        <rFont val="Calibri"/>
        <family val="2"/>
        <charset val="238"/>
        <scheme val="minor"/>
      </rPr>
      <t>KONEČNÝ STAV - PŘEDÁNO K VYMÁHÁNÍ OLP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</si>
</sst>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8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b/>
      <sz val="16"/>
      <color theme="1"/>
      <name val="Calibri"/>
      <family val="2"/>
      <charset val="238"/>
      <scheme val="minor"/>
    </font>
    <font>
      <sz val="11"/>
      <name val="Calibri"/>
      <family val="2"/>
      <charset val="238"/>
      <scheme val="minor"/>
    </font>
    <font>
      <b/>
      <sz val="11"/>
      <color indexed="8"/>
      <name val="Calibri"/>
      <family val="2"/>
      <charset val="238"/>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rgb="FFFF0000"/>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i/>
      <sz val="9"/>
      <name val="Calibri"/>
      <family val="2"/>
      <charset val="238"/>
      <scheme val="minor"/>
    </font>
    <font>
      <i/>
      <sz val="9"/>
      <color theme="1"/>
      <name val="Calibri"/>
      <family val="2"/>
      <charset val="238"/>
      <scheme val="minor"/>
    </font>
    <font>
      <sz val="11"/>
      <color rgb="FF0070C0"/>
      <name val="Calibri"/>
      <family val="2"/>
      <scheme val="minor"/>
    </font>
    <font>
      <sz val="11"/>
      <color theme="9" tint="-0.249977111117893"/>
      <name val="Calibri"/>
      <family val="2"/>
      <scheme val="minor"/>
    </font>
    <font>
      <sz val="11"/>
      <color rgb="FF00B050"/>
      <name val="Calibri"/>
      <family val="2"/>
      <scheme val="minor"/>
    </font>
    <font>
      <b/>
      <sz val="18"/>
      <color theme="1"/>
      <name val="Calibri"/>
      <family val="2"/>
      <charset val="238"/>
      <scheme val="minor"/>
    </font>
    <font>
      <b/>
      <sz val="18"/>
      <name val="Calibri"/>
      <family val="2"/>
      <charset val="238"/>
      <scheme val="minor"/>
    </font>
    <font>
      <b/>
      <sz val="11"/>
      <color theme="1"/>
      <name val="Calibri"/>
      <family val="2"/>
      <scheme val="minor"/>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0070C0"/>
      <name val="Calibri"/>
      <family val="2"/>
      <charset val="238"/>
      <scheme val="minor"/>
    </font>
    <font>
      <b/>
      <sz val="12"/>
      <color rgb="FF7030A0"/>
      <name val="Calibri"/>
      <family val="2"/>
      <charset val="238"/>
      <scheme val="minor"/>
    </font>
    <font>
      <sz val="12"/>
      <color rgb="FF0070C0"/>
      <name val="Calibri"/>
      <family val="2"/>
      <charset val="238"/>
      <scheme val="minor"/>
    </font>
    <font>
      <sz val="12"/>
      <color rgb="FF00B050"/>
      <name val="Calibri"/>
      <family val="2"/>
      <charset val="238"/>
      <scheme val="minor"/>
    </font>
    <font>
      <sz val="12"/>
      <color rgb="FF7030A0"/>
      <name val="Calibri"/>
      <family val="2"/>
      <charset val="238"/>
      <scheme val="minor"/>
    </font>
    <font>
      <sz val="14"/>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b/>
      <sz val="14"/>
      <color rgb="FFFF0000"/>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12">
    <xf numFmtId="0" fontId="0" fillId="0" borderId="0"/>
    <xf numFmtId="0" fontId="23" fillId="0" borderId="0"/>
    <xf numFmtId="0" fontId="21" fillId="0" borderId="0"/>
    <xf numFmtId="0" fontId="24" fillId="0" borderId="0"/>
    <xf numFmtId="0" fontId="25" fillId="0" borderId="0"/>
    <xf numFmtId="0" fontId="20" fillId="0" borderId="0"/>
    <xf numFmtId="0" fontId="19" fillId="0" borderId="0"/>
    <xf numFmtId="0" fontId="18" fillId="0" borderId="0"/>
    <xf numFmtId="0" fontId="16" fillId="0" borderId="0"/>
    <xf numFmtId="0" fontId="15" fillId="0" borderId="0"/>
    <xf numFmtId="0" fontId="15" fillId="0" borderId="0"/>
    <xf numFmtId="0" fontId="15" fillId="0" borderId="0"/>
  </cellStyleXfs>
  <cellXfs count="902">
    <xf numFmtId="0" fontId="0" fillId="0" borderId="0" xfId="0"/>
    <xf numFmtId="0" fontId="28" fillId="0" borderId="31" xfId="0" applyFont="1" applyFill="1" applyBorder="1" applyAlignment="1">
      <alignment vertical="center" wrapText="1"/>
    </xf>
    <xf numFmtId="0" fontId="28" fillId="0" borderId="3" xfId="0" applyFont="1" applyFill="1" applyBorder="1" applyAlignment="1">
      <alignment vertical="center" wrapText="1"/>
    </xf>
    <xf numFmtId="0" fontId="28" fillId="0" borderId="11" xfId="0" applyFont="1" applyFill="1" applyBorder="1" applyAlignment="1">
      <alignment vertical="center" wrapText="1"/>
    </xf>
    <xf numFmtId="0" fontId="28" fillId="0" borderId="1" xfId="0" applyFont="1" applyFill="1" applyBorder="1" applyAlignment="1">
      <alignment vertical="center" wrapText="1"/>
    </xf>
    <xf numFmtId="0" fontId="39" fillId="0" borderId="0" xfId="0" applyFont="1" applyFill="1" applyBorder="1" applyAlignment="1"/>
    <xf numFmtId="0" fontId="40" fillId="0" borderId="0" xfId="0" applyFont="1" applyFill="1" applyBorder="1" applyAlignment="1">
      <alignment horizontal="left"/>
    </xf>
    <xf numFmtId="0" fontId="40" fillId="0" borderId="0" xfId="0" applyFont="1" applyFill="1" applyBorder="1" applyAlignment="1">
      <alignment horizontal="right"/>
    </xf>
    <xf numFmtId="0" fontId="41" fillId="0" borderId="0" xfId="0" applyFont="1" applyFill="1" applyBorder="1" applyAlignment="1">
      <alignment horizontal="left"/>
    </xf>
    <xf numFmtId="0" fontId="40" fillId="0" borderId="0" xfId="0" applyFont="1" applyFill="1" applyBorder="1" applyAlignment="1"/>
    <xf numFmtId="0" fontId="42" fillId="0" borderId="0" xfId="0" applyFont="1" applyAlignment="1">
      <alignment horizontal="right"/>
    </xf>
    <xf numFmtId="0" fontId="34" fillId="3" borderId="44" xfId="0" applyFont="1" applyFill="1" applyBorder="1" applyAlignment="1">
      <alignment horizontal="left" vertical="center" wrapText="1"/>
    </xf>
    <xf numFmtId="0" fontId="36" fillId="3" borderId="17" xfId="0" applyFont="1" applyFill="1" applyBorder="1" applyAlignment="1">
      <alignment horizontal="left" vertical="center" wrapText="1"/>
    </xf>
    <xf numFmtId="0" fontId="36" fillId="3" borderId="45" xfId="0" applyFont="1" applyFill="1" applyBorder="1" applyAlignment="1">
      <alignment horizontal="left" vertical="center" wrapText="1"/>
    </xf>
    <xf numFmtId="0" fontId="45" fillId="3" borderId="19"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6" fillId="3" borderId="7"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32" xfId="0" applyFont="1" applyFill="1" applyBorder="1" applyAlignment="1">
      <alignment horizontal="center" vertical="center" wrapText="1"/>
    </xf>
    <xf numFmtId="0" fontId="45" fillId="3" borderId="47" xfId="0" applyFont="1" applyFill="1" applyBorder="1" applyAlignment="1">
      <alignment horizontal="center" vertical="center" wrapText="1"/>
    </xf>
    <xf numFmtId="0" fontId="45" fillId="3" borderId="33" xfId="0" applyFont="1" applyFill="1" applyBorder="1" applyAlignment="1">
      <alignment horizontal="center" vertical="center" wrapText="1"/>
    </xf>
    <xf numFmtId="0" fontId="45" fillId="3" borderId="16" xfId="0" applyFont="1" applyFill="1" applyBorder="1" applyAlignment="1">
      <alignment horizontal="center" vertical="center" wrapText="1"/>
    </xf>
    <xf numFmtId="4" fontId="47" fillId="0" borderId="48" xfId="0" applyNumberFormat="1" applyFont="1" applyFill="1" applyBorder="1" applyAlignment="1">
      <alignment horizontal="right" vertical="center" wrapText="1"/>
    </xf>
    <xf numFmtId="4" fontId="0" fillId="0" borderId="0" xfId="0" applyNumberFormat="1"/>
    <xf numFmtId="4" fontId="49" fillId="0" borderId="22" xfId="0" applyNumberFormat="1" applyFont="1" applyFill="1" applyBorder="1" applyAlignment="1">
      <alignment horizontal="right" vertical="center" wrapText="1"/>
    </xf>
    <xf numFmtId="4" fontId="50" fillId="0" borderId="18" xfId="0" applyNumberFormat="1" applyFont="1" applyFill="1" applyBorder="1" applyAlignment="1">
      <alignment horizontal="right" vertical="top" wrapText="1"/>
    </xf>
    <xf numFmtId="0" fontId="28" fillId="0" borderId="2" xfId="0" applyFont="1" applyFill="1" applyBorder="1" applyAlignment="1">
      <alignment horizontal="left" vertical="center" wrapText="1"/>
    </xf>
    <xf numFmtId="4" fontId="28" fillId="0" borderId="17" xfId="0" applyNumberFormat="1" applyFont="1" applyFill="1" applyBorder="1" applyAlignment="1">
      <alignment horizontal="right" vertical="center"/>
    </xf>
    <xf numFmtId="4" fontId="47" fillId="0" borderId="17" xfId="0" applyNumberFormat="1" applyFont="1" applyFill="1" applyBorder="1" applyAlignment="1">
      <alignment horizontal="right" vertical="center" wrapText="1"/>
    </xf>
    <xf numFmtId="0" fontId="0" fillId="0" borderId="0" xfId="0" applyBorder="1"/>
    <xf numFmtId="4" fontId="47" fillId="0" borderId="22" xfId="0" applyNumberFormat="1" applyFont="1" applyFill="1" applyBorder="1" applyAlignment="1">
      <alignment horizontal="right" vertical="center" wrapText="1"/>
    </xf>
    <xf numFmtId="4" fontId="50" fillId="0" borderId="49" xfId="0" applyNumberFormat="1" applyFont="1" applyFill="1" applyBorder="1" applyAlignment="1">
      <alignment horizontal="right" vertical="top" wrapText="1"/>
    </xf>
    <xf numFmtId="4" fontId="32" fillId="0" borderId="22" xfId="0" applyNumberFormat="1" applyFont="1" applyFill="1" applyBorder="1" applyAlignment="1">
      <alignment vertical="center" wrapText="1"/>
    </xf>
    <xf numFmtId="4" fontId="31" fillId="0" borderId="22" xfId="0" applyNumberFormat="1" applyFont="1" applyFill="1" applyBorder="1" applyAlignment="1">
      <alignment horizontal="right" wrapText="1"/>
    </xf>
    <xf numFmtId="4" fontId="37" fillId="0" borderId="18" xfId="0" applyNumberFormat="1" applyFont="1" applyFill="1" applyBorder="1" applyAlignment="1">
      <alignment horizontal="right" vertical="top" wrapText="1"/>
    </xf>
    <xf numFmtId="4" fontId="32" fillId="0" borderId="18" xfId="0" applyNumberFormat="1" applyFont="1" applyFill="1" applyBorder="1" applyAlignment="1">
      <alignment horizontal="right" vertical="center" wrapText="1"/>
    </xf>
    <xf numFmtId="4" fontId="28" fillId="0" borderId="15" xfId="0" applyNumberFormat="1" applyFont="1" applyFill="1" applyBorder="1" applyAlignment="1">
      <alignment horizontal="right" vertical="center" wrapText="1"/>
    </xf>
    <xf numFmtId="4" fontId="52" fillId="0" borderId="17" xfId="0" applyNumberFormat="1" applyFont="1" applyFill="1" applyBorder="1" applyAlignment="1">
      <alignment horizontal="right" vertical="center" wrapText="1"/>
    </xf>
    <xf numFmtId="4" fontId="28" fillId="0" borderId="31" xfId="0" applyNumberFormat="1" applyFont="1" applyFill="1" applyBorder="1" applyAlignment="1">
      <alignment horizontal="right" vertical="center" wrapText="1"/>
    </xf>
    <xf numFmtId="4" fontId="32" fillId="0" borderId="17" xfId="0" applyNumberFormat="1" applyFont="1" applyFill="1" applyBorder="1" applyAlignment="1">
      <alignment horizontal="right" vertical="center" wrapText="1"/>
    </xf>
    <xf numFmtId="4" fontId="52" fillId="0" borderId="17" xfId="0" applyNumberFormat="1" applyFont="1" applyFill="1" applyBorder="1" applyAlignment="1">
      <alignment horizontal="right" vertical="center"/>
    </xf>
    <xf numFmtId="4" fontId="32" fillId="0" borderId="17" xfId="0" applyNumberFormat="1" applyFont="1" applyFill="1" applyBorder="1" applyAlignment="1">
      <alignment horizontal="right" vertical="center"/>
    </xf>
    <xf numFmtId="4" fontId="52" fillId="0" borderId="18" xfId="0" applyNumberFormat="1" applyFont="1" applyFill="1" applyBorder="1" applyAlignment="1">
      <alignment vertical="center"/>
    </xf>
    <xf numFmtId="4" fontId="28" fillId="0" borderId="31" xfId="0" applyNumberFormat="1" applyFont="1" applyFill="1" applyBorder="1" applyAlignment="1">
      <alignment vertical="center"/>
    </xf>
    <xf numFmtId="4" fontId="28" fillId="0" borderId="20" xfId="0" applyNumberFormat="1" applyFont="1" applyFill="1" applyBorder="1" applyAlignment="1">
      <alignment horizontal="right" vertical="center" wrapText="1"/>
    </xf>
    <xf numFmtId="4" fontId="28" fillId="0" borderId="20" xfId="0" applyNumberFormat="1" applyFont="1" applyFill="1" applyBorder="1" applyAlignment="1">
      <alignment vertical="center"/>
    </xf>
    <xf numFmtId="4" fontId="32" fillId="0" borderId="17" xfId="0" applyNumberFormat="1" applyFont="1" applyFill="1" applyBorder="1" applyAlignment="1">
      <alignment vertical="center"/>
    </xf>
    <xf numFmtId="0" fontId="30" fillId="0" borderId="31" xfId="0" applyFont="1" applyFill="1" applyBorder="1" applyAlignment="1">
      <alignment vertical="center" wrapText="1"/>
    </xf>
    <xf numFmtId="4" fontId="28" fillId="0" borderId="51" xfId="0" applyNumberFormat="1" applyFont="1" applyFill="1" applyBorder="1" applyAlignment="1">
      <alignment vertical="center"/>
    </xf>
    <xf numFmtId="4" fontId="52" fillId="0" borderId="18" xfId="0" applyNumberFormat="1" applyFont="1" applyFill="1" applyBorder="1" applyAlignment="1">
      <alignment horizontal="right" vertical="center" wrapText="1"/>
    </xf>
    <xf numFmtId="4" fontId="0" fillId="0" borderId="0" xfId="0" applyNumberFormat="1" applyBorder="1" applyAlignment="1">
      <alignment vertical="center"/>
    </xf>
    <xf numFmtId="0" fontId="22" fillId="0" borderId="57" xfId="0" applyFont="1" applyBorder="1" applyAlignment="1">
      <alignment horizontal="center" vertical="center"/>
    </xf>
    <xf numFmtId="0" fontId="53" fillId="0" borderId="41" xfId="0" applyFont="1" applyFill="1" applyBorder="1" applyAlignment="1">
      <alignment horizontal="right" vertical="center" wrapText="1"/>
    </xf>
    <xf numFmtId="4" fontId="28" fillId="0" borderId="51" xfId="0" applyNumberFormat="1" applyFont="1" applyFill="1" applyBorder="1" applyAlignment="1">
      <alignment horizontal="center" vertical="center"/>
    </xf>
    <xf numFmtId="4" fontId="54" fillId="0" borderId="49" xfId="0" applyNumberFormat="1" applyFont="1" applyFill="1" applyBorder="1" applyAlignment="1">
      <alignment vertical="center"/>
    </xf>
    <xf numFmtId="4" fontId="28" fillId="0" borderId="0" xfId="0" applyNumberFormat="1" applyFont="1" applyFill="1" applyBorder="1" applyAlignment="1">
      <alignment horizontal="center" vertical="center" wrapText="1"/>
    </xf>
    <xf numFmtId="0" fontId="28" fillId="0" borderId="51" xfId="0" applyFont="1" applyFill="1" applyBorder="1" applyAlignment="1">
      <alignment horizontal="center" vertical="center"/>
    </xf>
    <xf numFmtId="0" fontId="22" fillId="0" borderId="56" xfId="0" applyFont="1" applyBorder="1" applyAlignment="1">
      <alignment horizontal="center" vertical="center"/>
    </xf>
    <xf numFmtId="0" fontId="53" fillId="0" borderId="14" xfId="0" applyFont="1" applyFill="1" applyBorder="1" applyAlignment="1">
      <alignment horizontal="right" vertical="center" wrapText="1"/>
    </xf>
    <xf numFmtId="4" fontId="28" fillId="0" borderId="31" xfId="0" applyNumberFormat="1" applyFont="1" applyFill="1" applyBorder="1" applyAlignment="1">
      <alignment horizontal="center" vertical="center"/>
    </xf>
    <xf numFmtId="4" fontId="55" fillId="0" borderId="14" xfId="0" applyNumberFormat="1" applyFont="1" applyFill="1" applyBorder="1" applyAlignment="1">
      <alignment horizontal="right" vertical="center"/>
    </xf>
    <xf numFmtId="4" fontId="28" fillId="0" borderId="27" xfId="0" applyNumberFormat="1" applyFont="1" applyFill="1" applyBorder="1" applyAlignment="1">
      <alignment horizontal="center" vertical="center" wrapText="1"/>
    </xf>
    <xf numFmtId="0" fontId="28" fillId="0" borderId="31" xfId="0" applyFont="1" applyFill="1" applyBorder="1" applyAlignment="1">
      <alignment horizontal="center" vertical="center"/>
    </xf>
    <xf numFmtId="0" fontId="22" fillId="0" borderId="29" xfId="0" applyFont="1" applyBorder="1" applyAlignment="1">
      <alignment horizontal="center" vertical="center"/>
    </xf>
    <xf numFmtId="0" fontId="22" fillId="0" borderId="13" xfId="0" applyFont="1" applyBorder="1" applyAlignment="1">
      <alignment horizontal="right" vertical="center" wrapText="1"/>
    </xf>
    <xf numFmtId="4" fontId="28" fillId="0" borderId="60" xfId="0" applyNumberFormat="1" applyFont="1" applyBorder="1" applyAlignment="1">
      <alignment horizontal="center" vertical="center"/>
    </xf>
    <xf numFmtId="4" fontId="58" fillId="0" borderId="25" xfId="0" applyNumberFormat="1" applyFont="1" applyBorder="1" applyAlignment="1">
      <alignment vertical="center"/>
    </xf>
    <xf numFmtId="4" fontId="22" fillId="0" borderId="13"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28" fillId="0" borderId="0" xfId="0" applyFont="1" applyAlignment="1">
      <alignment horizontal="left" vertical="center"/>
    </xf>
    <xf numFmtId="0" fontId="0" fillId="0" borderId="0" xfId="0" applyAlignment="1">
      <alignment horizontal="center" vertical="center"/>
    </xf>
    <xf numFmtId="4" fontId="59" fillId="0" borderId="0" xfId="0" applyNumberFormat="1" applyFont="1" applyAlignment="1">
      <alignment horizontal="center" vertical="center"/>
    </xf>
    <xf numFmtId="4" fontId="0" fillId="0" borderId="0" xfId="0" applyNumberFormat="1" applyAlignment="1">
      <alignment vertical="center"/>
    </xf>
    <xf numFmtId="0" fontId="22" fillId="0" borderId="0" xfId="0" applyFont="1"/>
    <xf numFmtId="0" fontId="22"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28" fillId="0" borderId="0" xfId="0" applyFont="1" applyAlignment="1">
      <alignment horizontal="left"/>
    </xf>
    <xf numFmtId="0" fontId="22" fillId="6" borderId="0" xfId="0" applyFont="1" applyFill="1" applyAlignment="1">
      <alignment vertical="center"/>
    </xf>
    <xf numFmtId="4" fontId="32" fillId="0" borderId="0" xfId="0" applyNumberFormat="1" applyFont="1" applyBorder="1" applyAlignment="1">
      <alignment vertical="center"/>
    </xf>
    <xf numFmtId="4" fontId="26" fillId="0" borderId="0" xfId="0" applyNumberFormat="1" applyFont="1" applyBorder="1" applyAlignment="1">
      <alignment horizontal="right" vertical="center" wrapText="1"/>
    </xf>
    <xf numFmtId="10" fontId="26" fillId="0" borderId="0" xfId="0" applyNumberFormat="1" applyFont="1" applyBorder="1" applyAlignment="1">
      <alignment horizontal="center" vertical="center" wrapText="1"/>
    </xf>
    <xf numFmtId="4" fontId="0" fillId="0" borderId="0" xfId="0" applyNumberFormat="1" applyAlignment="1">
      <alignment horizontal="center" vertical="center"/>
    </xf>
    <xf numFmtId="4" fontId="22" fillId="0" borderId="0" xfId="0" applyNumberFormat="1" applyFont="1" applyAlignment="1">
      <alignment vertical="center"/>
    </xf>
    <xf numFmtId="0" fontId="0" fillId="0" borderId="0" xfId="0" applyFill="1" applyBorder="1" applyAlignment="1">
      <alignment horizontal="left" vertical="center" wrapText="1"/>
    </xf>
    <xf numFmtId="4" fontId="54" fillId="0" borderId="0" xfId="0" applyNumberFormat="1" applyFont="1" applyFill="1" applyBorder="1" applyAlignment="1">
      <alignment vertical="center"/>
    </xf>
    <xf numFmtId="4" fontId="55" fillId="0" borderId="0" xfId="0" applyNumberFormat="1" applyFont="1" applyFill="1" applyBorder="1" applyAlignment="1">
      <alignment horizontal="right" vertical="center"/>
    </xf>
    <xf numFmtId="4" fontId="58" fillId="0" borderId="0" xfId="0" applyNumberFormat="1" applyFont="1" applyBorder="1" applyAlignment="1">
      <alignment vertical="center"/>
    </xf>
    <xf numFmtId="4" fontId="22"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28" fillId="0" borderId="53" xfId="0" applyNumberFormat="1" applyFont="1" applyFill="1" applyBorder="1" applyAlignment="1">
      <alignment vertical="center" wrapText="1"/>
    </xf>
    <xf numFmtId="4" fontId="61" fillId="0" borderId="0" xfId="0" applyNumberFormat="1" applyFont="1" applyFill="1" applyBorder="1" applyAlignment="1">
      <alignment horizontal="right" vertical="center"/>
    </xf>
    <xf numFmtId="0" fontId="22" fillId="0" borderId="0" xfId="0" applyFont="1" applyFill="1" applyAlignment="1">
      <alignment vertical="center"/>
    </xf>
    <xf numFmtId="0" fontId="34" fillId="0" borderId="1" xfId="5" applyFont="1" applyFill="1" applyBorder="1" applyAlignment="1">
      <alignment horizontal="center" vertical="center" wrapText="1"/>
    </xf>
    <xf numFmtId="0" fontId="34" fillId="0" borderId="2" xfId="5" applyFont="1" applyFill="1" applyBorder="1" applyAlignment="1">
      <alignment horizontal="center" vertical="center" wrapText="1"/>
    </xf>
    <xf numFmtId="0" fontId="0" fillId="0" borderId="0" xfId="0" applyFill="1" applyBorder="1" applyAlignment="1">
      <alignment vertical="center"/>
    </xf>
    <xf numFmtId="0" fontId="34" fillId="0" borderId="28" xfId="0" applyFont="1" applyFill="1" applyBorder="1" applyAlignment="1">
      <alignment vertical="center" wrapText="1"/>
    </xf>
    <xf numFmtId="0" fontId="34" fillId="0" borderId="17" xfId="0" applyFont="1" applyFill="1" applyBorder="1" applyAlignment="1">
      <alignment vertical="center" wrapText="1"/>
    </xf>
    <xf numFmtId="0" fontId="34" fillId="0" borderId="1" xfId="0" applyFont="1" applyFill="1" applyBorder="1" applyAlignment="1">
      <alignment vertical="center" wrapText="1"/>
    </xf>
    <xf numFmtId="0" fontId="34" fillId="0" borderId="27" xfId="0" applyFont="1" applyFill="1" applyBorder="1" applyAlignment="1">
      <alignment vertical="center" wrapText="1"/>
    </xf>
    <xf numFmtId="0" fontId="34" fillId="0" borderId="27" xfId="5" applyFont="1" applyFill="1" applyBorder="1" applyAlignment="1">
      <alignment horizontal="center" vertical="center" wrapText="1"/>
    </xf>
    <xf numFmtId="10" fontId="22" fillId="5" borderId="26" xfId="0" applyNumberFormat="1" applyFont="1" applyFill="1" applyBorder="1" applyAlignment="1">
      <alignment horizontal="center" vertical="center"/>
    </xf>
    <xf numFmtId="0" fontId="34" fillId="5" borderId="27" xfId="0" applyFont="1" applyFill="1" applyBorder="1" applyAlignment="1">
      <alignment horizontal="left" vertical="center" wrapText="1"/>
    </xf>
    <xf numFmtId="0" fontId="34" fillId="5" borderId="28" xfId="0" applyFont="1" applyFill="1" applyBorder="1" applyAlignment="1">
      <alignment horizontal="left" vertical="center" wrapText="1"/>
    </xf>
    <xf numFmtId="0" fontId="34" fillId="5" borderId="31" xfId="0" applyFont="1" applyFill="1" applyBorder="1" applyAlignment="1">
      <alignment horizontal="left" vertical="center" wrapText="1"/>
    </xf>
    <xf numFmtId="10" fontId="22" fillId="5" borderId="9" xfId="0" applyNumberFormat="1" applyFont="1" applyFill="1" applyBorder="1" applyAlignment="1">
      <alignment horizontal="center" vertical="center"/>
    </xf>
    <xf numFmtId="0" fontId="34" fillId="0" borderId="17" xfId="5" applyFont="1" applyFill="1" applyBorder="1" applyAlignment="1">
      <alignment horizontal="center" vertical="center" wrapText="1"/>
    </xf>
    <xf numFmtId="0" fontId="62" fillId="0" borderId="19" xfId="0" applyFont="1" applyFill="1" applyBorder="1" applyAlignment="1">
      <alignment horizontal="center" vertical="center" wrapText="1"/>
    </xf>
    <xf numFmtId="0" fontId="62" fillId="0" borderId="7" xfId="0" applyFont="1" applyFill="1" applyBorder="1" applyAlignment="1">
      <alignment horizontal="center" vertical="center" wrapText="1"/>
    </xf>
    <xf numFmtId="0" fontId="62" fillId="0" borderId="33" xfId="0" applyFont="1" applyFill="1" applyBorder="1" applyAlignment="1">
      <alignment horizontal="center" vertical="center" wrapText="1"/>
    </xf>
    <xf numFmtId="0" fontId="62" fillId="0" borderId="8" xfId="0" applyFont="1" applyFill="1" applyBorder="1" applyAlignment="1">
      <alignment horizontal="center" vertical="center" wrapText="1"/>
    </xf>
    <xf numFmtId="0" fontId="63" fillId="0" borderId="33" xfId="0" applyFont="1" applyBorder="1" applyAlignment="1">
      <alignment horizontal="center" vertical="center"/>
    </xf>
    <xf numFmtId="0" fontId="62" fillId="2" borderId="17" xfId="0" applyFont="1" applyFill="1" applyBorder="1" applyAlignment="1">
      <alignment horizontal="center" vertical="center" wrapText="1"/>
    </xf>
    <xf numFmtId="0" fontId="62" fillId="2" borderId="1" xfId="0" applyFont="1" applyFill="1" applyBorder="1" applyAlignment="1">
      <alignment horizontal="center" vertical="center" wrapText="1"/>
    </xf>
    <xf numFmtId="0" fontId="62" fillId="2" borderId="27" xfId="0" applyFont="1" applyFill="1" applyBorder="1" applyAlignment="1">
      <alignment horizontal="center" vertical="center" wrapText="1"/>
    </xf>
    <xf numFmtId="0" fontId="62" fillId="2" borderId="56" xfId="0" applyFont="1" applyFill="1" applyBorder="1" applyAlignment="1">
      <alignment horizontal="center" vertical="center" wrapText="1"/>
    </xf>
    <xf numFmtId="0" fontId="62" fillId="2" borderId="31" xfId="0" applyFont="1" applyFill="1" applyBorder="1" applyAlignment="1">
      <alignment horizontal="center" vertical="center" wrapText="1"/>
    </xf>
    <xf numFmtId="0" fontId="62" fillId="2" borderId="28" xfId="0" applyFont="1" applyFill="1" applyBorder="1" applyAlignment="1">
      <alignment horizontal="center" vertical="center" wrapText="1"/>
    </xf>
    <xf numFmtId="10" fontId="22" fillId="3" borderId="26" xfId="0" applyNumberFormat="1" applyFont="1" applyFill="1" applyBorder="1" applyAlignment="1">
      <alignment horizontal="center" vertical="center" wrapText="1"/>
    </xf>
    <xf numFmtId="10" fontId="17" fillId="3" borderId="9" xfId="0" applyNumberFormat="1" applyFont="1" applyFill="1" applyBorder="1" applyAlignment="1">
      <alignment horizontal="center" vertical="center"/>
    </xf>
    <xf numFmtId="10" fontId="22" fillId="4" borderId="64" xfId="0" applyNumberFormat="1" applyFont="1" applyFill="1" applyBorder="1" applyAlignment="1">
      <alignment horizontal="center" vertical="center" wrapText="1"/>
    </xf>
    <xf numFmtId="10" fontId="17" fillId="4" borderId="62" xfId="0" applyNumberFormat="1" applyFont="1" applyFill="1" applyBorder="1" applyAlignment="1">
      <alignment horizontal="center" vertical="center"/>
    </xf>
    <xf numFmtId="4" fontId="28" fillId="0" borderId="1" xfId="0" applyNumberFormat="1" applyFont="1" applyFill="1" applyBorder="1" applyAlignment="1">
      <alignment vertical="center"/>
    </xf>
    <xf numFmtId="0" fontId="0" fillId="0" borderId="1" xfId="0" applyBorder="1" applyAlignment="1">
      <alignment horizontal="center" vertical="center" wrapText="1"/>
    </xf>
    <xf numFmtId="0" fontId="28" fillId="0" borderId="28" xfId="0" applyFont="1" applyBorder="1" applyAlignment="1">
      <alignment vertical="center" wrapText="1"/>
    </xf>
    <xf numFmtId="0" fontId="28" fillId="0" borderId="28" xfId="0" applyFont="1" applyFill="1" applyBorder="1" applyAlignment="1">
      <alignment vertical="center" wrapText="1"/>
    </xf>
    <xf numFmtId="0" fontId="64" fillId="0" borderId="0" xfId="0" applyFont="1"/>
    <xf numFmtId="4" fontId="0" fillId="0" borderId="1" xfId="0" applyNumberFormat="1" applyBorder="1" applyAlignment="1">
      <alignment horizontal="right" vertical="center"/>
    </xf>
    <xf numFmtId="0" fontId="28" fillId="2" borderId="15" xfId="0" applyFont="1" applyFill="1" applyBorder="1" applyAlignment="1">
      <alignment vertical="center" wrapText="1"/>
    </xf>
    <xf numFmtId="0" fontId="0" fillId="2" borderId="1" xfId="0" applyFill="1" applyBorder="1" applyAlignment="1">
      <alignment horizontal="left" vertical="center" wrapText="1"/>
    </xf>
    <xf numFmtId="14" fontId="28" fillId="0" borderId="28" xfId="0" applyNumberFormat="1" applyFont="1" applyFill="1" applyBorder="1" applyAlignment="1">
      <alignment vertical="center" wrapText="1"/>
    </xf>
    <xf numFmtId="0" fontId="66" fillId="0" borderId="0" xfId="0" applyFont="1"/>
    <xf numFmtId="4" fontId="66" fillId="0" borderId="0" xfId="0" applyNumberFormat="1" applyFont="1"/>
    <xf numFmtId="0" fontId="66" fillId="0" borderId="0" xfId="0" applyFont="1" applyAlignment="1">
      <alignment horizontal="right"/>
    </xf>
    <xf numFmtId="4" fontId="66" fillId="0" borderId="0" xfId="0" applyNumberFormat="1" applyFont="1" applyBorder="1"/>
    <xf numFmtId="0" fontId="65" fillId="0" borderId="0" xfId="0" applyFont="1" applyFill="1" applyAlignment="1">
      <alignment horizontal="right"/>
    </xf>
    <xf numFmtId="0" fontId="65" fillId="0" borderId="0" xfId="0" applyFont="1" applyFill="1"/>
    <xf numFmtId="0" fontId="0" fillId="0" borderId="1" xfId="0" applyFill="1" applyBorder="1" applyAlignment="1">
      <alignment horizontal="left" vertical="center" wrapText="1"/>
    </xf>
    <xf numFmtId="4" fontId="22" fillId="3" borderId="25" xfId="0" applyNumberFormat="1" applyFont="1" applyFill="1" applyBorder="1" applyAlignment="1">
      <alignment horizontal="center" vertical="center" wrapText="1"/>
    </xf>
    <xf numFmtId="4" fontId="17" fillId="3" borderId="26" xfId="0" applyNumberFormat="1" applyFont="1" applyFill="1" applyBorder="1" applyAlignment="1">
      <alignment horizontal="center" vertical="center"/>
    </xf>
    <xf numFmtId="0" fontId="0" fillId="0" borderId="1" xfId="0" applyBorder="1" applyAlignment="1">
      <alignment horizontal="left" vertical="center" wrapText="1"/>
    </xf>
    <xf numFmtId="4" fontId="0" fillId="0" borderId="1" xfId="0" applyNumberFormat="1" applyBorder="1" applyAlignment="1">
      <alignment horizontal="righ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3" xfId="0" applyFill="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center" vertical="center" wrapText="1"/>
    </xf>
    <xf numFmtId="4" fontId="28" fillId="0" borderId="3" xfId="0" applyNumberFormat="1" applyFont="1" applyFill="1" applyBorder="1" applyAlignment="1">
      <alignment vertical="center"/>
    </xf>
    <xf numFmtId="4" fontId="28" fillId="0" borderId="53" xfId="0" applyNumberFormat="1" applyFont="1" applyFill="1" applyBorder="1" applyAlignment="1">
      <alignment horizontal="right" vertical="center" wrapText="1"/>
    </xf>
    <xf numFmtId="0" fontId="34" fillId="4" borderId="53" xfId="0" applyFont="1" applyFill="1" applyBorder="1" applyAlignment="1">
      <alignment vertical="center" wrapText="1"/>
    </xf>
    <xf numFmtId="0" fontId="36" fillId="4" borderId="63" xfId="0" applyFont="1" applyFill="1" applyBorder="1" applyAlignment="1">
      <alignment vertical="center" wrapText="1"/>
    </xf>
    <xf numFmtId="0" fontId="36" fillId="4" borderId="45" xfId="0" applyFont="1" applyFill="1" applyBorder="1" applyAlignment="1">
      <alignment vertical="center" wrapText="1"/>
    </xf>
    <xf numFmtId="0" fontId="45" fillId="4" borderId="7" xfId="0" applyFont="1" applyFill="1" applyBorder="1" applyAlignment="1">
      <alignment horizontal="center" vertical="center" wrapText="1"/>
    </xf>
    <xf numFmtId="0" fontId="45" fillId="4" borderId="7" xfId="0" applyFont="1" applyFill="1" applyBorder="1" applyAlignment="1">
      <alignment horizontal="left" vertical="center" wrapText="1"/>
    </xf>
    <xf numFmtId="0" fontId="45" fillId="4" borderId="8" xfId="0" applyFont="1" applyFill="1" applyBorder="1" applyAlignment="1">
      <alignment horizontal="center" vertical="center" wrapText="1"/>
    </xf>
    <xf numFmtId="0" fontId="45" fillId="4" borderId="32" xfId="0" applyFont="1" applyFill="1" applyBorder="1" applyAlignment="1">
      <alignment horizontal="center" vertical="center" wrapText="1"/>
    </xf>
    <xf numFmtId="0" fontId="45" fillId="4" borderId="30" xfId="0" applyFont="1" applyFill="1" applyBorder="1" applyAlignment="1">
      <alignment horizontal="center" vertical="center" wrapText="1"/>
    </xf>
    <xf numFmtId="0" fontId="45" fillId="4" borderId="19" xfId="0" applyFont="1" applyFill="1" applyBorder="1" applyAlignment="1">
      <alignment horizontal="center" vertical="center" wrapText="1"/>
    </xf>
    <xf numFmtId="0" fontId="15" fillId="0" borderId="1" xfId="0" applyFont="1" applyFill="1" applyBorder="1" applyAlignment="1">
      <alignment horizontal="left" vertical="center" wrapText="1"/>
    </xf>
    <xf numFmtId="4" fontId="15" fillId="0" borderId="31" xfId="0" applyNumberFormat="1" applyFont="1" applyFill="1" applyBorder="1" applyAlignment="1">
      <alignment horizontal="right" vertical="center"/>
    </xf>
    <xf numFmtId="4" fontId="32" fillId="0" borderId="28" xfId="0" applyNumberFormat="1" applyFont="1" applyFill="1" applyBorder="1" applyAlignment="1">
      <alignment horizontal="right" vertical="center"/>
    </xf>
    <xf numFmtId="4" fontId="15" fillId="0" borderId="2" xfId="0" applyNumberFormat="1" applyFont="1" applyFill="1" applyBorder="1" applyAlignment="1">
      <alignment horizontal="right" vertical="center"/>
    </xf>
    <xf numFmtId="10" fontId="15" fillId="0" borderId="43" xfId="0" applyNumberFormat="1" applyFont="1" applyFill="1" applyBorder="1" applyAlignment="1">
      <alignment horizontal="center" vertical="center"/>
    </xf>
    <xf numFmtId="0" fontId="0" fillId="0" borderId="3" xfId="0" applyFill="1" applyBorder="1" applyAlignment="1">
      <alignment horizontal="center" vertical="center" wrapText="1"/>
    </xf>
    <xf numFmtId="0" fontId="15" fillId="0" borderId="27" xfId="0" applyFont="1" applyFill="1" applyBorder="1" applyAlignment="1">
      <alignment horizontal="left" vertical="center" wrapText="1"/>
    </xf>
    <xf numFmtId="10" fontId="0" fillId="0" borderId="31" xfId="0" applyNumberFormat="1" applyFill="1" applyBorder="1" applyAlignment="1">
      <alignment horizontal="center" vertical="center" wrapText="1"/>
    </xf>
    <xf numFmtId="0" fontId="0" fillId="0" borderId="63" xfId="0" applyFill="1" applyBorder="1" applyAlignment="1">
      <alignment horizontal="left" vertical="center" wrapText="1"/>
    </xf>
    <xf numFmtId="0" fontId="0" fillId="0" borderId="0" xfId="0" applyFill="1" applyBorder="1" applyAlignment="1">
      <alignment horizontal="center" vertical="center" wrapText="1"/>
    </xf>
    <xf numFmtId="4" fontId="15" fillId="0" borderId="31" xfId="0" applyNumberFormat="1" applyFont="1" applyFill="1" applyBorder="1" applyAlignment="1">
      <alignment vertical="center"/>
    </xf>
    <xf numFmtId="4" fontId="15" fillId="0" borderId="27" xfId="0" applyNumberFormat="1" applyFont="1" applyFill="1" applyBorder="1" applyAlignment="1">
      <alignment vertical="center"/>
    </xf>
    <xf numFmtId="10" fontId="15" fillId="0" borderId="31" xfId="0" applyNumberFormat="1" applyFont="1" applyFill="1" applyBorder="1" applyAlignment="1">
      <alignment horizontal="center" vertical="center"/>
    </xf>
    <xf numFmtId="4" fontId="15" fillId="0" borderId="43" xfId="0" applyNumberFormat="1" applyFont="1" applyBorder="1" applyAlignment="1">
      <alignment horizontal="right" vertical="center"/>
    </xf>
    <xf numFmtId="4" fontId="15" fillId="2" borderId="43" xfId="0" applyNumberFormat="1" applyFont="1" applyFill="1" applyBorder="1" applyAlignment="1">
      <alignment horizontal="right" vertical="center"/>
    </xf>
    <xf numFmtId="4" fontId="32" fillId="0" borderId="11" xfId="0" applyNumberFormat="1" applyFont="1" applyBorder="1" applyAlignment="1">
      <alignment horizontal="right" vertical="center"/>
    </xf>
    <xf numFmtId="4" fontId="15" fillId="0" borderId="4" xfId="0" applyNumberFormat="1" applyFont="1" applyBorder="1" applyAlignment="1">
      <alignment horizontal="right" vertical="center"/>
    </xf>
    <xf numFmtId="10" fontId="0" fillId="0" borderId="43" xfId="0" applyNumberFormat="1" applyBorder="1" applyAlignment="1">
      <alignment horizontal="center" vertical="center"/>
    </xf>
    <xf numFmtId="0" fontId="15" fillId="2" borderId="1" xfId="0" applyFont="1" applyFill="1" applyBorder="1" applyAlignment="1">
      <alignment vertical="center" wrapText="1"/>
    </xf>
    <xf numFmtId="0" fontId="15" fillId="2" borderId="2" xfId="0" applyFont="1" applyFill="1" applyBorder="1" applyAlignment="1">
      <alignment vertical="center" wrapText="1"/>
    </xf>
    <xf numFmtId="4" fontId="15" fillId="2" borderId="31" xfId="0" applyNumberFormat="1" applyFont="1" applyFill="1" applyBorder="1" applyAlignment="1">
      <alignment horizontal="right" vertical="center"/>
    </xf>
    <xf numFmtId="4" fontId="32" fillId="2" borderId="28" xfId="0" applyNumberFormat="1" applyFont="1" applyFill="1" applyBorder="1" applyAlignment="1">
      <alignment horizontal="right" vertical="center"/>
    </xf>
    <xf numFmtId="4" fontId="15" fillId="0" borderId="2" xfId="0" applyNumberFormat="1" applyFont="1" applyBorder="1" applyAlignment="1">
      <alignment horizontal="right" vertical="center"/>
    </xf>
    <xf numFmtId="10" fontId="15" fillId="0" borderId="43" xfId="0" applyNumberFormat="1" applyFont="1" applyBorder="1" applyAlignment="1">
      <alignment horizontal="center" vertical="center"/>
    </xf>
    <xf numFmtId="0" fontId="15" fillId="0" borderId="2" xfId="0" applyFont="1" applyFill="1" applyBorder="1" applyAlignment="1">
      <alignment horizontal="left" vertical="center" wrapText="1"/>
    </xf>
    <xf numFmtId="0" fontId="15" fillId="2" borderId="1" xfId="0" applyFont="1" applyFill="1" applyBorder="1" applyAlignment="1">
      <alignment horizontal="left" vertical="center" wrapText="1"/>
    </xf>
    <xf numFmtId="4" fontId="28" fillId="2" borderId="31" xfId="0" applyNumberFormat="1" applyFont="1" applyFill="1" applyBorder="1" applyAlignment="1">
      <alignment horizontal="right" vertical="center"/>
    </xf>
    <xf numFmtId="4" fontId="52" fillId="2" borderId="28" xfId="0" applyNumberFormat="1" applyFont="1" applyFill="1" applyBorder="1" applyAlignment="1">
      <alignment horizontal="right" vertical="center"/>
    </xf>
    <xf numFmtId="0" fontId="28" fillId="0" borderId="63" xfId="0" applyFont="1" applyFill="1" applyBorder="1" applyAlignment="1">
      <alignment vertical="center" wrapText="1"/>
    </xf>
    <xf numFmtId="4" fontId="15" fillId="2" borderId="28" xfId="0" applyNumberFormat="1" applyFont="1" applyFill="1" applyBorder="1" applyAlignment="1">
      <alignment horizontal="right" vertical="center"/>
    </xf>
    <xf numFmtId="0" fontId="15" fillId="0" borderId="3" xfId="0" applyFont="1" applyFill="1" applyBorder="1" applyAlignment="1">
      <alignment vertical="center" wrapText="1"/>
    </xf>
    <xf numFmtId="0" fontId="28" fillId="0" borderId="3" xfId="9" applyFont="1" applyFill="1" applyBorder="1" applyAlignment="1">
      <alignment vertical="center" wrapText="1"/>
    </xf>
    <xf numFmtId="4" fontId="32" fillId="0" borderId="2" xfId="0" applyNumberFormat="1" applyFont="1" applyFill="1" applyBorder="1" applyAlignment="1">
      <alignment horizontal="right" vertical="center"/>
    </xf>
    <xf numFmtId="10" fontId="15" fillId="0" borderId="53" xfId="0" applyNumberFormat="1" applyFont="1" applyFill="1" applyBorder="1" applyAlignment="1">
      <alignment horizontal="center" vertical="center"/>
    </xf>
    <xf numFmtId="4" fontId="15" fillId="2" borderId="53" xfId="0" applyNumberFormat="1" applyFont="1" applyFill="1" applyBorder="1" applyAlignment="1">
      <alignment horizontal="right" vertical="center"/>
    </xf>
    <xf numFmtId="4" fontId="32" fillId="2" borderId="22" xfId="0" applyNumberFormat="1" applyFont="1" applyFill="1" applyBorder="1" applyAlignment="1">
      <alignment vertical="center"/>
    </xf>
    <xf numFmtId="4" fontId="15" fillId="0" borderId="45" xfId="0" applyNumberFormat="1" applyFont="1" applyBorder="1" applyAlignment="1">
      <alignment horizontal="right" vertical="center"/>
    </xf>
    <xf numFmtId="10" fontId="15" fillId="0" borderId="31" xfId="0" applyNumberFormat="1" applyFont="1" applyBorder="1" applyAlignment="1">
      <alignment horizontal="center" vertical="center"/>
    </xf>
    <xf numFmtId="4" fontId="28" fillId="2" borderId="28" xfId="0" applyNumberFormat="1" applyFont="1" applyFill="1" applyBorder="1" applyAlignment="1">
      <alignment horizontal="right" vertical="center"/>
    </xf>
    <xf numFmtId="0" fontId="28" fillId="0" borderId="3" xfId="10" applyFont="1" applyBorder="1" applyAlignment="1">
      <alignment vertical="center" wrapText="1"/>
    </xf>
    <xf numFmtId="0" fontId="61" fillId="0" borderId="3" xfId="10" applyFont="1" applyBorder="1" applyAlignment="1">
      <alignment vertical="center" wrapText="1"/>
    </xf>
    <xf numFmtId="0" fontId="15" fillId="2" borderId="21" xfId="0" applyFont="1" applyFill="1" applyBorder="1" applyAlignment="1">
      <alignment horizontal="left" vertical="center" wrapText="1"/>
    </xf>
    <xf numFmtId="0" fontId="15" fillId="2" borderId="27" xfId="0" applyFont="1" applyFill="1" applyBorder="1" applyAlignment="1">
      <alignment horizontal="left" vertical="center" wrapText="1"/>
    </xf>
    <xf numFmtId="4" fontId="32" fillId="2" borderId="28" xfId="0" applyNumberFormat="1" applyFont="1" applyFill="1" applyBorder="1" applyAlignment="1">
      <alignment horizontal="right" vertical="center" wrapText="1"/>
    </xf>
    <xf numFmtId="4" fontId="28" fillId="0" borderId="14" xfId="0" applyNumberFormat="1" applyFont="1" applyFill="1" applyBorder="1" applyAlignment="1">
      <alignment horizontal="right" vertical="center" wrapText="1"/>
    </xf>
    <xf numFmtId="10" fontId="15" fillId="0" borderId="53" xfId="0" applyNumberFormat="1" applyFont="1" applyBorder="1" applyAlignment="1">
      <alignment horizontal="center" vertical="center"/>
    </xf>
    <xf numFmtId="0" fontId="28" fillId="2" borderId="11" xfId="0" applyFont="1" applyFill="1" applyBorder="1" applyAlignment="1">
      <alignment vertical="center" wrapText="1"/>
    </xf>
    <xf numFmtId="4" fontId="15" fillId="2" borderId="2" xfId="0" applyNumberFormat="1" applyFont="1" applyFill="1" applyBorder="1" applyAlignment="1">
      <alignment horizontal="right" vertical="center"/>
    </xf>
    <xf numFmtId="0" fontId="15" fillId="2" borderId="2" xfId="0" applyFont="1" applyFill="1" applyBorder="1" applyAlignment="1">
      <alignment horizontal="left" vertical="center" wrapText="1"/>
    </xf>
    <xf numFmtId="4" fontId="28" fillId="2" borderId="56" xfId="0" applyNumberFormat="1" applyFont="1" applyFill="1" applyBorder="1" applyAlignment="1">
      <alignment horizontal="right" vertical="center"/>
    </xf>
    <xf numFmtId="0" fontId="15" fillId="2" borderId="50" xfId="0" applyFont="1" applyFill="1" applyBorder="1" applyAlignment="1">
      <alignment horizontal="left" vertical="center" wrapText="1"/>
    </xf>
    <xf numFmtId="4" fontId="15" fillId="0" borderId="51" xfId="0" applyNumberFormat="1" applyFont="1" applyFill="1" applyBorder="1" applyAlignment="1">
      <alignment horizontal="right" vertical="center"/>
    </xf>
    <xf numFmtId="4" fontId="32" fillId="2" borderId="0" xfId="0" applyNumberFormat="1" applyFont="1" applyFill="1" applyBorder="1" applyAlignment="1">
      <alignment horizontal="right" vertical="center"/>
    </xf>
    <xf numFmtId="4" fontId="15" fillId="2" borderId="24" xfId="0" applyNumberFormat="1" applyFont="1" applyFill="1" applyBorder="1" applyAlignment="1">
      <alignment horizontal="right" vertical="center"/>
    </xf>
    <xf numFmtId="0" fontId="28" fillId="2" borderId="69" xfId="0" applyFont="1" applyFill="1" applyBorder="1" applyAlignment="1">
      <alignment vertical="center" wrapText="1"/>
    </xf>
    <xf numFmtId="0" fontId="28" fillId="0" borderId="0" xfId="0" applyFont="1" applyFill="1" applyBorder="1" applyAlignment="1">
      <alignment vertical="center" wrapText="1"/>
    </xf>
    <xf numFmtId="4" fontId="28" fillId="2" borderId="14" xfId="0" applyNumberFormat="1" applyFont="1" applyFill="1" applyBorder="1" applyAlignment="1">
      <alignment horizontal="right" vertical="center"/>
    </xf>
    <xf numFmtId="4" fontId="15" fillId="0" borderId="27" xfId="0" applyNumberFormat="1" applyFont="1" applyFill="1" applyBorder="1" applyAlignment="1">
      <alignment horizontal="right" vertical="center"/>
    </xf>
    <xf numFmtId="4" fontId="32" fillId="2" borderId="2" xfId="0" applyNumberFormat="1" applyFont="1" applyFill="1" applyBorder="1" applyAlignment="1">
      <alignment horizontal="right" vertical="center"/>
    </xf>
    <xf numFmtId="4" fontId="32" fillId="2" borderId="14" xfId="0" applyNumberFormat="1" applyFont="1" applyFill="1" applyBorder="1" applyAlignment="1">
      <alignment horizontal="right" vertical="center"/>
    </xf>
    <xf numFmtId="4" fontId="15" fillId="0" borderId="43" xfId="0" applyNumberFormat="1" applyFont="1" applyFill="1" applyBorder="1" applyAlignment="1">
      <alignment horizontal="right" vertical="center" wrapText="1"/>
    </xf>
    <xf numFmtId="14" fontId="28" fillId="0" borderId="11" xfId="0" applyNumberFormat="1" applyFont="1" applyFill="1" applyBorder="1" applyAlignment="1">
      <alignment horizontal="left" vertical="center" wrapText="1"/>
    </xf>
    <xf numFmtId="4" fontId="0" fillId="0" borderId="1" xfId="0" applyNumberFormat="1" applyBorder="1" applyAlignment="1">
      <alignment horizontal="center" vertical="center"/>
    </xf>
    <xf numFmtId="4" fontId="15" fillId="0" borderId="31" xfId="0" applyNumberFormat="1" applyFont="1" applyFill="1" applyBorder="1" applyAlignment="1">
      <alignment horizontal="right" vertical="center" wrapText="1"/>
    </xf>
    <xf numFmtId="10" fontId="0" fillId="0" borderId="31" xfId="0" applyNumberFormat="1" applyBorder="1" applyAlignment="1">
      <alignment horizontal="center" vertical="center"/>
    </xf>
    <xf numFmtId="0" fontId="0" fillId="2" borderId="3" xfId="0" applyFill="1" applyBorder="1" applyAlignment="1">
      <alignment horizontal="left" vertical="center" wrapText="1"/>
    </xf>
    <xf numFmtId="164" fontId="15" fillId="2" borderId="3" xfId="0" applyNumberFormat="1" applyFont="1" applyFill="1" applyBorder="1" applyAlignment="1">
      <alignment vertical="center" wrapText="1"/>
    </xf>
    <xf numFmtId="164" fontId="15" fillId="2" borderId="3" xfId="0" applyNumberFormat="1" applyFont="1" applyFill="1" applyBorder="1" applyAlignment="1">
      <alignment horizontal="center" vertical="center" wrapText="1"/>
    </xf>
    <xf numFmtId="4" fontId="15" fillId="0" borderId="53" xfId="0" applyNumberFormat="1" applyFont="1" applyFill="1" applyBorder="1" applyAlignment="1">
      <alignment horizontal="right" vertical="center"/>
    </xf>
    <xf numFmtId="4" fontId="32" fillId="2" borderId="63" xfId="0" applyNumberFormat="1" applyFont="1" applyFill="1" applyBorder="1" applyAlignment="1">
      <alignment horizontal="right" vertical="center"/>
    </xf>
    <xf numFmtId="4" fontId="15" fillId="2" borderId="6" xfId="0" applyNumberFormat="1" applyFont="1" applyFill="1" applyBorder="1" applyAlignment="1">
      <alignment horizontal="right" vertical="center"/>
    </xf>
    <xf numFmtId="10" fontId="0" fillId="0" borderId="53" xfId="0" applyNumberFormat="1" applyBorder="1" applyAlignment="1">
      <alignment horizontal="center" vertical="center"/>
    </xf>
    <xf numFmtId="4" fontId="22" fillId="4" borderId="70" xfId="0" applyNumberFormat="1" applyFont="1" applyFill="1" applyBorder="1" applyAlignment="1">
      <alignment horizontal="right" vertical="center"/>
    </xf>
    <xf numFmtId="0" fontId="15" fillId="4" borderId="70" xfId="0" applyFont="1" applyFill="1" applyBorder="1" applyAlignment="1">
      <alignment horizontal="center" vertical="center"/>
    </xf>
    <xf numFmtId="0" fontId="15" fillId="4" borderId="71" xfId="0" applyFont="1" applyFill="1" applyBorder="1" applyAlignment="1">
      <alignment horizontal="center" vertical="center"/>
    </xf>
    <xf numFmtId="0" fontId="15" fillId="4" borderId="73" xfId="0" applyFont="1" applyFill="1" applyBorder="1" applyAlignment="1">
      <alignment horizontal="center" vertical="center"/>
    </xf>
    <xf numFmtId="4" fontId="22" fillId="4" borderId="74" xfId="0" applyNumberFormat="1" applyFont="1" applyFill="1" applyBorder="1" applyAlignment="1">
      <alignment horizontal="right" vertical="center"/>
    </xf>
    <xf numFmtId="4" fontId="22" fillId="4" borderId="75" xfId="0" applyNumberFormat="1" applyFont="1" applyFill="1" applyBorder="1" applyAlignment="1">
      <alignment horizontal="right" vertical="center"/>
    </xf>
    <xf numFmtId="4" fontId="22" fillId="4" borderId="68" xfId="0" applyNumberFormat="1" applyFont="1" applyFill="1" applyBorder="1" applyAlignment="1">
      <alignment horizontal="right" vertical="center"/>
    </xf>
    <xf numFmtId="10" fontId="33" fillId="4" borderId="74" xfId="0" applyNumberFormat="1" applyFont="1" applyFill="1" applyBorder="1" applyAlignment="1">
      <alignment horizontal="center" vertical="center" wrapText="1"/>
    </xf>
    <xf numFmtId="0" fontId="22" fillId="0" borderId="4" xfId="0" applyFont="1" applyBorder="1" applyAlignment="1">
      <alignment horizontal="center" vertical="center"/>
    </xf>
    <xf numFmtId="0" fontId="54" fillId="0" borderId="15" xfId="0" applyFont="1" applyFill="1" applyBorder="1" applyAlignment="1">
      <alignment horizontal="right" vertical="center" wrapText="1"/>
    </xf>
    <xf numFmtId="0" fontId="28" fillId="0" borderId="15"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55" xfId="0" applyFont="1" applyFill="1" applyBorder="1" applyAlignment="1">
      <alignment horizontal="center" vertical="center"/>
    </xf>
    <xf numFmtId="0" fontId="28" fillId="0" borderId="55" xfId="0" applyFont="1" applyFill="1" applyBorder="1" applyAlignment="1">
      <alignment horizontal="center" vertical="center"/>
    </xf>
    <xf numFmtId="0" fontId="28" fillId="0" borderId="43" xfId="0" applyFont="1" applyFill="1" applyBorder="1" applyAlignment="1">
      <alignment horizontal="center" vertical="center"/>
    </xf>
    <xf numFmtId="4" fontId="54" fillId="0" borderId="11" xfId="0" applyNumberFormat="1" applyFont="1" applyFill="1" applyBorder="1" applyAlignment="1">
      <alignment vertical="center"/>
    </xf>
    <xf numFmtId="4" fontId="28" fillId="0" borderId="4" xfId="0" applyNumberFormat="1" applyFont="1" applyFill="1" applyBorder="1" applyAlignment="1">
      <alignment horizontal="center" vertical="center" wrapText="1"/>
    </xf>
    <xf numFmtId="4" fontId="28" fillId="0" borderId="43" xfId="0" applyNumberFormat="1" applyFont="1" applyFill="1" applyBorder="1" applyAlignment="1">
      <alignment horizontal="center" vertical="center" wrapText="1"/>
    </xf>
    <xf numFmtId="0" fontId="15" fillId="0" borderId="11" xfId="0" applyFont="1" applyBorder="1" applyAlignment="1">
      <alignment horizontal="center" vertical="center"/>
    </xf>
    <xf numFmtId="0" fontId="22" fillId="0" borderId="14" xfId="0" applyFont="1" applyBorder="1" applyAlignment="1">
      <alignment horizontal="right" vertical="center" wrapText="1"/>
    </xf>
    <xf numFmtId="0" fontId="28" fillId="0" borderId="20" xfId="0" applyFont="1" applyBorder="1" applyAlignment="1">
      <alignment horizontal="center" vertical="center"/>
    </xf>
    <xf numFmtId="0" fontId="28" fillId="0" borderId="31" xfId="0" applyFont="1" applyBorder="1" applyAlignment="1">
      <alignment horizontal="center" vertical="center"/>
    </xf>
    <xf numFmtId="4" fontId="58" fillId="0" borderId="28" xfId="0" applyNumberFormat="1" applyFont="1" applyFill="1" applyBorder="1" applyAlignment="1">
      <alignment vertical="center"/>
    </xf>
    <xf numFmtId="4" fontId="22" fillId="0" borderId="2" xfId="0" applyNumberFormat="1" applyFont="1" applyFill="1" applyBorder="1" applyAlignment="1">
      <alignment vertical="center"/>
    </xf>
    <xf numFmtId="4" fontId="15" fillId="0" borderId="31" xfId="0" applyNumberFormat="1" applyFont="1" applyBorder="1" applyAlignment="1">
      <alignment horizontal="center" vertical="center"/>
    </xf>
    <xf numFmtId="0" fontId="15" fillId="0" borderId="28" xfId="0" applyFont="1" applyBorder="1" applyAlignment="1">
      <alignment horizontal="center" vertical="center"/>
    </xf>
    <xf numFmtId="0" fontId="69" fillId="0" borderId="0" xfId="0" applyFont="1" applyBorder="1" applyAlignment="1">
      <alignment horizontal="center" vertical="center"/>
    </xf>
    <xf numFmtId="0" fontId="15" fillId="0" borderId="0" xfId="0" applyFont="1" applyBorder="1" applyAlignment="1">
      <alignment vertical="center" wrapText="1"/>
    </xf>
    <xf numFmtId="0" fontId="0" fillId="0" borderId="0" xfId="0" applyBorder="1" applyAlignment="1">
      <alignment horizontal="left" vertical="center" wrapText="1"/>
    </xf>
    <xf numFmtId="0" fontId="15" fillId="0" borderId="0" xfId="0" applyFont="1" applyBorder="1" applyAlignment="1">
      <alignment horizontal="center" vertical="center"/>
    </xf>
    <xf numFmtId="4" fontId="15" fillId="0" borderId="0" xfId="0" applyNumberFormat="1" applyFont="1" applyBorder="1" applyAlignment="1">
      <alignment vertical="center"/>
    </xf>
    <xf numFmtId="0" fontId="15" fillId="0" borderId="0" xfId="0" applyFont="1" applyFill="1" applyBorder="1" applyAlignment="1">
      <alignment vertical="center" wrapText="1"/>
    </xf>
    <xf numFmtId="4" fontId="26" fillId="0" borderId="0" xfId="0" applyNumberFormat="1" applyFont="1" applyFill="1" applyBorder="1" applyAlignment="1">
      <alignment horizontal="right" vertical="center" wrapText="1"/>
    </xf>
    <xf numFmtId="0" fontId="15" fillId="0" borderId="0" xfId="0" applyFont="1" applyFill="1" applyBorder="1" applyAlignment="1">
      <alignment horizontal="center" vertical="center"/>
    </xf>
    <xf numFmtId="4" fontId="37" fillId="0" borderId="0" xfId="0" applyNumberFormat="1" applyFont="1" applyFill="1" applyBorder="1" applyAlignment="1">
      <alignment horizontal="center" vertical="center"/>
    </xf>
    <xf numFmtId="4" fontId="37" fillId="0" borderId="0" xfId="0" applyNumberFormat="1" applyFont="1" applyBorder="1" applyAlignment="1">
      <alignment vertical="center"/>
    </xf>
    <xf numFmtId="4" fontId="37" fillId="0" borderId="0" xfId="0" applyNumberFormat="1" applyFont="1" applyBorder="1" applyAlignment="1">
      <alignment horizontal="right" vertical="center" wrapText="1"/>
    </xf>
    <xf numFmtId="4" fontId="15" fillId="0" borderId="0" xfId="0" applyNumberFormat="1" applyFont="1" applyFill="1" applyBorder="1" applyAlignment="1">
      <alignment horizontal="center" vertical="center"/>
    </xf>
    <xf numFmtId="10" fontId="26" fillId="0" borderId="0" xfId="0" applyNumberFormat="1" applyFont="1" applyBorder="1" applyAlignment="1">
      <alignment horizontal="left" vertical="center" wrapText="1"/>
    </xf>
    <xf numFmtId="0" fontId="0" fillId="0" borderId="0" xfId="0" applyFill="1" applyAlignment="1">
      <alignment horizontal="center" vertical="center"/>
    </xf>
    <xf numFmtId="0" fontId="37" fillId="0" borderId="0" xfId="0" applyFont="1" applyFill="1" applyAlignment="1">
      <alignment horizontal="center" vertical="center"/>
    </xf>
    <xf numFmtId="4" fontId="37" fillId="0" borderId="0" xfId="0" applyNumberFormat="1" applyFont="1" applyAlignment="1">
      <alignment vertical="center"/>
    </xf>
    <xf numFmtId="4" fontId="0" fillId="0" borderId="0" xfId="0" applyNumberFormat="1" applyFill="1" applyAlignment="1">
      <alignment vertical="center"/>
    </xf>
    <xf numFmtId="4" fontId="0" fillId="0" borderId="0" xfId="0" applyNumberFormat="1" applyFill="1"/>
    <xf numFmtId="0" fontId="0" fillId="0" borderId="0" xfId="0" applyFill="1" applyAlignment="1">
      <alignment horizontal="center"/>
    </xf>
    <xf numFmtId="4" fontId="59" fillId="0" borderId="0" xfId="0" applyNumberFormat="1" applyFont="1"/>
    <xf numFmtId="4" fontId="22" fillId="4" borderId="31" xfId="0" applyNumberFormat="1" applyFont="1" applyFill="1" applyBorder="1" applyAlignment="1">
      <alignment horizontal="center" vertical="center" wrapText="1"/>
    </xf>
    <xf numFmtId="10" fontId="22" fillId="4" borderId="27" xfId="0" applyNumberFormat="1" applyFont="1" applyFill="1" applyBorder="1" applyAlignment="1">
      <alignment horizontal="center" vertical="center"/>
    </xf>
    <xf numFmtId="0" fontId="15" fillId="0" borderId="1" xfId="0" applyFont="1" applyFill="1" applyBorder="1" applyAlignment="1">
      <alignment vertical="center" wrapText="1"/>
    </xf>
    <xf numFmtId="0" fontId="45" fillId="3" borderId="23" xfId="0" applyFont="1" applyFill="1" applyBorder="1" applyAlignment="1">
      <alignment horizontal="center" vertical="center" wrapText="1"/>
    </xf>
    <xf numFmtId="4" fontId="15" fillId="0" borderId="43" xfId="0" applyNumberFormat="1" applyFont="1" applyFill="1" applyBorder="1" applyAlignment="1">
      <alignment vertical="center"/>
    </xf>
    <xf numFmtId="4" fontId="15" fillId="0" borderId="20" xfId="0" applyNumberFormat="1" applyFont="1" applyFill="1" applyBorder="1" applyAlignment="1">
      <alignment horizontal="right" vertical="center" wrapText="1"/>
    </xf>
    <xf numFmtId="4" fontId="15" fillId="0" borderId="14" xfId="0" applyNumberFormat="1" applyFont="1" applyFill="1" applyBorder="1" applyAlignment="1">
      <alignment horizontal="right" vertical="center" wrapText="1"/>
    </xf>
    <xf numFmtId="4" fontId="15" fillId="0" borderId="14" xfId="0" applyNumberFormat="1" applyFont="1" applyFill="1" applyBorder="1" applyAlignment="1">
      <alignment horizontal="right" vertical="center"/>
    </xf>
    <xf numFmtId="0" fontId="15" fillId="0" borderId="31" xfId="0" applyFont="1" applyFill="1" applyBorder="1" applyAlignment="1">
      <alignment vertical="center" wrapText="1"/>
    </xf>
    <xf numFmtId="0" fontId="15" fillId="2" borderId="27" xfId="0" applyFont="1" applyFill="1" applyBorder="1" applyAlignment="1">
      <alignment vertical="center" wrapText="1"/>
    </xf>
    <xf numFmtId="4" fontId="28" fillId="2" borderId="31" xfId="0" applyNumberFormat="1" applyFont="1" applyFill="1" applyBorder="1" applyAlignment="1">
      <alignment vertical="center" wrapText="1"/>
    </xf>
    <xf numFmtId="4" fontId="15" fillId="2" borderId="43" xfId="0" applyNumberFormat="1" applyFont="1" applyFill="1" applyBorder="1" applyAlignment="1">
      <alignment vertical="center"/>
    </xf>
    <xf numFmtId="4" fontId="32" fillId="2" borderId="17" xfId="0" applyNumberFormat="1" applyFont="1" applyFill="1" applyBorder="1" applyAlignment="1">
      <alignment horizontal="right" vertical="center"/>
    </xf>
    <xf numFmtId="4" fontId="15" fillId="2" borderId="20" xfId="0" applyNumberFormat="1" applyFont="1" applyFill="1" applyBorder="1" applyAlignment="1">
      <alignment horizontal="right" vertical="center"/>
    </xf>
    <xf numFmtId="0" fontId="28" fillId="2" borderId="31" xfId="0" applyFont="1" applyFill="1" applyBorder="1" applyAlignment="1">
      <alignment vertical="center" wrapText="1"/>
    </xf>
    <xf numFmtId="0" fontId="15" fillId="0" borderId="21" xfId="0" applyFont="1" applyFill="1" applyBorder="1" applyAlignment="1">
      <alignment horizontal="left" vertical="center" wrapText="1"/>
    </xf>
    <xf numFmtId="0" fontId="15" fillId="0" borderId="45" xfId="0" applyFont="1" applyFill="1" applyBorder="1" applyAlignment="1">
      <alignment vertical="center" wrapText="1"/>
    </xf>
    <xf numFmtId="4" fontId="15" fillId="0" borderId="15" xfId="0" applyNumberFormat="1" applyFont="1" applyFill="1" applyBorder="1" applyAlignment="1">
      <alignment vertical="center"/>
    </xf>
    <xf numFmtId="0" fontId="15" fillId="0" borderId="22" xfId="11" applyFont="1" applyFill="1" applyBorder="1" applyAlignment="1">
      <alignment vertical="center" wrapText="1"/>
    </xf>
    <xf numFmtId="0" fontId="15" fillId="0" borderId="3" xfId="11" applyFont="1" applyFill="1" applyBorder="1" applyAlignment="1">
      <alignment vertical="center" wrapText="1"/>
    </xf>
    <xf numFmtId="4" fontId="15" fillId="0" borderId="56" xfId="0" applyNumberFormat="1" applyFont="1" applyFill="1" applyBorder="1" applyAlignment="1">
      <alignment vertical="center"/>
    </xf>
    <xf numFmtId="4" fontId="15" fillId="0" borderId="14" xfId="0" applyNumberFormat="1" applyFont="1" applyFill="1" applyBorder="1" applyAlignment="1">
      <alignment vertical="center"/>
    </xf>
    <xf numFmtId="0" fontId="15" fillId="0" borderId="3" xfId="0" applyFont="1" applyBorder="1" applyAlignment="1">
      <alignment vertical="center" wrapText="1"/>
    </xf>
    <xf numFmtId="0" fontId="15" fillId="0" borderId="4" xfId="0" applyFont="1" applyFill="1" applyBorder="1" applyAlignment="1">
      <alignment horizontal="left" vertical="center" wrapText="1"/>
    </xf>
    <xf numFmtId="0" fontId="15" fillId="0" borderId="6" xfId="0" applyFont="1" applyFill="1" applyBorder="1" applyAlignment="1">
      <alignment horizontal="left" vertical="center" wrapText="1"/>
    </xf>
    <xf numFmtId="4" fontId="28" fillId="0" borderId="53" xfId="0" applyNumberFormat="1" applyFont="1" applyFill="1" applyBorder="1" applyAlignment="1">
      <alignment vertical="center"/>
    </xf>
    <xf numFmtId="4" fontId="52" fillId="0" borderId="22" xfId="0" applyNumberFormat="1" applyFont="1" applyFill="1" applyBorder="1" applyAlignment="1">
      <alignment horizontal="right" vertical="center" wrapText="1"/>
    </xf>
    <xf numFmtId="4" fontId="28" fillId="0" borderId="52" xfId="0" applyNumberFormat="1" applyFont="1" applyFill="1" applyBorder="1" applyAlignment="1">
      <alignment vertical="center"/>
    </xf>
    <xf numFmtId="10" fontId="28" fillId="0" borderId="53" xfId="0" applyNumberFormat="1" applyFont="1" applyFill="1" applyBorder="1" applyAlignment="1">
      <alignment horizontal="center" vertical="center"/>
    </xf>
    <xf numFmtId="10" fontId="28" fillId="0" borderId="51" xfId="0" applyNumberFormat="1" applyFont="1" applyFill="1" applyBorder="1" applyAlignment="1">
      <alignment horizontal="center" vertical="center"/>
    </xf>
    <xf numFmtId="0" fontId="28" fillId="0" borderId="53" xfId="0" applyFont="1" applyFill="1" applyBorder="1" applyAlignment="1">
      <alignment vertical="center" wrapText="1"/>
    </xf>
    <xf numFmtId="0" fontId="15" fillId="0" borderId="17" xfId="11" applyFont="1" applyFill="1" applyBorder="1" applyAlignment="1">
      <alignment vertical="center" wrapText="1"/>
    </xf>
    <xf numFmtId="0" fontId="15" fillId="0" borderId="1" xfId="11" applyFont="1" applyFill="1" applyBorder="1" applyAlignment="1">
      <alignment vertical="center" wrapText="1"/>
    </xf>
    <xf numFmtId="0" fontId="15" fillId="0" borderId="1" xfId="0" applyFont="1" applyBorder="1" applyAlignment="1">
      <alignment vertical="center" wrapText="1"/>
    </xf>
    <xf numFmtId="0" fontId="28" fillId="0" borderId="27" xfId="0" applyFont="1" applyFill="1" applyBorder="1" applyAlignment="1">
      <alignment vertical="center" wrapText="1"/>
    </xf>
    <xf numFmtId="4" fontId="32" fillId="0" borderId="17" xfId="0" applyNumberFormat="1" applyFont="1" applyFill="1" applyBorder="1" applyAlignment="1">
      <alignment vertical="center" wrapText="1"/>
    </xf>
    <xf numFmtId="4" fontId="28" fillId="0" borderId="14" xfId="0" applyNumberFormat="1" applyFont="1" applyFill="1" applyBorder="1" applyAlignment="1">
      <alignment vertical="center" wrapText="1"/>
    </xf>
    <xf numFmtId="4" fontId="15" fillId="0" borderId="31" xfId="0" applyNumberFormat="1" applyFont="1" applyBorder="1" applyAlignment="1">
      <alignment horizontal="right" vertical="center"/>
    </xf>
    <xf numFmtId="4" fontId="15" fillId="0" borderId="20" xfId="0" applyNumberFormat="1" applyFont="1" applyBorder="1" applyAlignment="1">
      <alignment horizontal="right" vertical="center"/>
    </xf>
    <xf numFmtId="0" fontId="28" fillId="0" borderId="0" xfId="0" applyFont="1" applyFill="1" applyBorder="1" applyAlignment="1">
      <alignment horizontal="center" vertical="center"/>
    </xf>
    <xf numFmtId="0" fontId="15" fillId="0" borderId="43" xfId="0" applyFont="1" applyBorder="1" applyAlignment="1">
      <alignment horizontal="center" vertical="center"/>
    </xf>
    <xf numFmtId="0" fontId="28" fillId="0" borderId="20" xfId="0" applyFont="1" applyFill="1" applyBorder="1" applyAlignment="1">
      <alignment horizontal="center" vertical="center"/>
    </xf>
    <xf numFmtId="0" fontId="15" fillId="0" borderId="51" xfId="0" applyFont="1" applyBorder="1" applyAlignment="1">
      <alignment horizontal="center" vertical="center"/>
    </xf>
    <xf numFmtId="0" fontId="15" fillId="0" borderId="60" xfId="0" applyFont="1" applyBorder="1" applyAlignment="1">
      <alignment horizontal="center" vertical="center"/>
    </xf>
    <xf numFmtId="0" fontId="15" fillId="0" borderId="13" xfId="0" applyFont="1" applyBorder="1" applyAlignment="1">
      <alignment horizontal="center" vertical="center"/>
    </xf>
    <xf numFmtId="0" fontId="15" fillId="0" borderId="32" xfId="0" applyFont="1" applyBorder="1" applyAlignment="1">
      <alignment horizontal="center" vertical="center"/>
    </xf>
    <xf numFmtId="4" fontId="22" fillId="4" borderId="48" xfId="0" applyNumberFormat="1" applyFont="1" applyFill="1" applyBorder="1" applyAlignment="1">
      <alignment horizontal="center" vertical="center" wrapText="1"/>
    </xf>
    <xf numFmtId="4" fontId="22" fillId="4" borderId="61" xfId="0" applyNumberFormat="1" applyFont="1" applyFill="1" applyBorder="1" applyAlignment="1">
      <alignment horizontal="center" vertical="center" wrapText="1"/>
    </xf>
    <xf numFmtId="4" fontId="16" fillId="4" borderId="48" xfId="0" applyNumberFormat="1" applyFont="1" applyFill="1" applyBorder="1" applyAlignment="1">
      <alignment horizontal="center" vertical="center"/>
    </xf>
    <xf numFmtId="4" fontId="17" fillId="4" borderId="61" xfId="0" applyNumberFormat="1" applyFont="1" applyFill="1" applyBorder="1" applyAlignment="1">
      <alignment horizontal="center" vertical="center"/>
    </xf>
    <xf numFmtId="4" fontId="17" fillId="4" borderId="48" xfId="0" applyNumberFormat="1" applyFont="1" applyFill="1" applyBorder="1" applyAlignment="1">
      <alignment horizontal="center" vertical="center"/>
    </xf>
    <xf numFmtId="4" fontId="17" fillId="4" borderId="64" xfId="0" applyNumberFormat="1" applyFont="1" applyFill="1" applyBorder="1" applyAlignment="1">
      <alignment horizontal="center" vertical="center"/>
    </xf>
    <xf numFmtId="4" fontId="22" fillId="3" borderId="10" xfId="0" applyNumberFormat="1" applyFont="1" applyFill="1" applyBorder="1" applyAlignment="1">
      <alignment horizontal="center" vertical="center" wrapText="1"/>
    </xf>
    <xf numFmtId="4" fontId="16" fillId="3" borderId="25" xfId="0" applyNumberFormat="1" applyFont="1" applyFill="1" applyBorder="1" applyAlignment="1">
      <alignment horizontal="center" vertical="center"/>
    </xf>
    <xf numFmtId="4" fontId="17" fillId="3" borderId="10" xfId="0" applyNumberFormat="1" applyFont="1" applyFill="1" applyBorder="1" applyAlignment="1">
      <alignment horizontal="center" vertical="center"/>
    </xf>
    <xf numFmtId="4" fontId="17" fillId="3" borderId="25" xfId="0" applyNumberFormat="1" applyFont="1" applyFill="1" applyBorder="1" applyAlignment="1">
      <alignment horizontal="center" vertical="center"/>
    </xf>
    <xf numFmtId="4" fontId="22" fillId="5" borderId="25" xfId="0" applyNumberFormat="1" applyFont="1" applyFill="1" applyBorder="1" applyAlignment="1">
      <alignment horizontal="center" vertical="center"/>
    </xf>
    <xf numFmtId="4" fontId="22" fillId="5" borderId="10" xfId="0" applyNumberFormat="1" applyFont="1" applyFill="1" applyBorder="1" applyAlignment="1">
      <alignment horizontal="center" vertical="center"/>
    </xf>
    <xf numFmtId="4" fontId="22" fillId="5" borderId="67" xfId="0" applyNumberFormat="1" applyFont="1" applyFill="1" applyBorder="1" applyAlignment="1">
      <alignment horizontal="center" vertical="center"/>
    </xf>
    <xf numFmtId="4" fontId="22" fillId="5" borderId="68" xfId="0" applyNumberFormat="1" applyFont="1" applyFill="1" applyBorder="1" applyAlignment="1">
      <alignment horizontal="center" vertical="center"/>
    </xf>
    <xf numFmtId="4" fontId="22" fillId="4" borderId="17" xfId="0" applyNumberFormat="1" applyFont="1" applyFill="1" applyBorder="1" applyAlignment="1">
      <alignment horizontal="center" vertical="center" wrapText="1"/>
    </xf>
    <xf numFmtId="4" fontId="22" fillId="4" borderId="56" xfId="0" applyNumberFormat="1" applyFont="1" applyFill="1" applyBorder="1" applyAlignment="1">
      <alignment horizontal="center" vertical="center" wrapText="1"/>
    </xf>
    <xf numFmtId="4" fontId="22" fillId="4" borderId="28" xfId="0" applyNumberFormat="1" applyFont="1" applyFill="1" applyBorder="1" applyAlignment="1">
      <alignment horizontal="center" vertical="center"/>
    </xf>
    <xf numFmtId="4" fontId="17" fillId="4" borderId="27" xfId="0" applyNumberFormat="1" applyFont="1" applyFill="1" applyBorder="1" applyAlignment="1">
      <alignment horizontal="center" vertical="center"/>
    </xf>
    <xf numFmtId="4" fontId="17" fillId="4" borderId="28" xfId="0" applyNumberFormat="1" applyFont="1" applyFill="1" applyBorder="1" applyAlignment="1">
      <alignment horizontal="center" vertical="center"/>
    </xf>
    <xf numFmtId="4" fontId="17" fillId="3" borderId="28" xfId="0" applyNumberFormat="1" applyFont="1" applyFill="1" applyBorder="1" applyAlignment="1">
      <alignment horizontal="center" vertical="center"/>
    </xf>
    <xf numFmtId="4" fontId="17" fillId="7" borderId="30" xfId="0" applyNumberFormat="1" applyFont="1" applyFill="1" applyBorder="1" applyAlignment="1">
      <alignment horizontal="center" vertical="center"/>
    </xf>
    <xf numFmtId="4" fontId="22" fillId="5" borderId="29" xfId="0" applyNumberFormat="1" applyFont="1" applyFill="1" applyBorder="1" applyAlignment="1">
      <alignment horizontal="center" vertical="center"/>
    </xf>
    <xf numFmtId="4" fontId="33" fillId="5" borderId="60" xfId="0" applyNumberFormat="1" applyFont="1" applyFill="1" applyBorder="1" applyAlignment="1">
      <alignment horizontal="center" vertical="center"/>
    </xf>
    <xf numFmtId="4" fontId="22" fillId="5" borderId="12" xfId="0" applyNumberFormat="1" applyFont="1" applyFill="1" applyBorder="1" applyAlignment="1">
      <alignment horizontal="center" vertical="center"/>
    </xf>
    <xf numFmtId="4" fontId="22" fillId="5" borderId="26" xfId="0" applyNumberFormat="1" applyFont="1" applyFill="1"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left" vertical="center" wrapText="1"/>
    </xf>
    <xf numFmtId="0" fontId="0" fillId="0" borderId="3" xfId="0" applyFill="1" applyBorder="1" applyAlignment="1">
      <alignment horizontal="left" vertical="center" wrapText="1"/>
    </xf>
    <xf numFmtId="0" fontId="0" fillId="0" borderId="3" xfId="0" applyBorder="1" applyAlignment="1">
      <alignment horizontal="center" vertical="center" wrapText="1"/>
    </xf>
    <xf numFmtId="10" fontId="0" fillId="0" borderId="53" xfId="0" applyNumberFormat="1" applyBorder="1" applyAlignment="1">
      <alignment horizontal="center" vertical="center"/>
    </xf>
    <xf numFmtId="0" fontId="0" fillId="2" borderId="3" xfId="0" applyFill="1" applyBorder="1" applyAlignment="1">
      <alignment horizontal="left" vertical="center" wrapText="1"/>
    </xf>
    <xf numFmtId="4" fontId="15" fillId="0" borderId="53" xfId="0" applyNumberFormat="1" applyFont="1" applyFill="1" applyBorder="1" applyAlignment="1">
      <alignment horizontal="right" vertical="center"/>
    </xf>
    <xf numFmtId="4" fontId="28" fillId="0" borderId="43" xfId="0" applyNumberFormat="1" applyFont="1" applyFill="1" applyBorder="1" applyAlignment="1">
      <alignment horizontal="right" vertical="center" wrapText="1"/>
    </xf>
    <xf numFmtId="0" fontId="70" fillId="0" borderId="0" xfId="0" applyFont="1"/>
    <xf numFmtId="0" fontId="70" fillId="0" borderId="0" xfId="0" applyFont="1" applyAlignment="1">
      <alignment horizontal="right"/>
    </xf>
    <xf numFmtId="0" fontId="71" fillId="5" borderId="5" xfId="0" applyFont="1" applyFill="1" applyBorder="1" applyAlignment="1">
      <alignment horizontal="left" vertical="center" wrapText="1"/>
    </xf>
    <xf numFmtId="0" fontId="71" fillId="5" borderId="4" xfId="0" applyFont="1" applyFill="1" applyBorder="1" applyAlignment="1">
      <alignment horizontal="left" vertical="center" wrapText="1"/>
    </xf>
    <xf numFmtId="0" fontId="72" fillId="5" borderId="43" xfId="0" applyFont="1" applyFill="1" applyBorder="1" applyAlignment="1">
      <alignment horizontal="center" vertical="center" wrapText="1"/>
    </xf>
    <xf numFmtId="0" fontId="72" fillId="5" borderId="1" xfId="0" applyFont="1" applyFill="1" applyBorder="1" applyAlignment="1">
      <alignment horizontal="center" vertical="center" wrapText="1"/>
    </xf>
    <xf numFmtId="0" fontId="72" fillId="5" borderId="2" xfId="0" applyFont="1" applyFill="1" applyBorder="1" applyAlignment="1">
      <alignment horizontal="center" vertical="center" wrapText="1"/>
    </xf>
    <xf numFmtId="0" fontId="72" fillId="5" borderId="18" xfId="0" applyFont="1" applyFill="1" applyBorder="1" applyAlignment="1">
      <alignment horizontal="center" vertical="center" wrapText="1"/>
    </xf>
    <xf numFmtId="4" fontId="73" fillId="4" borderId="11" xfId="0" applyNumberFormat="1" applyFont="1" applyFill="1" applyBorder="1" applyAlignment="1">
      <alignment horizontal="right" vertical="center"/>
    </xf>
    <xf numFmtId="0" fontId="74" fillId="0" borderId="32" xfId="0" applyFont="1" applyBorder="1" applyAlignment="1">
      <alignment horizontal="center" vertical="center" wrapText="1"/>
    </xf>
    <xf numFmtId="4" fontId="73" fillId="0" borderId="32" xfId="0" applyNumberFormat="1" applyFont="1" applyBorder="1" applyAlignment="1">
      <alignment horizontal="right" vertical="center"/>
    </xf>
    <xf numFmtId="4" fontId="73" fillId="0" borderId="30" xfId="0" applyNumberFormat="1" applyFont="1" applyBorder="1" applyAlignment="1">
      <alignment horizontal="right" vertical="center"/>
    </xf>
    <xf numFmtId="4" fontId="74" fillId="0" borderId="8" xfId="0" applyNumberFormat="1" applyFont="1" applyBorder="1" applyAlignment="1">
      <alignment horizontal="right" vertical="center"/>
    </xf>
    <xf numFmtId="10" fontId="74" fillId="0" borderId="19" xfId="0" applyNumberFormat="1" applyFont="1" applyBorder="1" applyAlignment="1">
      <alignment horizontal="center" vertical="center"/>
    </xf>
    <xf numFmtId="10" fontId="74" fillId="0" borderId="19" xfId="0" applyNumberFormat="1" applyFont="1" applyFill="1" applyBorder="1" applyAlignment="1">
      <alignment horizontal="center" vertical="center"/>
    </xf>
    <xf numFmtId="4" fontId="73" fillId="5" borderId="76" xfId="0" applyNumberFormat="1" applyFont="1" applyFill="1" applyBorder="1" applyAlignment="1">
      <alignment horizontal="right" vertical="center"/>
    </xf>
    <xf numFmtId="10" fontId="76" fillId="0" borderId="0" xfId="0" applyNumberFormat="1" applyFont="1" applyFill="1" applyBorder="1" applyAlignment="1">
      <alignment horizontal="center" vertical="center"/>
    </xf>
    <xf numFmtId="0" fontId="0" fillId="0" borderId="0" xfId="0" applyFill="1" applyBorder="1"/>
    <xf numFmtId="0" fontId="67" fillId="0" borderId="0" xfId="0" applyFont="1" applyFill="1" applyBorder="1" applyAlignment="1">
      <alignment vertical="center"/>
    </xf>
    <xf numFmtId="0" fontId="76" fillId="0" borderId="0" xfId="0" applyFont="1" applyFill="1" applyBorder="1" applyAlignment="1">
      <alignment horizontal="left" vertical="center" wrapText="1"/>
    </xf>
    <xf numFmtId="4" fontId="76" fillId="0" borderId="0" xfId="0" applyNumberFormat="1" applyFont="1" applyFill="1" applyBorder="1" applyAlignment="1">
      <alignment horizontal="right" vertical="center"/>
    </xf>
    <xf numFmtId="0" fontId="77" fillId="0" borderId="0" xfId="0" applyFont="1" applyFill="1" applyBorder="1" applyAlignment="1">
      <alignment horizontal="left" vertical="center" wrapText="1"/>
    </xf>
    <xf numFmtId="4" fontId="77" fillId="0" borderId="0" xfId="0" applyNumberFormat="1" applyFont="1" applyFill="1" applyBorder="1" applyAlignment="1">
      <alignment horizontal="right" vertical="center"/>
    </xf>
    <xf numFmtId="4" fontId="70" fillId="0" borderId="0" xfId="0" applyNumberFormat="1" applyFont="1" applyFill="1" applyBorder="1" applyAlignment="1">
      <alignment horizontal="right" vertical="center"/>
    </xf>
    <xf numFmtId="10" fontId="77" fillId="0" borderId="0" xfId="0" applyNumberFormat="1" applyFont="1" applyFill="1" applyBorder="1" applyAlignment="1">
      <alignment horizontal="center" vertical="center"/>
    </xf>
    <xf numFmtId="0" fontId="70" fillId="0" borderId="0" xfId="0" applyFont="1" applyFill="1" applyBorder="1" applyAlignment="1">
      <alignment horizontal="right"/>
    </xf>
    <xf numFmtId="4" fontId="75" fillId="0" borderId="2" xfId="0" applyNumberFormat="1" applyFont="1" applyFill="1" applyBorder="1" applyAlignment="1">
      <alignment horizontal="right" vertical="center"/>
    </xf>
    <xf numFmtId="0" fontId="73" fillId="0" borderId="2" xfId="0" applyFont="1" applyFill="1" applyBorder="1" applyAlignment="1">
      <alignment horizontal="right" vertical="center" wrapText="1"/>
    </xf>
    <xf numFmtId="0" fontId="73" fillId="0" borderId="2" xfId="0" applyFont="1" applyFill="1" applyBorder="1" applyAlignment="1">
      <alignment horizontal="left" vertical="center" wrapText="1"/>
    </xf>
    <xf numFmtId="4" fontId="79" fillId="0" borderId="2" xfId="0" applyNumberFormat="1" applyFont="1" applyFill="1" applyBorder="1" applyAlignment="1">
      <alignment horizontal="right" vertical="center"/>
    </xf>
    <xf numFmtId="4" fontId="80" fillId="0" borderId="2" xfId="0" applyNumberFormat="1" applyFont="1" applyFill="1" applyBorder="1" applyAlignment="1">
      <alignment horizontal="right" vertical="center"/>
    </xf>
    <xf numFmtId="4" fontId="73" fillId="0" borderId="2" xfId="0" applyNumberFormat="1" applyFont="1" applyFill="1" applyBorder="1" applyAlignment="1">
      <alignment horizontal="right" vertical="center"/>
    </xf>
    <xf numFmtId="0" fontId="76" fillId="0" borderId="0" xfId="0" applyFont="1" applyBorder="1" applyAlignment="1">
      <alignment horizontal="left" vertical="center" wrapText="1"/>
    </xf>
    <xf numFmtId="10" fontId="0" fillId="0" borderId="0" xfId="0" applyNumberFormat="1"/>
    <xf numFmtId="0" fontId="42" fillId="0" borderId="0" xfId="0" applyFont="1" applyFill="1" applyBorder="1" applyAlignment="1">
      <alignment vertical="center"/>
    </xf>
    <xf numFmtId="0" fontId="42" fillId="0" borderId="0" xfId="0" applyFont="1"/>
    <xf numFmtId="0" fontId="73" fillId="0" borderId="0" xfId="0" applyFont="1"/>
    <xf numFmtId="0" fontId="74" fillId="0" borderId="0" xfId="0" applyFont="1"/>
    <xf numFmtId="10" fontId="74" fillId="0" borderId="0" xfId="0" applyNumberFormat="1" applyFont="1"/>
    <xf numFmtId="0" fontId="74" fillId="0" borderId="1" xfId="0" applyFont="1" applyBorder="1" applyAlignment="1">
      <alignment horizontal="center" vertical="top"/>
    </xf>
    <xf numFmtId="0" fontId="74" fillId="0" borderId="1" xfId="0" applyFont="1" applyFill="1" applyBorder="1" applyAlignment="1">
      <alignment horizontal="center" vertical="top"/>
    </xf>
    <xf numFmtId="0" fontId="74" fillId="0" borderId="0" xfId="0" applyFont="1" applyAlignment="1">
      <alignment horizontal="left" vertical="top"/>
    </xf>
    <xf numFmtId="0" fontId="84" fillId="0" borderId="0" xfId="0" applyFont="1"/>
    <xf numFmtId="4" fontId="74" fillId="0" borderId="1" xfId="0" applyNumberFormat="1" applyFont="1" applyFill="1" applyBorder="1" applyAlignment="1">
      <alignment horizontal="right" vertical="center"/>
    </xf>
    <xf numFmtId="0" fontId="73" fillId="0" borderId="14" xfId="0" applyFont="1" applyFill="1" applyBorder="1" applyAlignment="1">
      <alignment horizontal="left" vertical="center" wrapText="1"/>
    </xf>
    <xf numFmtId="4" fontId="73" fillId="0" borderId="31" xfId="0" applyNumberFormat="1" applyFont="1" applyFill="1" applyBorder="1" applyAlignment="1">
      <alignment horizontal="right" vertical="center" wrapText="1"/>
    </xf>
    <xf numFmtId="4" fontId="74" fillId="0" borderId="2" xfId="0" applyNumberFormat="1" applyFont="1" applyFill="1" applyBorder="1" applyAlignment="1">
      <alignment horizontal="right" vertical="center"/>
    </xf>
    <xf numFmtId="10" fontId="74" fillId="0" borderId="56" xfId="0" applyNumberFormat="1" applyFont="1" applyFill="1" applyBorder="1" applyAlignment="1">
      <alignment horizontal="center" vertical="center"/>
    </xf>
    <xf numFmtId="10" fontId="74" fillId="0" borderId="17" xfId="0" applyNumberFormat="1" applyFont="1" applyFill="1" applyBorder="1" applyAlignment="1">
      <alignment horizontal="center" vertical="center"/>
    </xf>
    <xf numFmtId="4" fontId="74" fillId="0" borderId="31" xfId="0" applyNumberFormat="1" applyFont="1" applyFill="1" applyBorder="1" applyAlignment="1">
      <alignment horizontal="right" vertical="center"/>
    </xf>
    <xf numFmtId="0" fontId="15" fillId="0" borderId="1" xfId="10" applyFont="1" applyBorder="1" applyAlignment="1">
      <alignment vertical="center" wrapText="1"/>
    </xf>
    <xf numFmtId="0" fontId="0" fillId="0" borderId="3" xfId="0" applyFill="1" applyBorder="1" applyAlignment="1">
      <alignment vertical="center" wrapText="1"/>
    </xf>
    <xf numFmtId="164" fontId="14" fillId="0" borderId="3" xfId="0" applyNumberFormat="1" applyFont="1" applyFill="1" applyBorder="1" applyAlignment="1">
      <alignment vertical="center" wrapText="1"/>
    </xf>
    <xf numFmtId="164" fontId="14" fillId="0" borderId="3"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4" fontId="14" fillId="0" borderId="53" xfId="0" applyNumberFormat="1" applyFont="1" applyFill="1" applyBorder="1" applyAlignment="1">
      <alignment horizontal="right" vertical="center"/>
    </xf>
    <xf numFmtId="4" fontId="32" fillId="0" borderId="63" xfId="0" applyNumberFormat="1" applyFont="1" applyFill="1" applyBorder="1" applyAlignment="1">
      <alignment horizontal="right" vertical="center"/>
    </xf>
    <xf numFmtId="4" fontId="14" fillId="0" borderId="6" xfId="0" applyNumberFormat="1" applyFont="1" applyFill="1" applyBorder="1" applyAlignment="1">
      <alignment horizontal="right" vertical="center"/>
    </xf>
    <xf numFmtId="10" fontId="14" fillId="0" borderId="31" xfId="0" applyNumberFormat="1" applyFont="1" applyFill="1" applyBorder="1" applyAlignment="1">
      <alignment horizontal="center" vertical="center"/>
    </xf>
    <xf numFmtId="10" fontId="0" fillId="0" borderId="53" xfId="0" applyNumberFormat="1" applyFill="1" applyBorder="1" applyAlignment="1">
      <alignment horizontal="center" vertical="center"/>
    </xf>
    <xf numFmtId="0" fontId="0" fillId="0" borderId="78" xfId="0" applyFill="1" applyBorder="1" applyAlignment="1">
      <alignment vertical="center"/>
    </xf>
    <xf numFmtId="0" fontId="79" fillId="0" borderId="14" xfId="0" applyFont="1" applyFill="1" applyBorder="1" applyAlignment="1">
      <alignment horizontal="left" vertical="center" wrapText="1"/>
    </xf>
    <xf numFmtId="0" fontId="71" fillId="5" borderId="11" xfId="0" applyFont="1" applyFill="1" applyBorder="1" applyAlignment="1">
      <alignment horizontal="left" vertical="center" wrapText="1"/>
    </xf>
    <xf numFmtId="0" fontId="67" fillId="0" borderId="0" xfId="0" applyFont="1" applyFill="1"/>
    <xf numFmtId="0" fontId="85" fillId="0" borderId="0" xfId="0" applyFont="1" applyFill="1" applyBorder="1" applyAlignment="1"/>
    <xf numFmtId="4" fontId="22" fillId="0" borderId="0" xfId="0" applyNumberFormat="1" applyFont="1" applyFill="1" applyBorder="1" applyAlignment="1">
      <alignment horizontal="center" vertical="center" wrapText="1"/>
    </xf>
    <xf numFmtId="4" fontId="17" fillId="0" borderId="0"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4" fontId="17" fillId="0" borderId="0" xfId="0" applyNumberFormat="1" applyFont="1" applyFill="1" applyBorder="1" applyAlignment="1">
      <alignment vertical="center"/>
    </xf>
    <xf numFmtId="4" fontId="22" fillId="0" borderId="0" xfId="0" applyNumberFormat="1" applyFont="1" applyFill="1" applyBorder="1" applyAlignment="1">
      <alignment vertical="center"/>
    </xf>
    <xf numFmtId="0" fontId="15" fillId="0" borderId="1" xfId="0" applyFont="1" applyFill="1" applyBorder="1" applyAlignment="1">
      <alignment horizontal="left" vertical="center" wrapText="1"/>
    </xf>
    <xf numFmtId="10" fontId="15" fillId="0" borderId="53" xfId="0" applyNumberFormat="1" applyFont="1" applyFill="1" applyBorder="1" applyAlignment="1">
      <alignment horizontal="center" vertical="center"/>
    </xf>
    <xf numFmtId="0" fontId="15" fillId="2" borderId="3" xfId="0" applyFont="1" applyFill="1" applyBorder="1" applyAlignment="1">
      <alignment horizontal="center" vertical="center" wrapText="1"/>
    </xf>
    <xf numFmtId="4" fontId="15" fillId="0" borderId="51" xfId="0" applyNumberFormat="1" applyFont="1" applyBorder="1" applyAlignment="1">
      <alignment horizontal="right" vertical="center"/>
    </xf>
    <xf numFmtId="0" fontId="12" fillId="0" borderId="1" xfId="0" applyFont="1" applyFill="1" applyBorder="1" applyAlignment="1">
      <alignment vertical="center" wrapText="1"/>
    </xf>
    <xf numFmtId="0" fontId="12" fillId="0" borderId="21" xfId="0" applyFont="1" applyFill="1" applyBorder="1" applyAlignment="1">
      <alignment vertical="center" wrapText="1"/>
    </xf>
    <xf numFmtId="4" fontId="32" fillId="0" borderId="3" xfId="0" applyNumberFormat="1" applyFont="1" applyFill="1" applyBorder="1" applyAlignment="1">
      <alignment horizontal="right" vertical="center"/>
    </xf>
    <xf numFmtId="4" fontId="12" fillId="0" borderId="1" xfId="0" applyNumberFormat="1" applyFont="1" applyFill="1" applyBorder="1" applyAlignment="1">
      <alignment horizontal="right" vertical="center"/>
    </xf>
    <xf numFmtId="4" fontId="12" fillId="0" borderId="3" xfId="0" applyNumberFormat="1" applyFont="1" applyFill="1" applyBorder="1" applyAlignment="1">
      <alignment horizontal="right" vertical="center"/>
    </xf>
    <xf numFmtId="4" fontId="12" fillId="0" borderId="31" xfId="0" applyNumberFormat="1" applyFont="1" applyFill="1" applyBorder="1" applyAlignment="1">
      <alignment horizontal="right" vertical="center"/>
    </xf>
    <xf numFmtId="10" fontId="28" fillId="0" borderId="31" xfId="0" applyNumberFormat="1" applyFont="1" applyFill="1" applyBorder="1" applyAlignment="1">
      <alignment horizontal="center" vertical="center"/>
    </xf>
    <xf numFmtId="0" fontId="22" fillId="3" borderId="75" xfId="0" applyFont="1" applyFill="1" applyBorder="1" applyAlignment="1">
      <alignment horizontal="center" vertical="center"/>
    </xf>
    <xf numFmtId="0" fontId="22" fillId="3" borderId="71" xfId="0" applyFont="1" applyFill="1" applyBorder="1" applyAlignment="1">
      <alignment vertical="center" wrapText="1"/>
    </xf>
    <xf numFmtId="0" fontId="22" fillId="3" borderId="71" xfId="0" applyFont="1" applyFill="1" applyBorder="1" applyAlignment="1">
      <alignment horizontal="left" vertical="center" wrapText="1"/>
    </xf>
    <xf numFmtId="0" fontId="15" fillId="3" borderId="71" xfId="0" applyFont="1" applyFill="1" applyBorder="1" applyAlignment="1">
      <alignment horizontal="left" vertical="center" wrapText="1"/>
    </xf>
    <xf numFmtId="0" fontId="15" fillId="3" borderId="71" xfId="0" applyFont="1" applyFill="1" applyBorder="1" applyAlignment="1">
      <alignment horizontal="left" vertical="center"/>
    </xf>
    <xf numFmtId="4" fontId="22" fillId="3" borderId="79" xfId="0" applyNumberFormat="1" applyFont="1" applyFill="1" applyBorder="1" applyAlignment="1">
      <alignment horizontal="right" vertical="center"/>
    </xf>
    <xf numFmtId="4" fontId="33" fillId="3" borderId="71" xfId="0" applyNumberFormat="1" applyFont="1" applyFill="1" applyBorder="1" applyAlignment="1">
      <alignment horizontal="left" vertical="center"/>
    </xf>
    <xf numFmtId="0" fontId="15" fillId="3" borderId="71" xfId="0" applyFont="1" applyFill="1" applyBorder="1" applyAlignment="1">
      <alignment horizontal="center" vertical="center"/>
    </xf>
    <xf numFmtId="0" fontId="15" fillId="3" borderId="73" xfId="0" applyFont="1" applyFill="1" applyBorder="1" applyAlignment="1">
      <alignment horizontal="center" vertical="center"/>
    </xf>
    <xf numFmtId="4" fontId="22" fillId="3" borderId="74" xfId="0" applyNumberFormat="1" applyFont="1" applyFill="1" applyBorder="1" applyAlignment="1">
      <alignment horizontal="right" vertical="center"/>
    </xf>
    <xf numFmtId="4" fontId="22" fillId="3" borderId="75" xfId="0" applyNumberFormat="1" applyFont="1" applyFill="1" applyBorder="1" applyAlignment="1">
      <alignment horizontal="right" vertical="center"/>
    </xf>
    <xf numFmtId="4" fontId="22" fillId="3" borderId="68" xfId="0" applyNumberFormat="1" applyFont="1" applyFill="1" applyBorder="1" applyAlignment="1">
      <alignment horizontal="right" vertical="center"/>
    </xf>
    <xf numFmtId="10" fontId="22" fillId="3" borderId="74" xfId="0" applyNumberFormat="1" applyFont="1" applyFill="1" applyBorder="1" applyAlignment="1">
      <alignment horizontal="center" vertical="center"/>
    </xf>
    <xf numFmtId="0" fontId="15" fillId="3" borderId="74" xfId="0" applyFont="1" applyFill="1" applyBorder="1" applyAlignment="1">
      <alignment horizontal="center" vertical="center"/>
    </xf>
    <xf numFmtId="4" fontId="32" fillId="0" borderId="1" xfId="0" applyNumberFormat="1" applyFont="1" applyFill="1" applyBorder="1" applyAlignment="1">
      <alignment horizontal="right" vertical="center"/>
    </xf>
    <xf numFmtId="4" fontId="74" fillId="0" borderId="0" xfId="0" applyNumberFormat="1" applyFont="1" applyFill="1" applyBorder="1" applyAlignment="1">
      <alignment vertical="center" wrapText="1"/>
    </xf>
    <xf numFmtId="4" fontId="78" fillId="0" borderId="4" xfId="0" applyNumberFormat="1" applyFont="1" applyFill="1" applyBorder="1" applyAlignment="1">
      <alignment horizontal="right" vertical="center"/>
    </xf>
    <xf numFmtId="4" fontId="73" fillId="5" borderId="76" xfId="0" applyNumberFormat="1" applyFont="1" applyFill="1" applyBorder="1" applyAlignment="1">
      <alignment horizontal="center" vertical="center"/>
    </xf>
    <xf numFmtId="0" fontId="26" fillId="0" borderId="0" xfId="0" applyFont="1" applyFill="1"/>
    <xf numFmtId="4" fontId="73" fillId="4" borderId="57" xfId="0" applyNumberFormat="1" applyFont="1" applyFill="1" applyBorder="1" applyAlignment="1">
      <alignment horizontal="right" vertical="center"/>
    </xf>
    <xf numFmtId="0" fontId="72" fillId="5" borderId="69" xfId="0" applyFont="1" applyFill="1" applyBorder="1" applyAlignment="1">
      <alignment horizontal="center" vertical="center" wrapText="1"/>
    </xf>
    <xf numFmtId="4" fontId="74" fillId="0" borderId="11" xfId="0" applyNumberFormat="1" applyFont="1" applyFill="1" applyBorder="1" applyAlignment="1">
      <alignment horizontal="right" vertical="center"/>
    </xf>
    <xf numFmtId="4" fontId="74" fillId="3" borderId="28" xfId="0" applyNumberFormat="1" applyFont="1" applyFill="1" applyBorder="1" applyAlignment="1">
      <alignment horizontal="right" vertical="center"/>
    </xf>
    <xf numFmtId="4" fontId="74" fillId="7" borderId="28" xfId="0" applyNumberFormat="1" applyFont="1" applyFill="1" applyBorder="1" applyAlignment="1">
      <alignment horizontal="right" vertical="center"/>
    </xf>
    <xf numFmtId="4" fontId="73" fillId="0" borderId="7" xfId="0" applyNumberFormat="1" applyFont="1" applyBorder="1" applyAlignment="1">
      <alignment horizontal="right" vertical="center"/>
    </xf>
    <xf numFmtId="10" fontId="74" fillId="4" borderId="18" xfId="0" applyNumberFormat="1" applyFont="1" applyFill="1" applyBorder="1" applyAlignment="1">
      <alignment horizontal="center" vertical="center"/>
    </xf>
    <xf numFmtId="10" fontId="74" fillId="5" borderId="48" xfId="0" applyNumberFormat="1" applyFont="1" applyFill="1" applyBorder="1" applyAlignment="1">
      <alignment horizontal="center" vertical="center"/>
    </xf>
    <xf numFmtId="10" fontId="74" fillId="5" borderId="18" xfId="0" applyNumberFormat="1" applyFont="1" applyFill="1" applyBorder="1" applyAlignment="1">
      <alignment horizontal="center" vertical="center"/>
    </xf>
    <xf numFmtId="0" fontId="74" fillId="0" borderId="14" xfId="0" applyFont="1" applyFill="1" applyBorder="1" applyAlignment="1">
      <alignment horizontal="left" vertical="center" wrapText="1"/>
    </xf>
    <xf numFmtId="4" fontId="74" fillId="0" borderId="31" xfId="0" applyNumberFormat="1" applyFont="1" applyFill="1" applyBorder="1" applyAlignment="1">
      <alignment horizontal="right" vertical="center" wrapText="1"/>
    </xf>
    <xf numFmtId="4" fontId="73" fillId="5" borderId="61" xfId="0" applyNumberFormat="1" applyFont="1" applyFill="1" applyBorder="1" applyAlignment="1">
      <alignment horizontal="right" vertical="center"/>
    </xf>
    <xf numFmtId="4" fontId="73" fillId="5" borderId="62" xfId="0" applyNumberFormat="1" applyFont="1" applyFill="1" applyBorder="1" applyAlignment="1">
      <alignment horizontal="right" vertical="center"/>
    </xf>
    <xf numFmtId="4" fontId="75" fillId="0" borderId="80" xfId="0" applyNumberFormat="1" applyFont="1" applyFill="1" applyBorder="1" applyAlignment="1">
      <alignment horizontal="right" vertical="center"/>
    </xf>
    <xf numFmtId="4" fontId="73" fillId="4" borderId="80" xfId="0" applyNumberFormat="1" applyFont="1" applyFill="1" applyBorder="1" applyAlignment="1">
      <alignment horizontal="right" vertical="center"/>
    </xf>
    <xf numFmtId="4" fontId="73" fillId="9" borderId="2" xfId="0" applyNumberFormat="1" applyFont="1" applyFill="1" applyBorder="1" applyAlignment="1">
      <alignment horizontal="right" vertical="center"/>
    </xf>
    <xf numFmtId="4" fontId="75" fillId="9" borderId="77" xfId="0" applyNumberFormat="1" applyFont="1" applyFill="1" applyBorder="1" applyAlignment="1">
      <alignment horizontal="right" vertical="center"/>
    </xf>
    <xf numFmtId="0" fontId="15" fillId="0" borderId="3" xfId="0" applyFont="1" applyFill="1" applyBorder="1" applyAlignment="1">
      <alignment horizontal="left" vertical="center" wrapText="1"/>
    </xf>
    <xf numFmtId="0" fontId="15" fillId="0" borderId="3" xfId="0" applyFont="1" applyFill="1" applyBorder="1" applyAlignment="1">
      <alignment horizontal="center" vertical="center" wrapText="1"/>
    </xf>
    <xf numFmtId="4" fontId="15" fillId="0" borderId="3" xfId="0" applyNumberFormat="1" applyFont="1" applyFill="1" applyBorder="1" applyAlignment="1">
      <alignment horizontal="right" vertical="center"/>
    </xf>
    <xf numFmtId="4" fontId="15" fillId="0" borderId="3" xfId="0" applyNumberFormat="1" applyFont="1" applyFill="1" applyBorder="1" applyAlignment="1">
      <alignment horizontal="center" vertical="center"/>
    </xf>
    <xf numFmtId="0" fontId="28" fillId="0" borderId="3" xfId="0" applyFont="1" applyFill="1" applyBorder="1" applyAlignment="1">
      <alignment horizontal="center" vertical="center" wrapText="1"/>
    </xf>
    <xf numFmtId="0" fontId="28" fillId="0" borderId="2" xfId="10" applyFont="1" applyBorder="1" applyAlignment="1">
      <alignment horizontal="left" vertical="center" wrapText="1"/>
    </xf>
    <xf numFmtId="4" fontId="32" fillId="0" borderId="28" xfId="0" applyNumberFormat="1" applyFont="1" applyFill="1" applyBorder="1" applyAlignment="1">
      <alignment horizontal="right" vertical="center" wrapText="1"/>
    </xf>
    <xf numFmtId="0" fontId="28" fillId="0" borderId="17" xfId="0" applyFont="1" applyBorder="1" applyAlignment="1">
      <alignment vertical="center" wrapText="1"/>
    </xf>
    <xf numFmtId="4" fontId="73" fillId="0" borderId="1" xfId="0" applyNumberFormat="1" applyFont="1" applyFill="1" applyBorder="1" applyAlignment="1">
      <alignment horizontal="right" vertical="center"/>
    </xf>
    <xf numFmtId="4" fontId="75" fillId="7" borderId="1" xfId="0" applyNumberFormat="1" applyFont="1" applyFill="1" applyBorder="1" applyAlignment="1">
      <alignment horizontal="right" vertical="center"/>
    </xf>
    <xf numFmtId="4" fontId="73" fillId="0" borderId="31" xfId="0" applyNumberFormat="1" applyFont="1" applyFill="1" applyBorder="1" applyAlignment="1">
      <alignment horizontal="right" vertical="center"/>
    </xf>
    <xf numFmtId="4" fontId="73" fillId="0" borderId="63" xfId="0" applyNumberFormat="1" applyFont="1" applyFill="1" applyBorder="1" applyAlignment="1">
      <alignment horizontal="right" vertical="center"/>
    </xf>
    <xf numFmtId="10" fontId="73" fillId="0" borderId="56" xfId="0" applyNumberFormat="1" applyFont="1" applyFill="1" applyBorder="1" applyAlignment="1">
      <alignment horizontal="center" vertical="center"/>
    </xf>
    <xf numFmtId="10" fontId="73" fillId="0" borderId="17" xfId="0" applyNumberFormat="1" applyFont="1" applyFill="1" applyBorder="1" applyAlignment="1">
      <alignment horizontal="center" vertical="center"/>
    </xf>
    <xf numFmtId="4" fontId="28" fillId="2" borderId="63" xfId="0" applyNumberFormat="1" applyFont="1" applyFill="1" applyBorder="1" applyAlignment="1">
      <alignment horizontal="right" vertical="center"/>
    </xf>
    <xf numFmtId="0" fontId="11" fillId="0" borderId="2" xfId="0" applyFont="1" applyFill="1" applyBorder="1" applyAlignment="1">
      <alignment horizontal="left" vertical="center" wrapText="1"/>
    </xf>
    <xf numFmtId="0" fontId="11" fillId="0" borderId="31" xfId="0" applyFont="1" applyFill="1" applyBorder="1" applyAlignment="1">
      <alignment vertical="center" wrapText="1"/>
    </xf>
    <xf numFmtId="0" fontId="11" fillId="0" borderId="46" xfId="0" applyFont="1" applyFill="1" applyBorder="1" applyAlignment="1">
      <alignment vertical="center" wrapText="1"/>
    </xf>
    <xf numFmtId="0" fontId="10" fillId="0" borderId="31" xfId="0" applyFont="1" applyFill="1" applyBorder="1" applyAlignment="1">
      <alignment vertical="center" wrapText="1"/>
    </xf>
    <xf numFmtId="0" fontId="9" fillId="0" borderId="17" xfId="0" applyFont="1" applyBorder="1" applyAlignment="1">
      <alignment horizontal="left" vertical="center" wrapText="1"/>
    </xf>
    <xf numFmtId="0" fontId="0" fillId="0" borderId="3" xfId="0" applyFill="1" applyBorder="1" applyAlignment="1">
      <alignment horizontal="left" vertical="center" wrapText="1"/>
    </xf>
    <xf numFmtId="0" fontId="0" fillId="0" borderId="3" xfId="0" applyBorder="1" applyAlignment="1">
      <alignment horizontal="center" vertical="center" wrapText="1"/>
    </xf>
    <xf numFmtId="0" fontId="7" fillId="2"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vertical="center" wrapText="1"/>
    </xf>
    <xf numFmtId="0" fontId="4" fillId="2" borderId="1" xfId="0" applyFont="1" applyFill="1" applyBorder="1" applyAlignment="1">
      <alignment horizontal="left" vertical="center" wrapText="1"/>
    </xf>
    <xf numFmtId="0" fontId="4" fillId="0" borderId="3" xfId="10" applyFont="1" applyFill="1" applyBorder="1" applyAlignment="1">
      <alignment vertical="center" wrapText="1"/>
    </xf>
    <xf numFmtId="164" fontId="4" fillId="0" borderId="3" xfId="0" applyNumberFormat="1" applyFont="1" applyFill="1" applyBorder="1" applyAlignment="1">
      <alignment vertical="center" wrapText="1"/>
    </xf>
    <xf numFmtId="0" fontId="4" fillId="2"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4" fontId="15" fillId="2" borderId="43" xfId="0" applyNumberFormat="1" applyFont="1" applyFill="1" applyBorder="1" applyAlignment="1">
      <alignment horizontal="right" vertical="center"/>
    </xf>
    <xf numFmtId="0" fontId="3" fillId="0" borderId="31" xfId="0" applyFont="1" applyFill="1" applyBorder="1" applyAlignment="1">
      <alignment vertical="center" wrapText="1"/>
    </xf>
    <xf numFmtId="0" fontId="2" fillId="0" borderId="31" xfId="0" applyFont="1" applyFill="1" applyBorder="1" applyAlignment="1">
      <alignment vertical="center" wrapText="1"/>
    </xf>
    <xf numFmtId="0" fontId="60" fillId="0" borderId="0" xfId="0" applyFont="1" applyAlignment="1">
      <alignment horizontal="center" vertical="center"/>
    </xf>
    <xf numFmtId="0" fontId="42" fillId="0" borderId="0" xfId="0" applyFont="1" applyAlignment="1">
      <alignment horizontal="left" vertical="center" wrapText="1"/>
    </xf>
    <xf numFmtId="0" fontId="42" fillId="8" borderId="0" xfId="0" applyFont="1" applyFill="1" applyAlignment="1">
      <alignment horizontal="left" vertical="center" wrapText="1"/>
    </xf>
    <xf numFmtId="10" fontId="22" fillId="3" borderId="45" xfId="0" applyNumberFormat="1" applyFont="1" applyFill="1" applyBorder="1" applyAlignment="1">
      <alignment horizontal="center" vertical="center"/>
    </xf>
    <xf numFmtId="10" fontId="22" fillId="3" borderId="26" xfId="0" applyNumberFormat="1" applyFont="1" applyFill="1" applyBorder="1" applyAlignment="1">
      <alignment horizontal="center" vertical="center"/>
    </xf>
    <xf numFmtId="0" fontId="22" fillId="0" borderId="48" xfId="0" applyFont="1" applyBorder="1" applyAlignment="1">
      <alignment horizontal="center" vertical="center"/>
    </xf>
    <xf numFmtId="0" fontId="22" fillId="0" borderId="64" xfId="0" applyFont="1" applyBorder="1" applyAlignment="1">
      <alignment horizontal="center" vertical="center"/>
    </xf>
    <xf numFmtId="0" fontId="34" fillId="5" borderId="28" xfId="0" applyFont="1" applyFill="1" applyBorder="1" applyAlignment="1">
      <alignment horizontal="left" vertical="center" wrapText="1"/>
    </xf>
    <xf numFmtId="0" fontId="22" fillId="0" borderId="61" xfId="0" applyFont="1" applyBorder="1" applyAlignment="1">
      <alignment horizontal="center" vertical="center"/>
    </xf>
    <xf numFmtId="0" fontId="34" fillId="5" borderId="65" xfId="0" applyFont="1" applyFill="1" applyBorder="1" applyAlignment="1">
      <alignment horizontal="left" vertical="center" wrapText="1"/>
    </xf>
    <xf numFmtId="0" fontId="34" fillId="5" borderId="66" xfId="0" applyFont="1" applyFill="1" applyBorder="1" applyAlignment="1">
      <alignment horizontal="left" vertical="center" wrapText="1"/>
    </xf>
    <xf numFmtId="0" fontId="34" fillId="5" borderId="58" xfId="0" applyFont="1" applyFill="1" applyBorder="1" applyAlignment="1">
      <alignment horizontal="left" vertical="center" wrapText="1"/>
    </xf>
    <xf numFmtId="0" fontId="34" fillId="5" borderId="54" xfId="0" applyFont="1" applyFill="1" applyBorder="1" applyAlignment="1">
      <alignment horizontal="left" vertical="center" wrapText="1"/>
    </xf>
    <xf numFmtId="0" fontId="34" fillId="5" borderId="57" xfId="0" applyFont="1" applyFill="1" applyBorder="1" applyAlignment="1">
      <alignment horizontal="left" vertical="center" wrapText="1"/>
    </xf>
    <xf numFmtId="0" fontId="34" fillId="5" borderId="55" xfId="0" applyFont="1" applyFill="1" applyBorder="1" applyAlignment="1">
      <alignment horizontal="left" vertical="center" wrapText="1"/>
    </xf>
    <xf numFmtId="4" fontId="22" fillId="3" borderId="22" xfId="0" applyNumberFormat="1" applyFont="1" applyFill="1" applyBorder="1" applyAlignment="1">
      <alignment horizontal="center" vertical="center" wrapText="1"/>
    </xf>
    <xf numFmtId="4" fontId="22" fillId="3" borderId="25" xfId="0" applyNumberFormat="1" applyFont="1" applyFill="1" applyBorder="1" applyAlignment="1">
      <alignment horizontal="center" vertical="center" wrapText="1"/>
    </xf>
    <xf numFmtId="4" fontId="17" fillId="3" borderId="44" xfId="0" applyNumberFormat="1" applyFont="1" applyFill="1" applyBorder="1" applyAlignment="1">
      <alignment horizontal="center" vertical="center"/>
    </xf>
    <xf numFmtId="4" fontId="17" fillId="3" borderId="29" xfId="0" applyNumberFormat="1" applyFont="1" applyFill="1" applyBorder="1" applyAlignment="1">
      <alignment horizontal="center" vertical="center"/>
    </xf>
    <xf numFmtId="4" fontId="22" fillId="3" borderId="53" xfId="0" applyNumberFormat="1" applyFont="1" applyFill="1" applyBorder="1" applyAlignment="1">
      <alignment horizontal="center" vertical="center"/>
    </xf>
    <xf numFmtId="4" fontId="22" fillId="3" borderId="60" xfId="0" applyNumberFormat="1" applyFont="1" applyFill="1" applyBorder="1" applyAlignment="1">
      <alignment horizontal="center" vertical="center"/>
    </xf>
    <xf numFmtId="4" fontId="17" fillId="3" borderId="45" xfId="0" applyNumberFormat="1" applyFont="1" applyFill="1" applyBorder="1" applyAlignment="1">
      <alignment horizontal="center" vertical="center"/>
    </xf>
    <xf numFmtId="4" fontId="17" fillId="3" borderId="26" xfId="0" applyNumberFormat="1" applyFont="1" applyFill="1" applyBorder="1" applyAlignment="1">
      <alignment horizontal="center" vertical="center"/>
    </xf>
    <xf numFmtId="0" fontId="34" fillId="0" borderId="17"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0" fillId="0" borderId="38" xfId="0" applyBorder="1" applyAlignment="1">
      <alignment horizontal="center"/>
    </xf>
    <xf numFmtId="0" fontId="0" fillId="0" borderId="40" xfId="0" applyBorder="1" applyAlignment="1">
      <alignment horizontal="center"/>
    </xf>
    <xf numFmtId="0" fontId="62" fillId="0" borderId="19" xfId="0" applyFont="1" applyFill="1" applyBorder="1" applyAlignment="1">
      <alignment horizontal="center" vertical="center" wrapText="1"/>
    </xf>
    <xf numFmtId="0" fontId="62" fillId="0" borderId="8" xfId="0" applyFont="1" applyFill="1" applyBorder="1" applyAlignment="1">
      <alignment horizontal="center" vertical="center" wrapText="1"/>
    </xf>
    <xf numFmtId="0" fontId="22" fillId="4" borderId="18" xfId="0" applyFont="1" applyFill="1" applyBorder="1" applyAlignment="1">
      <alignment horizontal="left" vertical="center" wrapText="1"/>
    </xf>
    <xf numFmtId="0" fontId="22" fillId="4" borderId="4" xfId="0" applyFont="1" applyFill="1" applyBorder="1" applyAlignment="1">
      <alignment horizontal="left" vertical="center" wrapText="1"/>
    </xf>
    <xf numFmtId="0" fontId="22" fillId="3" borderId="19" xfId="0" applyFont="1" applyFill="1" applyBorder="1" applyAlignment="1">
      <alignment horizontal="left" vertical="center" wrapText="1"/>
    </xf>
    <xf numFmtId="0" fontId="22" fillId="3" borderId="8" xfId="0" applyFont="1" applyFill="1" applyBorder="1" applyAlignment="1">
      <alignment horizontal="left" vertical="center" wrapText="1"/>
    </xf>
    <xf numFmtId="0" fontId="22" fillId="5" borderId="25" xfId="0" applyFont="1" applyFill="1" applyBorder="1" applyAlignment="1">
      <alignment horizontal="left" vertical="center" wrapText="1"/>
    </xf>
    <xf numFmtId="0" fontId="22" fillId="5" borderId="9" xfId="0" applyFont="1" applyFill="1" applyBorder="1" applyAlignment="1">
      <alignment horizontal="left" vertical="center" wrapText="1"/>
    </xf>
    <xf numFmtId="0" fontId="22" fillId="0" borderId="38"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0" xfId="0" applyFont="1" applyFill="1" applyBorder="1" applyAlignment="1">
      <alignment horizontal="center" vertical="center"/>
    </xf>
    <xf numFmtId="4" fontId="17" fillId="3" borderId="63" xfId="0" applyNumberFormat="1" applyFont="1" applyFill="1" applyBorder="1" applyAlignment="1">
      <alignment horizontal="center" vertical="center"/>
    </xf>
    <xf numFmtId="4" fontId="17" fillId="3" borderId="12" xfId="0" applyNumberFormat="1" applyFont="1" applyFill="1" applyBorder="1" applyAlignment="1">
      <alignment horizontal="center" vertical="center"/>
    </xf>
    <xf numFmtId="0" fontId="62" fillId="2" borderId="17"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22" fillId="4" borderId="17"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34" fillId="5" borderId="27" xfId="0" applyFont="1" applyFill="1" applyBorder="1" applyAlignment="1">
      <alignment horizontal="left" vertical="center" wrapText="1"/>
    </xf>
    <xf numFmtId="0" fontId="34" fillId="5" borderId="1" xfId="0" applyFont="1" applyFill="1" applyBorder="1" applyAlignment="1">
      <alignment horizontal="left" vertical="center" wrapText="1"/>
    </xf>
    <xf numFmtId="0" fontId="34" fillId="5" borderId="56" xfId="0" applyFont="1" applyFill="1" applyBorder="1" applyAlignment="1">
      <alignment horizontal="left" vertical="center" wrapText="1"/>
    </xf>
    <xf numFmtId="0" fontId="34" fillId="5" borderId="17" xfId="0" applyFont="1" applyFill="1" applyBorder="1" applyAlignment="1">
      <alignment horizontal="center" vertical="center" wrapText="1"/>
    </xf>
    <xf numFmtId="0" fontId="34" fillId="5" borderId="1" xfId="0" applyFont="1" applyFill="1" applyBorder="1" applyAlignment="1">
      <alignment horizontal="center" vertical="center" wrapText="1"/>
    </xf>
    <xf numFmtId="0" fontId="34" fillId="5" borderId="27" xfId="0" applyFont="1" applyFill="1" applyBorder="1" applyAlignment="1">
      <alignment horizontal="center" vertical="center" wrapText="1"/>
    </xf>
    <xf numFmtId="0" fontId="34" fillId="5" borderId="17" xfId="0" applyFont="1" applyFill="1" applyBorder="1" applyAlignment="1">
      <alignment horizontal="left" vertical="center" wrapText="1"/>
    </xf>
    <xf numFmtId="0" fontId="22" fillId="3" borderId="17"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7" borderId="47" xfId="0" applyFont="1" applyFill="1" applyBorder="1" applyAlignment="1">
      <alignment horizontal="left" vertical="center" wrapText="1"/>
    </xf>
    <xf numFmtId="0" fontId="22" fillId="7" borderId="23" xfId="0" applyFont="1" applyFill="1" applyBorder="1" applyAlignment="1">
      <alignment horizontal="left" vertical="center" wrapText="1"/>
    </xf>
    <xf numFmtId="4" fontId="13" fillId="0" borderId="6" xfId="0" applyNumberFormat="1" applyFont="1" applyFill="1" applyBorder="1" applyAlignment="1">
      <alignment horizontal="left" vertical="center" wrapText="1"/>
    </xf>
    <xf numFmtId="4" fontId="13" fillId="0" borderId="52" xfId="0" applyNumberFormat="1" applyFont="1" applyFill="1" applyBorder="1" applyAlignment="1">
      <alignment horizontal="left" vertical="center" wrapText="1"/>
    </xf>
    <xf numFmtId="4" fontId="13" fillId="0" borderId="24" xfId="0" applyNumberFormat="1" applyFont="1" applyFill="1" applyBorder="1" applyAlignment="1">
      <alignment horizontal="left" vertical="center" wrapText="1"/>
    </xf>
    <xf numFmtId="4" fontId="13" fillId="0" borderId="54" xfId="0" applyNumberFormat="1" applyFont="1" applyFill="1" applyBorder="1" applyAlignment="1">
      <alignment horizontal="left" vertical="center" wrapText="1"/>
    </xf>
    <xf numFmtId="4" fontId="13" fillId="0" borderId="9" xfId="0" applyNumberFormat="1" applyFont="1" applyFill="1" applyBorder="1" applyAlignment="1">
      <alignment horizontal="left" vertical="center" wrapText="1"/>
    </xf>
    <xf numFmtId="4" fontId="13" fillId="0" borderId="59" xfId="0" applyNumberFormat="1" applyFont="1" applyFill="1" applyBorder="1" applyAlignment="1">
      <alignment horizontal="left" vertical="center" wrapText="1"/>
    </xf>
    <xf numFmtId="0" fontId="73" fillId="0" borderId="6" xfId="0" applyFont="1" applyFill="1" applyBorder="1" applyAlignment="1">
      <alignment horizontal="left" vertical="center" wrapText="1"/>
    </xf>
    <xf numFmtId="0" fontId="73" fillId="0" borderId="4" xfId="0" applyFont="1" applyFill="1" applyBorder="1" applyAlignment="1">
      <alignment horizontal="left" vertical="center" wrapText="1"/>
    </xf>
    <xf numFmtId="0" fontId="60" fillId="0" borderId="0" xfId="0" applyFont="1" applyAlignment="1">
      <alignment horizontal="center" wrapText="1"/>
    </xf>
    <xf numFmtId="0" fontId="71" fillId="5" borderId="1" xfId="0" applyFont="1" applyFill="1" applyBorder="1" applyAlignment="1">
      <alignment horizontal="left" vertical="center" wrapText="1"/>
    </xf>
    <xf numFmtId="0" fontId="71" fillId="5" borderId="2" xfId="0" applyFont="1" applyFill="1" applyBorder="1" applyAlignment="1">
      <alignment horizontal="left" vertical="center" wrapText="1"/>
    </xf>
    <xf numFmtId="0" fontId="71" fillId="5" borderId="53" xfId="0" applyFont="1" applyFill="1" applyBorder="1" applyAlignment="1">
      <alignment horizontal="left" vertical="center" wrapText="1"/>
    </xf>
    <xf numFmtId="0" fontId="71" fillId="5" borderId="43" xfId="0" applyFont="1" applyFill="1" applyBorder="1" applyAlignment="1">
      <alignment horizontal="left" vertical="center" wrapText="1"/>
    </xf>
    <xf numFmtId="0" fontId="71" fillId="5" borderId="31" xfId="0" applyFont="1" applyFill="1" applyBorder="1" applyAlignment="1">
      <alignment horizontal="left" vertical="center" wrapText="1"/>
    </xf>
    <xf numFmtId="0" fontId="71" fillId="5" borderId="56" xfId="0" applyFont="1" applyFill="1" applyBorder="1" applyAlignment="1">
      <alignment horizontal="center" vertical="center" wrapText="1"/>
    </xf>
    <xf numFmtId="0" fontId="71" fillId="5" borderId="14" xfId="0" applyFont="1" applyFill="1" applyBorder="1" applyAlignment="1">
      <alignment horizontal="center" vertical="center" wrapText="1"/>
    </xf>
    <xf numFmtId="0" fontId="71" fillId="5" borderId="20" xfId="0" applyFont="1" applyFill="1" applyBorder="1" applyAlignment="1">
      <alignment horizontal="center" vertical="center" wrapText="1"/>
    </xf>
    <xf numFmtId="0" fontId="71" fillId="5" borderId="17" xfId="0" applyFont="1" applyFill="1" applyBorder="1" applyAlignment="1">
      <alignment horizontal="left" vertical="center" wrapText="1"/>
    </xf>
    <xf numFmtId="0" fontId="72" fillId="5" borderId="2" xfId="0" applyFont="1" applyFill="1" applyBorder="1" applyAlignment="1">
      <alignment horizontal="center" vertical="center" wrapText="1"/>
    </xf>
    <xf numFmtId="0" fontId="72" fillId="5" borderId="14" xfId="0" applyFont="1" applyFill="1" applyBorder="1" applyAlignment="1">
      <alignment horizontal="center" vertical="center" wrapText="1"/>
    </xf>
    <xf numFmtId="0" fontId="73" fillId="4" borderId="1" xfId="0" applyFont="1" applyFill="1" applyBorder="1" applyAlignment="1">
      <alignment horizontal="left" vertical="center" wrapText="1"/>
    </xf>
    <xf numFmtId="0" fontId="73" fillId="4" borderId="2" xfId="0" applyFont="1" applyFill="1" applyBorder="1" applyAlignment="1">
      <alignment horizontal="left" vertical="center" wrapText="1"/>
    </xf>
    <xf numFmtId="10" fontId="74" fillId="3" borderId="53" xfId="0" applyNumberFormat="1" applyFont="1" applyFill="1" applyBorder="1" applyAlignment="1">
      <alignment horizontal="center" vertical="center"/>
    </xf>
    <xf numFmtId="10" fontId="74" fillId="3" borderId="43" xfId="0" applyNumberFormat="1" applyFont="1" applyFill="1" applyBorder="1" applyAlignment="1">
      <alignment horizontal="center" vertical="center"/>
    </xf>
    <xf numFmtId="4" fontId="73" fillId="0" borderId="53" xfId="0" applyNumberFormat="1" applyFont="1" applyFill="1" applyBorder="1" applyAlignment="1">
      <alignment horizontal="right" vertical="center" wrapText="1"/>
    </xf>
    <xf numFmtId="4" fontId="73" fillId="0" borderId="43" xfId="0" applyNumberFormat="1" applyFont="1" applyFill="1" applyBorder="1" applyAlignment="1">
      <alignment horizontal="right" vertical="center" wrapText="1"/>
    </xf>
    <xf numFmtId="10" fontId="73" fillId="0" borderId="53" xfId="0" applyNumberFormat="1" applyFont="1" applyFill="1" applyBorder="1" applyAlignment="1">
      <alignment horizontal="center" vertical="center"/>
    </xf>
    <xf numFmtId="10" fontId="73" fillId="0" borderId="43" xfId="0" applyNumberFormat="1" applyFont="1" applyFill="1" applyBorder="1" applyAlignment="1">
      <alignment horizontal="center" vertical="center"/>
    </xf>
    <xf numFmtId="10" fontId="73" fillId="0" borderId="22" xfId="0" applyNumberFormat="1" applyFont="1" applyFill="1" applyBorder="1" applyAlignment="1">
      <alignment horizontal="center" vertical="center"/>
    </xf>
    <xf numFmtId="10" fontId="73" fillId="0" borderId="18" xfId="0" applyNumberFormat="1" applyFont="1" applyFill="1" applyBorder="1" applyAlignment="1">
      <alignment horizontal="center" vertical="center"/>
    </xf>
    <xf numFmtId="0" fontId="73" fillId="0" borderId="8" xfId="0" applyFont="1" applyBorder="1" applyAlignment="1">
      <alignment horizontal="left" vertical="center" wrapText="1"/>
    </xf>
    <xf numFmtId="0" fontId="73" fillId="0" borderId="16" xfId="0" applyFont="1" applyBorder="1" applyAlignment="1">
      <alignment horizontal="left" vertical="center" wrapText="1"/>
    </xf>
    <xf numFmtId="0" fontId="73" fillId="7" borderId="2" xfId="0" applyFont="1" applyFill="1" applyBorder="1" applyAlignment="1">
      <alignment horizontal="left" vertical="center" wrapText="1"/>
    </xf>
    <xf numFmtId="0" fontId="73" fillId="7" borderId="20" xfId="0" applyFont="1" applyFill="1" applyBorder="1" applyAlignment="1">
      <alignment horizontal="left" vertical="center" wrapText="1"/>
    </xf>
    <xf numFmtId="4" fontId="73" fillId="3" borderId="44" xfId="0" applyNumberFormat="1" applyFont="1" applyFill="1" applyBorder="1" applyAlignment="1">
      <alignment horizontal="right" vertical="center"/>
    </xf>
    <xf numFmtId="4" fontId="73" fillId="3" borderId="57" xfId="0" applyNumberFormat="1" applyFont="1" applyFill="1" applyBorder="1" applyAlignment="1">
      <alignment horizontal="right" vertical="center"/>
    </xf>
    <xf numFmtId="4" fontId="73" fillId="3" borderId="81" xfId="0" applyNumberFormat="1" applyFont="1" applyFill="1" applyBorder="1" applyAlignment="1">
      <alignment horizontal="right" vertical="center"/>
    </xf>
    <xf numFmtId="4" fontId="73" fillId="3" borderId="82" xfId="0" applyNumberFormat="1" applyFont="1" applyFill="1" applyBorder="1" applyAlignment="1">
      <alignment horizontal="right" vertical="center"/>
    </xf>
    <xf numFmtId="4" fontId="73" fillId="3" borderId="45" xfId="0" applyNumberFormat="1" applyFont="1" applyFill="1" applyBorder="1" applyAlignment="1">
      <alignment horizontal="right" vertical="center"/>
    </xf>
    <xf numFmtId="4" fontId="73" fillId="3" borderId="46" xfId="0" applyNumberFormat="1" applyFont="1" applyFill="1" applyBorder="1" applyAlignment="1">
      <alignment horizontal="right" vertical="center"/>
    </xf>
    <xf numFmtId="0" fontId="73" fillId="0" borderId="24" xfId="0" applyFont="1" applyFill="1" applyBorder="1" applyAlignment="1">
      <alignment horizontal="left" vertical="center" wrapText="1"/>
    </xf>
    <xf numFmtId="10" fontId="74" fillId="3" borderId="22" xfId="0" applyNumberFormat="1" applyFont="1" applyFill="1" applyBorder="1" applyAlignment="1">
      <alignment horizontal="center" vertical="center"/>
    </xf>
    <xf numFmtId="10" fontId="74" fillId="3" borderId="18" xfId="0" applyNumberFormat="1" applyFont="1" applyFill="1" applyBorder="1" applyAlignment="1">
      <alignment horizontal="center" vertical="center"/>
    </xf>
    <xf numFmtId="4" fontId="73" fillId="0" borderId="22" xfId="0" applyNumberFormat="1" applyFont="1" applyFill="1" applyBorder="1" applyAlignment="1">
      <alignment horizontal="right" vertical="center"/>
    </xf>
    <xf numFmtId="4" fontId="73" fillId="0" borderId="18" xfId="0" applyNumberFormat="1" applyFont="1" applyFill="1" applyBorder="1" applyAlignment="1">
      <alignment horizontal="right" vertical="center"/>
    </xf>
    <xf numFmtId="0" fontId="73" fillId="3" borderId="6" xfId="0" applyFont="1" applyFill="1" applyBorder="1" applyAlignment="1">
      <alignment horizontal="left" vertical="center" wrapText="1"/>
    </xf>
    <xf numFmtId="0" fontId="73" fillId="3" borderId="52" xfId="0" applyFont="1" applyFill="1" applyBorder="1" applyAlignment="1">
      <alignment horizontal="left" vertical="center" wrapText="1"/>
    </xf>
    <xf numFmtId="4" fontId="73" fillId="0" borderId="53" xfId="0" applyNumberFormat="1" applyFont="1" applyFill="1" applyBorder="1" applyAlignment="1">
      <alignment horizontal="right" vertical="center"/>
    </xf>
    <xf numFmtId="4" fontId="73" fillId="0" borderId="43" xfId="0" applyNumberFormat="1" applyFont="1" applyFill="1" applyBorder="1" applyAlignment="1">
      <alignment horizontal="right" vertical="center"/>
    </xf>
    <xf numFmtId="4" fontId="73" fillId="0" borderId="45" xfId="0" applyNumberFormat="1" applyFont="1" applyFill="1" applyBorder="1" applyAlignment="1">
      <alignment horizontal="right" vertical="center"/>
    </xf>
    <xf numFmtId="4" fontId="73" fillId="0" borderId="46" xfId="0" applyNumberFormat="1" applyFont="1" applyFill="1" applyBorder="1" applyAlignment="1">
      <alignment horizontal="right" vertical="center"/>
    </xf>
    <xf numFmtId="0" fontId="73" fillId="5" borderId="61" xfId="0" applyFont="1" applyFill="1" applyBorder="1" applyAlignment="1">
      <alignment horizontal="left" vertical="center" wrapText="1"/>
    </xf>
    <xf numFmtId="0" fontId="73" fillId="5" borderId="62" xfId="0" applyFont="1" applyFill="1" applyBorder="1" applyAlignment="1">
      <alignment horizontal="left" vertical="center" wrapText="1"/>
    </xf>
    <xf numFmtId="4" fontId="80" fillId="0" borderId="14" xfId="0" applyNumberFormat="1" applyFont="1" applyFill="1" applyBorder="1" applyAlignment="1">
      <alignment horizontal="left" vertical="center"/>
    </xf>
    <xf numFmtId="4" fontId="80" fillId="0" borderId="28" xfId="0" applyNumberFormat="1" applyFont="1" applyFill="1" applyBorder="1" applyAlignment="1">
      <alignment horizontal="left" vertical="center"/>
    </xf>
    <xf numFmtId="4" fontId="73" fillId="0" borderId="14" xfId="0" applyNumberFormat="1" applyFont="1" applyFill="1" applyBorder="1" applyAlignment="1">
      <alignment horizontal="left" vertical="center"/>
    </xf>
    <xf numFmtId="4" fontId="73" fillId="0" borderId="28" xfId="0" applyNumberFormat="1" applyFont="1" applyFill="1" applyBorder="1" applyAlignment="1">
      <alignment horizontal="left" vertical="center"/>
    </xf>
    <xf numFmtId="4" fontId="75" fillId="0" borderId="2" xfId="0" applyNumberFormat="1" applyFont="1" applyFill="1" applyBorder="1" applyAlignment="1">
      <alignment horizontal="left" vertical="center"/>
    </xf>
    <xf numFmtId="4" fontId="75" fillId="0" borderId="14" xfId="0" applyNumberFormat="1" applyFont="1" applyFill="1" applyBorder="1" applyAlignment="1">
      <alignment horizontal="left" vertical="center"/>
    </xf>
    <xf numFmtId="4" fontId="75" fillId="0" borderId="28" xfId="0" applyNumberFormat="1" applyFont="1" applyFill="1" applyBorder="1" applyAlignment="1">
      <alignment horizontal="left" vertical="center"/>
    </xf>
    <xf numFmtId="4" fontId="78" fillId="0" borderId="14" xfId="0" applyNumberFormat="1" applyFont="1" applyFill="1" applyBorder="1" applyAlignment="1">
      <alignment horizontal="left" vertical="center" wrapText="1"/>
    </xf>
    <xf numFmtId="4" fontId="78" fillId="0" borderId="28" xfId="0" applyNumberFormat="1" applyFont="1" applyFill="1" applyBorder="1" applyAlignment="1">
      <alignment horizontal="left" vertical="center" wrapText="1"/>
    </xf>
    <xf numFmtId="4" fontId="79" fillId="0" borderId="14" xfId="0" applyNumberFormat="1" applyFont="1" applyFill="1" applyBorder="1" applyAlignment="1">
      <alignment horizontal="left" vertical="center"/>
    </xf>
    <xf numFmtId="4" fontId="79" fillId="0" borderId="28" xfId="0" applyNumberFormat="1" applyFont="1" applyFill="1" applyBorder="1" applyAlignment="1">
      <alignment horizontal="left" vertical="center"/>
    </xf>
    <xf numFmtId="0" fontId="22" fillId="0" borderId="0" xfId="0" applyFont="1" applyFill="1" applyBorder="1" applyAlignment="1">
      <alignment horizontal="left" wrapText="1"/>
    </xf>
    <xf numFmtId="4" fontId="74" fillId="0" borderId="1" xfId="0" applyNumberFormat="1" applyFont="1" applyFill="1" applyBorder="1" applyAlignment="1">
      <alignment horizontal="left" vertical="center" wrapText="1"/>
    </xf>
    <xf numFmtId="4" fontId="74" fillId="0" borderId="28" xfId="0" applyNumberFormat="1" applyFont="1" applyFill="1" applyBorder="1" applyAlignment="1">
      <alignment horizontal="left" vertical="center" wrapText="1"/>
    </xf>
    <xf numFmtId="0" fontId="73" fillId="0" borderId="1" xfId="0" applyFont="1" applyBorder="1" applyAlignment="1">
      <alignment horizontal="left" vertical="top" wrapText="1"/>
    </xf>
    <xf numFmtId="0" fontId="74" fillId="0" borderId="1" xfId="0" applyFont="1" applyBorder="1" applyAlignment="1">
      <alignment horizontal="left" vertical="top" wrapText="1"/>
    </xf>
    <xf numFmtId="0" fontId="74" fillId="0" borderId="2" xfId="0" applyFont="1" applyBorder="1" applyAlignment="1">
      <alignment horizontal="left" vertical="top" wrapText="1"/>
    </xf>
    <xf numFmtId="0" fontId="74" fillId="0" borderId="14" xfId="0" applyFont="1" applyBorder="1" applyAlignment="1">
      <alignment horizontal="left" vertical="top" wrapText="1"/>
    </xf>
    <xf numFmtId="0" fontId="74" fillId="0" borderId="28" xfId="0" applyFont="1" applyBorder="1" applyAlignment="1">
      <alignment horizontal="left" vertical="top" wrapText="1"/>
    </xf>
    <xf numFmtId="0" fontId="73" fillId="5" borderId="2" xfId="0" applyFont="1" applyFill="1" applyBorder="1" applyAlignment="1">
      <alignment horizontal="left" vertical="center" wrapText="1"/>
    </xf>
    <xf numFmtId="0" fontId="73" fillId="5" borderId="14" xfId="0" applyFont="1" applyFill="1" applyBorder="1" applyAlignment="1">
      <alignment horizontal="left" vertical="center" wrapText="1"/>
    </xf>
    <xf numFmtId="0" fontId="73" fillId="5" borderId="28" xfId="0" applyFont="1" applyFill="1" applyBorder="1" applyAlignment="1">
      <alignment horizontal="left" vertical="center" wrapText="1"/>
    </xf>
    <xf numFmtId="0" fontId="22" fillId="4" borderId="70" xfId="0" applyFont="1" applyFill="1" applyBorder="1" applyAlignment="1">
      <alignment horizontal="left" vertical="center" wrapText="1"/>
    </xf>
    <xf numFmtId="0" fontId="0" fillId="0" borderId="71" xfId="0" applyBorder="1" applyAlignment="1">
      <alignment horizontal="left" vertical="center"/>
    </xf>
    <xf numFmtId="0" fontId="0" fillId="0" borderId="72" xfId="0" applyBorder="1" applyAlignment="1">
      <alignment horizontal="left" vertical="center"/>
    </xf>
    <xf numFmtId="0" fontId="54" fillId="0" borderId="15"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22" fillId="2" borderId="55" xfId="0" applyFont="1" applyFill="1" applyBorder="1" applyAlignment="1">
      <alignment horizontal="left" vertical="center" wrapText="1"/>
    </xf>
    <xf numFmtId="4" fontId="0" fillId="0" borderId="3" xfId="0" applyNumberFormat="1" applyBorder="1" applyAlignment="1">
      <alignment horizontal="right" vertical="center"/>
    </xf>
    <xf numFmtId="4" fontId="0" fillId="0" borderId="21" xfId="0" applyNumberFormat="1" applyBorder="1" applyAlignment="1">
      <alignment horizontal="right" vertical="center"/>
    </xf>
    <xf numFmtId="4" fontId="0" fillId="0" borderId="5" xfId="0" applyNumberFormat="1" applyBorder="1" applyAlignment="1">
      <alignment horizontal="right" vertical="center"/>
    </xf>
    <xf numFmtId="4" fontId="0" fillId="0" borderId="3" xfId="0" applyNumberFormat="1" applyBorder="1" applyAlignment="1">
      <alignment horizontal="center" vertical="center"/>
    </xf>
    <xf numFmtId="4" fontId="0" fillId="0" borderId="21" xfId="0" applyNumberFormat="1" applyBorder="1" applyAlignment="1">
      <alignment horizontal="center" vertical="center"/>
    </xf>
    <xf numFmtId="4" fontId="0" fillId="0" borderId="5" xfId="0" applyNumberFormat="1" applyBorder="1" applyAlignment="1">
      <alignment horizontal="center" vertical="center"/>
    </xf>
    <xf numFmtId="0" fontId="0" fillId="0" borderId="3" xfId="0" applyBorder="1" applyAlignment="1">
      <alignment horizontal="center" vertical="center" wrapText="1"/>
    </xf>
    <xf numFmtId="0" fontId="0" fillId="0" borderId="21"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15" fillId="2" borderId="45" xfId="0" applyFont="1" applyFill="1" applyBorder="1" applyAlignment="1">
      <alignment horizontal="left" vertical="center" wrapText="1"/>
    </xf>
    <xf numFmtId="0" fontId="15" fillId="2" borderId="50" xfId="0" applyFont="1" applyFill="1" applyBorder="1" applyAlignment="1">
      <alignment horizontal="left" vertical="center" wrapText="1"/>
    </xf>
    <xf numFmtId="0" fontId="0" fillId="0" borderId="46" xfId="0" applyBorder="1" applyAlignment="1">
      <alignment horizontal="left" vertical="center" wrapText="1"/>
    </xf>
    <xf numFmtId="4" fontId="15" fillId="0" borderId="53" xfId="0" applyNumberFormat="1" applyFont="1" applyFill="1" applyBorder="1" applyAlignment="1">
      <alignment horizontal="right" vertical="center" wrapText="1"/>
    </xf>
    <xf numFmtId="4" fontId="15" fillId="0" borderId="43" xfId="0" applyNumberFormat="1" applyFont="1" applyFill="1" applyBorder="1" applyAlignment="1">
      <alignment horizontal="right" vertical="center" wrapText="1"/>
    </xf>
    <xf numFmtId="0" fontId="0" fillId="2" borderId="3" xfId="0" applyFill="1" applyBorder="1" applyAlignment="1">
      <alignment horizontal="left" vertical="center" wrapText="1"/>
    </xf>
    <xf numFmtId="0" fontId="0" fillId="2" borderId="21" xfId="0" applyFill="1" applyBorder="1" applyAlignment="1">
      <alignment horizontal="left" vertical="center" wrapText="1"/>
    </xf>
    <xf numFmtId="0" fontId="0" fillId="2" borderId="5" xfId="0" applyFill="1" applyBorder="1" applyAlignment="1">
      <alignment horizontal="left" vertical="center" wrapText="1"/>
    </xf>
    <xf numFmtId="0" fontId="28" fillId="2" borderId="3"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0" fillId="0" borderId="21" xfId="0" applyBorder="1" applyAlignment="1">
      <alignment horizontal="left" vertical="center" wrapText="1"/>
    </xf>
    <xf numFmtId="0" fontId="4" fillId="2" borderId="3"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5" xfId="0" applyFont="1" applyFill="1" applyBorder="1" applyAlignment="1">
      <alignment horizontal="left" vertical="center" wrapText="1"/>
    </xf>
    <xf numFmtId="10" fontId="15" fillId="0" borderId="51" xfId="0" applyNumberFormat="1" applyFont="1" applyBorder="1" applyAlignment="1">
      <alignment horizontal="center" vertical="center"/>
    </xf>
    <xf numFmtId="10" fontId="15" fillId="0" borderId="43" xfId="0" applyNumberFormat="1" applyFont="1" applyBorder="1" applyAlignment="1">
      <alignment horizontal="center" vertical="center"/>
    </xf>
    <xf numFmtId="0" fontId="15" fillId="0" borderId="3" xfId="0" applyFont="1" applyFill="1" applyBorder="1" applyAlignment="1">
      <alignment horizontal="left" vertical="center" wrapText="1"/>
    </xf>
    <xf numFmtId="0" fontId="15" fillId="0" borderId="5" xfId="0" applyFont="1" applyFill="1" applyBorder="1" applyAlignment="1">
      <alignment horizontal="left" vertical="center" wrapText="1"/>
    </xf>
    <xf numFmtId="4" fontId="15" fillId="0" borderId="3" xfId="0" applyNumberFormat="1" applyFont="1" applyFill="1" applyBorder="1" applyAlignment="1">
      <alignment horizontal="right" vertical="center" wrapText="1"/>
    </xf>
    <xf numFmtId="4" fontId="15" fillId="0" borderId="5" xfId="0" applyNumberFormat="1" applyFont="1" applyFill="1" applyBorder="1" applyAlignment="1">
      <alignment horizontal="right"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10" fontId="15" fillId="0" borderId="53" xfId="0" applyNumberFormat="1" applyFont="1" applyBorder="1" applyAlignment="1">
      <alignment horizontal="center" vertical="center"/>
    </xf>
    <xf numFmtId="10" fontId="0" fillId="0" borderId="53" xfId="0" applyNumberFormat="1" applyBorder="1" applyAlignment="1">
      <alignment horizontal="center" vertical="center"/>
    </xf>
    <xf numFmtId="10" fontId="0" fillId="0" borderId="51" xfId="0" applyNumberFormat="1" applyBorder="1" applyAlignment="1">
      <alignment horizontal="center" vertical="center"/>
    </xf>
    <xf numFmtId="10" fontId="0" fillId="0" borderId="43" xfId="0" applyNumberFormat="1" applyBorder="1" applyAlignment="1">
      <alignment horizontal="center" vertical="center"/>
    </xf>
    <xf numFmtId="14" fontId="28" fillId="0" borderId="22" xfId="0" applyNumberFormat="1" applyFont="1" applyFill="1" applyBorder="1" applyAlignment="1">
      <alignment horizontal="left" vertical="center" wrapText="1"/>
    </xf>
    <xf numFmtId="14" fontId="28" fillId="0" borderId="18" xfId="0" applyNumberFormat="1"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0" borderId="21" xfId="0" applyFont="1" applyFill="1" applyBorder="1" applyAlignment="1">
      <alignment horizontal="center" vertical="center" wrapText="1"/>
    </xf>
    <xf numFmtId="0" fontId="15" fillId="0" borderId="21" xfId="0" applyFont="1" applyFill="1" applyBorder="1" applyAlignment="1">
      <alignment horizontal="left" vertical="center" wrapText="1"/>
    </xf>
    <xf numFmtId="4" fontId="15" fillId="0" borderId="21" xfId="0" applyNumberFormat="1" applyFont="1" applyFill="1" applyBorder="1" applyAlignment="1">
      <alignment horizontal="right" vertical="center" wrapText="1"/>
    </xf>
    <xf numFmtId="0" fontId="0" fillId="0" borderId="45" xfId="0" applyBorder="1" applyAlignment="1">
      <alignment horizontal="left" vertical="center" wrapText="1"/>
    </xf>
    <xf numFmtId="4" fontId="15" fillId="0" borderId="53" xfId="0" applyNumberFormat="1" applyFont="1" applyBorder="1" applyAlignment="1">
      <alignment horizontal="right" vertical="center"/>
    </xf>
    <xf numFmtId="4" fontId="15" fillId="0" borderId="43" xfId="0" applyNumberFormat="1" applyFont="1" applyBorder="1" applyAlignment="1">
      <alignment horizontal="right" vertical="center"/>
    </xf>
    <xf numFmtId="0" fontId="28" fillId="0" borderId="22" xfId="0" applyFont="1" applyBorder="1" applyAlignment="1">
      <alignment horizontal="left" vertical="center" wrapText="1"/>
    </xf>
    <xf numFmtId="0" fontId="28" fillId="0" borderId="18" xfId="0" applyFont="1" applyBorder="1" applyAlignment="1">
      <alignment horizontal="left" vertical="center" wrapText="1"/>
    </xf>
    <xf numFmtId="0" fontId="37" fillId="0" borderId="3"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5" xfId="0" applyFont="1" applyFill="1" applyBorder="1" applyAlignment="1">
      <alignment horizontal="left" vertical="center" wrapText="1"/>
    </xf>
    <xf numFmtId="4" fontId="37" fillId="0" borderId="3" xfId="0" applyNumberFormat="1" applyFont="1" applyBorder="1" applyAlignment="1">
      <alignment horizontal="right" vertical="center"/>
    </xf>
    <xf numFmtId="4" fontId="37" fillId="0" borderId="21" xfId="0" applyNumberFormat="1" applyFont="1" applyBorder="1" applyAlignment="1">
      <alignment horizontal="right" vertical="center"/>
    </xf>
    <xf numFmtId="4" fontId="37" fillId="0" borderId="5" xfId="0" applyNumberFormat="1" applyFont="1" applyBorder="1" applyAlignment="1">
      <alignment horizontal="right" vertical="center"/>
    </xf>
    <xf numFmtId="4" fontId="28" fillId="0" borderId="3" xfId="0" applyNumberFormat="1" applyFont="1" applyBorder="1" applyAlignment="1">
      <alignment horizontal="center" vertical="center" wrapText="1"/>
    </xf>
    <xf numFmtId="4" fontId="28" fillId="0" borderId="21" xfId="0" applyNumberFormat="1" applyFont="1" applyBorder="1" applyAlignment="1">
      <alignment horizontal="center" vertical="center" wrapText="1"/>
    </xf>
    <xf numFmtId="4" fontId="28" fillId="0" borderId="5" xfId="0" applyNumberFormat="1" applyFont="1" applyBorder="1" applyAlignment="1">
      <alignment horizontal="center" vertical="center" wrapText="1"/>
    </xf>
    <xf numFmtId="0" fontId="28" fillId="0" borderId="3"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5" xfId="0" applyFont="1" applyBorder="1" applyAlignment="1">
      <alignment horizontal="center" vertical="center" wrapText="1"/>
    </xf>
    <xf numFmtId="4" fontId="15" fillId="2" borderId="53" xfId="0" applyNumberFormat="1" applyFont="1" applyFill="1" applyBorder="1" applyAlignment="1">
      <alignment horizontal="right" vertical="center"/>
    </xf>
    <xf numFmtId="4" fontId="15" fillId="2" borderId="43" xfId="0" applyNumberFormat="1" applyFont="1" applyFill="1" applyBorder="1" applyAlignment="1">
      <alignment horizontal="right" vertical="center"/>
    </xf>
    <xf numFmtId="4" fontId="32" fillId="2" borderId="22" xfId="0" applyNumberFormat="1" applyFont="1" applyFill="1" applyBorder="1" applyAlignment="1">
      <alignment horizontal="right" vertical="center"/>
    </xf>
    <xf numFmtId="4" fontId="32" fillId="2" borderId="18" xfId="0" applyNumberFormat="1" applyFont="1" applyFill="1" applyBorder="1" applyAlignment="1">
      <alignment horizontal="right" vertical="center"/>
    </xf>
    <xf numFmtId="4" fontId="15" fillId="0" borderId="45" xfId="0" applyNumberFormat="1" applyFont="1" applyBorder="1" applyAlignment="1">
      <alignment horizontal="right" vertical="center"/>
    </xf>
    <xf numFmtId="4" fontId="15" fillId="0" borderId="46" xfId="0" applyNumberFormat="1" applyFont="1" applyBorder="1" applyAlignment="1">
      <alignment horizontal="right" vertical="center"/>
    </xf>
    <xf numFmtId="0" fontId="15" fillId="2" borderId="46" xfId="0" applyFont="1" applyFill="1" applyBorder="1" applyAlignment="1">
      <alignment horizontal="left" vertical="center" wrapText="1"/>
    </xf>
    <xf numFmtId="4" fontId="15" fillId="0" borderId="3" xfId="0" applyNumberFormat="1" applyFont="1" applyFill="1" applyBorder="1" applyAlignment="1">
      <alignment horizontal="right" vertical="center"/>
    </xf>
    <xf numFmtId="4" fontId="15" fillId="0" borderId="5" xfId="0" applyNumberFormat="1" applyFont="1" applyFill="1" applyBorder="1" applyAlignment="1">
      <alignment horizontal="right" vertical="center"/>
    </xf>
    <xf numFmtId="4" fontId="15" fillId="0" borderId="3" xfId="0" applyNumberFormat="1" applyFont="1" applyFill="1" applyBorder="1" applyAlignment="1">
      <alignment horizontal="center" vertical="center"/>
    </xf>
    <xf numFmtId="4" fontId="15" fillId="0" borderId="5" xfId="0" applyNumberFormat="1" applyFont="1" applyFill="1" applyBorder="1" applyAlignment="1">
      <alignment horizontal="center" vertical="center"/>
    </xf>
    <xf numFmtId="0" fontId="5" fillId="0" borderId="3"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15" fillId="0" borderId="45" xfId="0" applyFont="1" applyFill="1" applyBorder="1" applyAlignment="1">
      <alignment horizontal="left" vertical="center" wrapText="1"/>
    </xf>
    <xf numFmtId="0" fontId="0" fillId="0" borderId="46" xfId="0" applyFill="1" applyBorder="1" applyAlignment="1">
      <alignment horizontal="left" vertical="center" wrapText="1"/>
    </xf>
    <xf numFmtId="0" fontId="22" fillId="4" borderId="56"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34" fillId="4" borderId="53" xfId="0" applyFont="1" applyFill="1" applyBorder="1" applyAlignment="1">
      <alignment vertical="center" wrapText="1"/>
    </xf>
    <xf numFmtId="0" fontId="34" fillId="4" borderId="51" xfId="0" applyFont="1" applyFill="1" applyBorder="1" applyAlignment="1">
      <alignment vertical="center" wrapText="1"/>
    </xf>
    <xf numFmtId="0" fontId="34" fillId="4" borderId="53" xfId="0" applyFont="1" applyFill="1" applyBorder="1" applyAlignment="1">
      <alignment horizontal="left" vertical="center" wrapText="1"/>
    </xf>
    <xf numFmtId="0" fontId="34" fillId="4" borderId="43" xfId="0" applyFont="1" applyFill="1" applyBorder="1" applyAlignment="1">
      <alignment horizontal="left" vertical="center" wrapText="1"/>
    </xf>
    <xf numFmtId="4" fontId="0" fillId="0" borderId="3" xfId="0" applyNumberFormat="1" applyFill="1" applyBorder="1" applyAlignment="1">
      <alignment horizontal="right" vertical="center" wrapText="1"/>
    </xf>
    <xf numFmtId="4" fontId="0" fillId="0" borderId="5" xfId="0" applyNumberFormat="1" applyFill="1" applyBorder="1" applyAlignment="1">
      <alignment horizontal="right" vertical="center" wrapText="1"/>
    </xf>
    <xf numFmtId="0" fontId="0" fillId="0" borderId="6" xfId="0" applyFill="1" applyBorder="1" applyAlignment="1">
      <alignment horizontal="left" vertical="center" wrapText="1"/>
    </xf>
    <xf numFmtId="0" fontId="0" fillId="0" borderId="4" xfId="0" applyFill="1" applyBorder="1" applyAlignment="1">
      <alignment horizontal="left" vertical="center" wrapText="1"/>
    </xf>
    <xf numFmtId="10" fontId="0" fillId="0" borderId="53" xfId="0" applyNumberFormat="1" applyFill="1" applyBorder="1" applyAlignment="1">
      <alignment horizontal="center" vertical="center" wrapText="1"/>
    </xf>
    <xf numFmtId="10" fontId="0" fillId="0" borderId="43" xfId="0" applyNumberFormat="1" applyFill="1" applyBorder="1" applyAlignment="1">
      <alignment horizontal="center" vertical="center" wrapText="1"/>
    </xf>
    <xf numFmtId="0" fontId="34" fillId="4" borderId="22" xfId="0" applyFont="1" applyFill="1" applyBorder="1" applyAlignment="1">
      <alignment vertical="center" wrapText="1"/>
    </xf>
    <xf numFmtId="0" fontId="34" fillId="4" borderId="49" xfId="0" applyFont="1" applyFill="1" applyBorder="1" applyAlignment="1">
      <alignment vertical="center" wrapText="1"/>
    </xf>
    <xf numFmtId="0" fontId="0" fillId="0" borderId="21" xfId="0" applyFill="1" applyBorder="1" applyAlignment="1">
      <alignment horizontal="left" vertical="center" wrapText="1"/>
    </xf>
    <xf numFmtId="0" fontId="15" fillId="0" borderId="3" xfId="9" applyFont="1" applyFill="1" applyBorder="1" applyAlignment="1">
      <alignment horizontal="left" vertical="center" wrapText="1"/>
    </xf>
    <xf numFmtId="0" fontId="15" fillId="0" borderId="21" xfId="9" applyFont="1" applyFill="1" applyBorder="1" applyAlignment="1">
      <alignment horizontal="left" vertical="center" wrapText="1"/>
    </xf>
    <xf numFmtId="0" fontId="34" fillId="4" borderId="1" xfId="0" applyFont="1" applyFill="1" applyBorder="1" applyAlignment="1">
      <alignment vertical="center" wrapText="1"/>
    </xf>
    <xf numFmtId="0" fontId="34" fillId="4" borderId="3" xfId="0" applyFont="1" applyFill="1" applyBorder="1" applyAlignment="1">
      <alignment vertical="center" wrapText="1"/>
    </xf>
    <xf numFmtId="0" fontId="0" fillId="0" borderId="5" xfId="0" applyBorder="1" applyAlignment="1">
      <alignment vertical="center" wrapText="1"/>
    </xf>
    <xf numFmtId="0" fontId="34" fillId="4" borderId="2" xfId="0" applyFont="1" applyFill="1" applyBorder="1" applyAlignment="1">
      <alignment vertical="center" wrapText="1"/>
    </xf>
    <xf numFmtId="0" fontId="34" fillId="4" borderId="6" xfId="0" applyFont="1" applyFill="1" applyBorder="1" applyAlignment="1">
      <alignment vertical="center" wrapText="1"/>
    </xf>
    <xf numFmtId="0" fontId="34" fillId="4" borderId="31" xfId="0" applyFont="1" applyFill="1" applyBorder="1" applyAlignment="1">
      <alignment vertical="center" wrapText="1"/>
    </xf>
    <xf numFmtId="0" fontId="34" fillId="4" borderId="3" xfId="0" applyFont="1" applyFill="1" applyBorder="1" applyAlignment="1">
      <alignment horizontal="center" vertical="center" textRotation="90" wrapText="1"/>
    </xf>
    <xf numFmtId="0" fontId="34" fillId="4" borderId="5" xfId="0" applyFont="1" applyFill="1" applyBorder="1" applyAlignment="1">
      <alignment horizontal="center" vertical="center" textRotation="90" wrapText="1"/>
    </xf>
    <xf numFmtId="0" fontId="43" fillId="4" borderId="1" xfId="0" applyFont="1" applyFill="1" applyBorder="1" applyAlignment="1">
      <alignment horizontal="left" vertical="center" wrapText="1"/>
    </xf>
    <xf numFmtId="0" fontId="43" fillId="4" borderId="3" xfId="0" applyFont="1" applyFill="1" applyBorder="1" applyAlignment="1">
      <alignment horizontal="left" vertical="center" wrapText="1"/>
    </xf>
    <xf numFmtId="0" fontId="15" fillId="0" borderId="21" xfId="0" applyFont="1" applyFill="1" applyBorder="1" applyAlignment="1">
      <alignment horizontal="left" vertical="center"/>
    </xf>
    <xf numFmtId="0" fontId="0" fillId="0" borderId="5" xfId="0" applyFill="1" applyBorder="1" applyAlignment="1">
      <alignment horizontal="left" vertical="center"/>
    </xf>
    <xf numFmtId="4" fontId="15" fillId="0" borderId="21" xfId="0" applyNumberFormat="1" applyFont="1" applyFill="1" applyBorder="1" applyAlignment="1">
      <alignment horizontal="right" vertical="center"/>
    </xf>
    <xf numFmtId="0" fontId="0" fillId="0" borderId="5" xfId="0" applyFill="1" applyBorder="1" applyAlignment="1">
      <alignment horizontal="right" vertical="center"/>
    </xf>
    <xf numFmtId="0" fontId="0" fillId="0" borderId="21" xfId="0" applyFill="1" applyBorder="1" applyAlignment="1">
      <alignment horizontal="center" vertical="center"/>
    </xf>
    <xf numFmtId="0" fontId="0" fillId="0" borderId="5" xfId="0" applyFill="1" applyBorder="1" applyAlignment="1">
      <alignment horizontal="center" vertical="center"/>
    </xf>
    <xf numFmtId="0" fontId="15" fillId="0" borderId="50" xfId="0" applyFont="1" applyFill="1" applyBorder="1" applyAlignment="1">
      <alignment horizontal="left" vertical="center" wrapText="1"/>
    </xf>
    <xf numFmtId="0" fontId="15" fillId="0" borderId="46" xfId="0" applyFont="1" applyFill="1" applyBorder="1" applyAlignment="1">
      <alignment horizontal="left" vertical="center" wrapText="1"/>
    </xf>
    <xf numFmtId="10" fontId="15" fillId="0" borderId="53" xfId="0" applyNumberFormat="1" applyFont="1" applyFill="1" applyBorder="1" applyAlignment="1">
      <alignment horizontal="center" vertical="center"/>
    </xf>
    <xf numFmtId="10" fontId="15" fillId="0" borderId="51" xfId="0" applyNumberFormat="1" applyFont="1" applyFill="1" applyBorder="1" applyAlignment="1">
      <alignment horizontal="center" vertical="center"/>
    </xf>
    <xf numFmtId="10" fontId="15" fillId="0" borderId="43" xfId="0" applyNumberFormat="1" applyFont="1" applyFill="1" applyBorder="1" applyAlignment="1">
      <alignment horizontal="center" vertical="center"/>
    </xf>
    <xf numFmtId="0" fontId="54" fillId="0" borderId="14" xfId="0" applyFont="1" applyFill="1" applyBorder="1" applyAlignment="1">
      <alignment horizontal="left" vertical="center" wrapText="1"/>
    </xf>
    <xf numFmtId="0" fontId="54" fillId="0" borderId="20"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2" fillId="2" borderId="59" xfId="0" applyFont="1" applyFill="1" applyBorder="1" applyAlignment="1">
      <alignment horizontal="left" vertical="center" wrapText="1"/>
    </xf>
    <xf numFmtId="0" fontId="22" fillId="6" borderId="0" xfId="0" applyFont="1" applyFill="1" applyBorder="1" applyAlignment="1">
      <alignment horizontal="left" wrapText="1"/>
    </xf>
    <xf numFmtId="0" fontId="22" fillId="6" borderId="0" xfId="0" applyFont="1" applyFill="1" applyBorder="1" applyAlignment="1">
      <alignment horizontal="left"/>
    </xf>
    <xf numFmtId="4" fontId="28" fillId="0" borderId="3" xfId="0" applyNumberFormat="1" applyFont="1" applyFill="1" applyBorder="1" applyAlignment="1">
      <alignment horizontal="right" vertical="center"/>
    </xf>
    <xf numFmtId="4" fontId="28" fillId="0" borderId="5" xfId="0" applyNumberFormat="1" applyFont="1" applyFill="1" applyBorder="1" applyAlignment="1">
      <alignment horizontal="right" vertical="center"/>
    </xf>
    <xf numFmtId="4" fontId="28" fillId="0" borderId="3" xfId="0" applyNumberFormat="1" applyFont="1" applyFill="1" applyBorder="1" applyAlignment="1">
      <alignment horizontal="left" vertical="center" wrapText="1"/>
    </xf>
    <xf numFmtId="4" fontId="28" fillId="0" borderId="5" xfId="0" applyNumberFormat="1"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21" xfId="0" applyFont="1" applyFill="1" applyBorder="1" applyAlignment="1">
      <alignment horizontal="left" vertical="center" wrapText="1"/>
    </xf>
    <xf numFmtId="164" fontId="12" fillId="0" borderId="3" xfId="0" applyNumberFormat="1" applyFont="1" applyFill="1" applyBorder="1" applyAlignment="1">
      <alignment horizontal="right" vertical="center" wrapText="1"/>
    </xf>
    <xf numFmtId="164" fontId="12" fillId="0" borderId="21" xfId="0" applyNumberFormat="1" applyFont="1" applyFill="1" applyBorder="1" applyAlignment="1">
      <alignment horizontal="right" vertical="center" wrapText="1"/>
    </xf>
    <xf numFmtId="4" fontId="12" fillId="0" borderId="53" xfId="0" applyNumberFormat="1" applyFont="1" applyFill="1" applyBorder="1" applyAlignment="1">
      <alignment horizontal="right" vertical="center"/>
    </xf>
    <xf numFmtId="4" fontId="12" fillId="0" borderId="51" xfId="0" applyNumberFormat="1" applyFont="1" applyFill="1" applyBorder="1" applyAlignment="1">
      <alignment horizontal="right" vertical="center"/>
    </xf>
    <xf numFmtId="0" fontId="15" fillId="0" borderId="22" xfId="0" applyFont="1" applyFill="1" applyBorder="1" applyAlignment="1">
      <alignment horizontal="center" vertical="center"/>
    </xf>
    <xf numFmtId="0" fontId="15" fillId="0" borderId="18" xfId="0" applyFont="1" applyFill="1" applyBorder="1" applyAlignment="1">
      <alignment horizontal="center" vertical="center"/>
    </xf>
    <xf numFmtId="0" fontId="6" fillId="0" borderId="3" xfId="0" applyFont="1" applyFill="1" applyBorder="1" applyAlignment="1">
      <alignment horizontal="left" vertical="center" wrapText="1"/>
    </xf>
    <xf numFmtId="0" fontId="28" fillId="0" borderId="3" xfId="11" applyFont="1" applyBorder="1" applyAlignment="1">
      <alignment horizontal="left" vertical="center" wrapText="1"/>
    </xf>
    <xf numFmtId="0" fontId="28" fillId="0" borderId="5" xfId="11"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xf>
    <xf numFmtId="0" fontId="8" fillId="0" borderId="53" xfId="0" applyFont="1" applyBorder="1" applyAlignment="1">
      <alignment horizontal="left" vertical="center" wrapText="1"/>
    </xf>
    <xf numFmtId="0" fontId="15" fillId="0" borderId="43" xfId="0" applyFont="1" applyBorder="1" applyAlignment="1">
      <alignment horizontal="left" vertical="center" wrapText="1"/>
    </xf>
    <xf numFmtId="0" fontId="54" fillId="0" borderId="39" xfId="0" applyFont="1" applyFill="1" applyBorder="1" applyAlignment="1">
      <alignment horizontal="left" vertical="center" wrapText="1"/>
    </xf>
    <xf numFmtId="0" fontId="54" fillId="0" borderId="40" xfId="0" applyFont="1" applyFill="1" applyBorder="1" applyAlignment="1">
      <alignment horizontal="left" vertical="center" wrapText="1"/>
    </xf>
    <xf numFmtId="0" fontId="15" fillId="0" borderId="22" xfId="0" applyFont="1" applyFill="1" applyBorder="1" applyAlignment="1">
      <alignment horizontal="center" vertical="center" wrapText="1"/>
    </xf>
    <xf numFmtId="0" fontId="15" fillId="0" borderId="49"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37" fillId="0" borderId="21" xfId="11" applyFont="1" applyBorder="1" applyAlignment="1">
      <alignment horizontal="left" vertical="center" wrapText="1"/>
    </xf>
    <xf numFmtId="0" fontId="37" fillId="0" borderId="5" xfId="11" applyFont="1" applyBorder="1" applyAlignment="1">
      <alignment horizontal="left" vertical="center" wrapText="1"/>
    </xf>
    <xf numFmtId="0" fontId="15" fillId="0" borderId="3" xfId="0" applyFont="1" applyBorder="1" applyAlignment="1">
      <alignment horizontal="left" vertical="center" wrapText="1"/>
    </xf>
    <xf numFmtId="0" fontId="15" fillId="0" borderId="21" xfId="0" applyFont="1" applyBorder="1" applyAlignment="1">
      <alignment horizontal="left" vertical="center"/>
    </xf>
    <xf numFmtId="0" fontId="15" fillId="0" borderId="5" xfId="0" applyFont="1" applyBorder="1" applyAlignment="1">
      <alignment horizontal="left" vertical="center"/>
    </xf>
    <xf numFmtId="4" fontId="28" fillId="0" borderId="21" xfId="0" applyNumberFormat="1" applyFont="1" applyFill="1" applyBorder="1" applyAlignment="1">
      <alignment horizontal="right" vertical="center"/>
    </xf>
    <xf numFmtId="4" fontId="28" fillId="0" borderId="3" xfId="0" applyNumberFormat="1" applyFont="1" applyFill="1" applyBorder="1" applyAlignment="1">
      <alignment horizontal="left" vertical="center"/>
    </xf>
    <xf numFmtId="4" fontId="28" fillId="0" borderId="21" xfId="0" applyNumberFormat="1" applyFont="1" applyFill="1" applyBorder="1" applyAlignment="1">
      <alignment horizontal="left" vertical="center"/>
    </xf>
    <xf numFmtId="4" fontId="28" fillId="0" borderId="5" xfId="0" applyNumberFormat="1" applyFont="1" applyFill="1" applyBorder="1" applyAlignment="1">
      <alignment horizontal="left" vertical="center"/>
    </xf>
    <xf numFmtId="0" fontId="28" fillId="0" borderId="3"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12" fillId="0" borderId="22" xfId="0" applyFont="1" applyFill="1" applyBorder="1" applyAlignment="1">
      <alignment horizontal="center" vertical="center"/>
    </xf>
    <xf numFmtId="0" fontId="12" fillId="0" borderId="25" xfId="0" applyFont="1" applyFill="1" applyBorder="1" applyAlignment="1">
      <alignment horizontal="center" vertical="center"/>
    </xf>
    <xf numFmtId="0" fontId="28" fillId="0" borderId="53" xfId="0" applyFont="1" applyFill="1" applyBorder="1" applyAlignment="1">
      <alignment horizontal="left" vertical="center" wrapText="1"/>
    </xf>
    <xf numFmtId="0" fontId="28" fillId="0" borderId="51" xfId="0" applyFont="1" applyFill="1" applyBorder="1" applyAlignment="1">
      <alignment horizontal="left" vertical="center" wrapText="1"/>
    </xf>
    <xf numFmtId="0" fontId="0" fillId="0" borderId="51" xfId="0" applyBorder="1" applyAlignment="1">
      <alignment horizontal="center" vertical="center"/>
    </xf>
    <xf numFmtId="4" fontId="15" fillId="0" borderId="3" xfId="0" applyNumberFormat="1" applyFont="1" applyBorder="1" applyAlignment="1">
      <alignment horizontal="right" vertical="center"/>
    </xf>
    <xf numFmtId="4" fontId="15" fillId="0" borderId="5" xfId="0" applyNumberFormat="1" applyFont="1" applyBorder="1" applyAlignment="1">
      <alignment horizontal="right" vertical="center"/>
    </xf>
    <xf numFmtId="0" fontId="15" fillId="0" borderId="3" xfId="0" applyFont="1" applyFill="1" applyBorder="1" applyAlignment="1">
      <alignment horizontal="left" vertical="center"/>
    </xf>
    <xf numFmtId="0" fontId="15" fillId="0" borderId="5" xfId="0" applyFont="1" applyFill="1" applyBorder="1" applyAlignment="1">
      <alignment horizontal="left" vertical="center"/>
    </xf>
    <xf numFmtId="0" fontId="15" fillId="0" borderId="53" xfId="0" applyFont="1" applyFill="1" applyBorder="1" applyAlignment="1">
      <alignment horizontal="left" vertical="center" wrapText="1"/>
    </xf>
    <xf numFmtId="0" fontId="15" fillId="0" borderId="43" xfId="0" applyFont="1" applyFill="1" applyBorder="1" applyAlignment="1">
      <alignment horizontal="left" vertical="center" wrapText="1"/>
    </xf>
    <xf numFmtId="4" fontId="28" fillId="0" borderId="3" xfId="0" applyNumberFormat="1" applyFont="1" applyBorder="1" applyAlignment="1">
      <alignment horizontal="left" vertical="center"/>
    </xf>
    <xf numFmtId="4" fontId="28" fillId="0" borderId="5" xfId="0" applyNumberFormat="1" applyFont="1" applyBorder="1" applyAlignment="1">
      <alignment horizontal="left" vertical="center"/>
    </xf>
    <xf numFmtId="0" fontId="28" fillId="0" borderId="5" xfId="0" applyFont="1" applyBorder="1" applyAlignment="1">
      <alignment horizontal="left" vertical="center" wrapText="1"/>
    </xf>
    <xf numFmtId="4" fontId="28" fillId="0" borderId="53" xfId="0" applyNumberFormat="1" applyFont="1" applyFill="1" applyBorder="1" applyAlignment="1">
      <alignment horizontal="right" vertical="center" wrapText="1"/>
    </xf>
    <xf numFmtId="4" fontId="28" fillId="0" borderId="51" xfId="0" applyNumberFormat="1" applyFont="1" applyFill="1" applyBorder="1" applyAlignment="1">
      <alignment horizontal="right" vertical="center" wrapText="1"/>
    </xf>
    <xf numFmtId="4" fontId="28" fillId="0" borderId="43" xfId="0" applyNumberFormat="1" applyFont="1" applyFill="1" applyBorder="1" applyAlignment="1">
      <alignment horizontal="right" vertical="center" wrapText="1"/>
    </xf>
    <xf numFmtId="4" fontId="15" fillId="0" borderId="51" xfId="0" applyNumberFormat="1" applyFont="1" applyFill="1" applyBorder="1" applyAlignment="1">
      <alignment horizontal="right" vertical="center" wrapText="1"/>
    </xf>
    <xf numFmtId="0" fontId="28" fillId="0" borderId="43" xfId="0" applyFont="1" applyFill="1" applyBorder="1" applyAlignment="1">
      <alignment horizontal="left" vertical="center" wrapText="1"/>
    </xf>
    <xf numFmtId="0" fontId="15" fillId="0" borderId="49"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 xfId="0" applyFont="1" applyFill="1" applyBorder="1" applyAlignment="1">
      <alignment horizontal="center" vertical="center"/>
    </xf>
    <xf numFmtId="0" fontId="28" fillId="0" borderId="21" xfId="11" applyFont="1" applyBorder="1" applyAlignment="1">
      <alignment horizontal="left" vertical="center" wrapText="1"/>
    </xf>
    <xf numFmtId="0" fontId="15" fillId="0" borderId="3" xfId="11" applyFont="1" applyBorder="1" applyAlignment="1">
      <alignment horizontal="left" vertical="center" wrapText="1"/>
    </xf>
    <xf numFmtId="0" fontId="15" fillId="0" borderId="5" xfId="11" applyFont="1" applyBorder="1" applyAlignment="1">
      <alignment horizontal="left" vertical="center" wrapText="1"/>
    </xf>
    <xf numFmtId="0" fontId="28" fillId="0" borderId="21" xfId="0" applyFont="1" applyFill="1" applyBorder="1" applyAlignment="1">
      <alignment horizontal="left" vertical="center" wrapText="1"/>
    </xf>
    <xf numFmtId="4" fontId="52" fillId="0" borderId="22" xfId="0" applyNumberFormat="1" applyFont="1" applyFill="1" applyBorder="1" applyAlignment="1">
      <alignment horizontal="right" vertical="center"/>
    </xf>
    <xf numFmtId="4" fontId="52" fillId="0" borderId="18" xfId="0" applyNumberFormat="1" applyFont="1" applyFill="1" applyBorder="1" applyAlignment="1">
      <alignment horizontal="right" vertical="center"/>
    </xf>
    <xf numFmtId="4" fontId="15" fillId="0" borderId="53" xfId="0" applyNumberFormat="1" applyFont="1" applyFill="1" applyBorder="1" applyAlignment="1">
      <alignment horizontal="right" vertical="center"/>
    </xf>
    <xf numFmtId="4" fontId="15" fillId="0" borderId="51" xfId="0" applyNumberFormat="1" applyFont="1" applyFill="1" applyBorder="1" applyAlignment="1">
      <alignment horizontal="right" vertical="center"/>
    </xf>
    <xf numFmtId="4" fontId="15" fillId="0" borderId="43" xfId="0" applyNumberFormat="1" applyFont="1" applyFill="1" applyBorder="1" applyAlignment="1">
      <alignment horizontal="right" vertical="center"/>
    </xf>
    <xf numFmtId="4" fontId="15" fillId="0" borderId="45" xfId="0" applyNumberFormat="1" applyFont="1" applyFill="1" applyBorder="1" applyAlignment="1">
      <alignment horizontal="right" vertical="center"/>
    </xf>
    <xf numFmtId="4" fontId="15" fillId="0" borderId="50" xfId="0" applyNumberFormat="1" applyFont="1" applyFill="1" applyBorder="1" applyAlignment="1">
      <alignment horizontal="right" vertical="center"/>
    </xf>
    <xf numFmtId="4" fontId="15" fillId="0" borderId="46" xfId="0" applyNumberFormat="1" applyFont="1" applyFill="1" applyBorder="1" applyAlignment="1">
      <alignment horizontal="right" vertical="center"/>
    </xf>
    <xf numFmtId="0" fontId="3" fillId="0" borderId="53" xfId="0" applyFont="1" applyFill="1" applyBorder="1" applyAlignment="1">
      <alignment horizontal="left" vertical="center" wrapText="1"/>
    </xf>
    <xf numFmtId="0" fontId="15" fillId="0" borderId="51" xfId="0" applyFont="1" applyFill="1" applyBorder="1" applyAlignment="1">
      <alignment horizontal="left" vertical="center" wrapText="1"/>
    </xf>
    <xf numFmtId="4" fontId="15" fillId="0" borderId="1" xfId="0" applyNumberFormat="1" applyFont="1" applyFill="1" applyBorder="1" applyAlignment="1">
      <alignment horizontal="right" vertical="center" wrapText="1"/>
    </xf>
    <xf numFmtId="0" fontId="15" fillId="0" borderId="1" xfId="0" applyFont="1" applyFill="1" applyBorder="1" applyAlignment="1">
      <alignment horizontal="left" vertical="center" wrapText="1"/>
    </xf>
    <xf numFmtId="0" fontId="15" fillId="0" borderId="52" xfId="0" applyFont="1" applyFill="1" applyBorder="1" applyAlignment="1">
      <alignment horizontal="left" vertical="center" wrapText="1"/>
    </xf>
    <xf numFmtId="0" fontId="15" fillId="0" borderId="54" xfId="0" applyFont="1" applyFill="1" applyBorder="1" applyAlignment="1">
      <alignment horizontal="left" vertical="center" wrapText="1"/>
    </xf>
    <xf numFmtId="0" fontId="15" fillId="0" borderId="55" xfId="0" applyFont="1" applyFill="1" applyBorder="1" applyAlignment="1">
      <alignment horizontal="left" vertical="center" wrapText="1"/>
    </xf>
    <xf numFmtId="4" fontId="15" fillId="0" borderId="21" xfId="0" applyNumberFormat="1" applyFont="1" applyBorder="1" applyAlignment="1">
      <alignment horizontal="right" vertical="center"/>
    </xf>
    <xf numFmtId="10" fontId="15" fillId="0" borderId="37" xfId="0" applyNumberFormat="1" applyFont="1" applyFill="1" applyBorder="1" applyAlignment="1">
      <alignment horizontal="center" vertical="center"/>
    </xf>
    <xf numFmtId="0" fontId="3" fillId="0" borderId="37" xfId="0" applyFont="1" applyFill="1" applyBorder="1" applyAlignment="1">
      <alignment horizontal="left" vertical="center" wrapText="1"/>
    </xf>
    <xf numFmtId="0" fontId="15" fillId="0" borderId="35" xfId="0" applyFont="1" applyBorder="1" applyAlignment="1">
      <alignment horizontal="left" vertical="center" wrapText="1"/>
    </xf>
    <xf numFmtId="0" fontId="15" fillId="0" borderId="21" xfId="0" applyFont="1" applyBorder="1" applyAlignment="1">
      <alignment horizontal="left" vertical="center" wrapText="1"/>
    </xf>
    <xf numFmtId="0" fontId="15" fillId="0" borderId="5" xfId="0" applyFont="1" applyBorder="1" applyAlignment="1">
      <alignment horizontal="left" vertical="center" wrapText="1"/>
    </xf>
    <xf numFmtId="4" fontId="15" fillId="0" borderId="35" xfId="0" applyNumberFormat="1" applyFont="1" applyBorder="1" applyAlignment="1">
      <alignment horizontal="right" vertical="center"/>
    </xf>
    <xf numFmtId="0" fontId="15" fillId="0" borderId="35"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22" fillId="3" borderId="38"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22" fillId="3" borderId="40" xfId="0" applyFont="1" applyFill="1" applyBorder="1" applyAlignment="1">
      <alignment horizontal="center" vertical="center" wrapText="1"/>
    </xf>
    <xf numFmtId="0" fontId="34" fillId="3" borderId="41" xfId="0" applyFont="1" applyFill="1" applyBorder="1" applyAlignment="1">
      <alignment horizontal="left" vertical="center" wrapText="1"/>
    </xf>
    <xf numFmtId="0" fontId="34" fillId="3" borderId="15" xfId="0" applyFont="1" applyFill="1" applyBorder="1" applyAlignment="1">
      <alignment horizontal="left" vertical="center" wrapText="1"/>
    </xf>
    <xf numFmtId="0" fontId="34" fillId="3" borderId="34" xfId="0" applyFont="1" applyFill="1" applyBorder="1" applyAlignment="1">
      <alignment horizontal="left" vertical="center" wrapText="1"/>
    </xf>
    <xf numFmtId="0" fontId="34" fillId="3" borderId="18" xfId="0" applyFont="1" applyFill="1" applyBorder="1" applyAlignment="1">
      <alignment horizontal="left" vertical="center" wrapText="1"/>
    </xf>
    <xf numFmtId="0" fontId="34" fillId="3" borderId="42" xfId="0" applyFont="1" applyFill="1" applyBorder="1" applyAlignment="1">
      <alignment horizontal="left" vertical="center" wrapText="1"/>
    </xf>
    <xf numFmtId="0" fontId="34" fillId="3" borderId="46" xfId="0" applyFont="1" applyFill="1" applyBorder="1" applyAlignment="1">
      <alignment horizontal="left" vertical="center" wrapText="1"/>
    </xf>
    <xf numFmtId="0" fontId="15" fillId="0" borderId="34" xfId="0" applyFont="1" applyFill="1" applyBorder="1" applyAlignment="1">
      <alignment horizontal="center" vertical="center"/>
    </xf>
    <xf numFmtId="0" fontId="15" fillId="0" borderId="35" xfId="0" applyFont="1" applyFill="1" applyBorder="1" applyAlignment="1">
      <alignment horizontal="left" vertical="center"/>
    </xf>
    <xf numFmtId="0" fontId="15" fillId="0" borderId="35" xfId="11" applyFont="1" applyBorder="1" applyAlignment="1">
      <alignment horizontal="left" vertical="center" wrapText="1"/>
    </xf>
    <xf numFmtId="0" fontId="15" fillId="0" borderId="21" xfId="11" applyFont="1" applyBorder="1" applyAlignment="1">
      <alignment horizontal="left" vertical="center" wrapText="1"/>
    </xf>
    <xf numFmtId="4" fontId="34" fillId="3" borderId="35" xfId="0" applyNumberFormat="1" applyFont="1" applyFill="1" applyBorder="1" applyAlignment="1">
      <alignment horizontal="left" vertical="center" wrapText="1"/>
    </xf>
    <xf numFmtId="4" fontId="34" fillId="3" borderId="5" xfId="0" applyNumberFormat="1" applyFont="1" applyFill="1" applyBorder="1" applyAlignment="1">
      <alignment horizontal="left" vertical="center" wrapText="1"/>
    </xf>
    <xf numFmtId="4" fontId="44" fillId="3" borderId="35" xfId="0" applyNumberFormat="1" applyFont="1" applyFill="1" applyBorder="1" applyAlignment="1">
      <alignment horizontal="center" vertical="center" wrapText="1"/>
    </xf>
    <xf numFmtId="4" fontId="44" fillId="3" borderId="5" xfId="0" applyNumberFormat="1" applyFont="1" applyFill="1" applyBorder="1" applyAlignment="1">
      <alignment horizontal="center" vertical="center" wrapText="1"/>
    </xf>
    <xf numFmtId="0" fontId="34" fillId="3" borderId="35" xfId="0" applyFont="1" applyFill="1" applyBorder="1" applyAlignment="1">
      <alignment horizontal="left" vertical="center" wrapText="1"/>
    </xf>
    <xf numFmtId="0" fontId="34" fillId="3" borderId="5" xfId="0" applyFont="1" applyFill="1" applyBorder="1" applyAlignment="1">
      <alignment horizontal="left" vertical="center" wrapText="1"/>
    </xf>
    <xf numFmtId="0" fontId="34" fillId="3" borderId="36" xfId="0" applyFont="1" applyFill="1" applyBorder="1" applyAlignment="1">
      <alignment horizontal="left" vertical="center" wrapText="1"/>
    </xf>
    <xf numFmtId="0" fontId="34" fillId="3" borderId="4" xfId="0" applyFont="1" applyFill="1" applyBorder="1" applyAlignment="1">
      <alignment horizontal="left" vertical="center" wrapText="1"/>
    </xf>
    <xf numFmtId="0" fontId="34" fillId="3" borderId="37" xfId="0" applyFont="1" applyFill="1" applyBorder="1" applyAlignment="1">
      <alignment horizontal="left" vertical="center" wrapText="1"/>
    </xf>
    <xf numFmtId="0" fontId="34" fillId="3" borderId="43" xfId="0" applyFont="1" applyFill="1" applyBorder="1" applyAlignment="1">
      <alignment horizontal="left" vertical="center" wrapText="1"/>
    </xf>
    <xf numFmtId="0" fontId="34" fillId="3" borderId="34" xfId="0" applyFont="1" applyFill="1" applyBorder="1" applyAlignment="1">
      <alignment horizontal="center" vertical="center" textRotation="90" wrapText="1"/>
    </xf>
    <xf numFmtId="0" fontId="34" fillId="3" borderId="18" xfId="0" applyFont="1" applyFill="1" applyBorder="1" applyAlignment="1">
      <alignment horizontal="center" vertical="center" textRotation="90" wrapText="1"/>
    </xf>
    <xf numFmtId="0" fontId="43" fillId="3" borderId="35" xfId="0" applyFont="1" applyFill="1" applyBorder="1" applyAlignment="1">
      <alignment horizontal="left" vertical="center" wrapText="1"/>
    </xf>
    <xf numFmtId="0" fontId="43" fillId="3" borderId="5" xfId="0" applyFont="1" applyFill="1" applyBorder="1" applyAlignment="1">
      <alignment horizontal="left" vertical="center" wrapText="1"/>
    </xf>
    <xf numFmtId="4" fontId="15" fillId="0" borderId="37" xfId="0" applyNumberFormat="1" applyFont="1" applyFill="1" applyBorder="1" applyAlignment="1">
      <alignment horizontal="right" vertical="center"/>
    </xf>
    <xf numFmtId="4" fontId="15" fillId="0" borderId="42" xfId="0" applyNumberFormat="1" applyFont="1" applyFill="1" applyBorder="1" applyAlignment="1">
      <alignment vertical="center"/>
    </xf>
    <xf numFmtId="4" fontId="0" fillId="0" borderId="50" xfId="0" applyNumberFormat="1" applyBorder="1" applyAlignment="1">
      <alignment vertical="center"/>
    </xf>
    <xf numFmtId="4" fontId="0" fillId="0" borderId="46" xfId="0" applyNumberFormat="1" applyBorder="1" applyAlignment="1">
      <alignment vertical="center"/>
    </xf>
  </cellXfs>
  <cellStyles count="12">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3" xfId="9"/>
    <cellStyle name="Normální 5 3" xfId="10"/>
  </cellStyles>
  <dxfs count="0"/>
  <tableStyles count="0" defaultTableStyle="TableStyleMedium2" defaultPivotStyle="PivotStyleMedium9"/>
  <colors>
    <mruColors>
      <color rgb="FFFF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opLeftCell="A7" zoomScale="70" zoomScaleNormal="70" workbookViewId="0">
      <selection activeCell="D26" sqref="D26"/>
    </sheetView>
  </sheetViews>
  <sheetFormatPr defaultRowHeight="15" x14ac:dyDescent="0.25"/>
  <cols>
    <col min="1" max="1" width="14.28515625" customWidth="1"/>
    <col min="2" max="2" width="17.140625" customWidth="1"/>
    <col min="3" max="6" width="18.7109375" customWidth="1"/>
    <col min="7" max="7" width="19.5703125" customWidth="1"/>
    <col min="8" max="8" width="17.5703125" customWidth="1"/>
    <col min="9" max="10" width="16.7109375" customWidth="1"/>
    <col min="11" max="11" width="16.140625" customWidth="1"/>
    <col min="12" max="12" width="17.28515625" customWidth="1"/>
    <col min="13" max="13" width="7" customWidth="1"/>
    <col min="14" max="14" width="14.7109375" customWidth="1"/>
    <col min="15" max="15" width="10.85546875" bestFit="1" customWidth="1"/>
  </cols>
  <sheetData>
    <row r="1" spans="1:15" ht="31.9" customHeight="1" x14ac:dyDescent="0.25">
      <c r="A1" s="517" t="s">
        <v>334</v>
      </c>
      <c r="B1" s="517"/>
      <c r="C1" s="517"/>
      <c r="D1" s="517"/>
      <c r="E1" s="517"/>
      <c r="F1" s="517"/>
      <c r="G1" s="517"/>
      <c r="H1" s="517"/>
      <c r="I1" s="517"/>
      <c r="J1" s="517"/>
      <c r="K1" s="517"/>
    </row>
    <row r="3" spans="1:15" ht="25.9" customHeight="1" x14ac:dyDescent="0.25">
      <c r="A3" s="518" t="s">
        <v>345</v>
      </c>
      <c r="B3" s="518"/>
      <c r="C3" s="518"/>
      <c r="D3" s="518"/>
      <c r="E3" s="518"/>
      <c r="F3" s="518"/>
      <c r="G3" s="518"/>
      <c r="H3" s="518"/>
      <c r="I3" s="518"/>
      <c r="J3" s="518"/>
      <c r="K3" s="518"/>
    </row>
    <row r="4" spans="1:15" ht="8.4499999999999993" customHeight="1" thickBot="1" x14ac:dyDescent="0.3">
      <c r="B4" s="80"/>
    </row>
    <row r="5" spans="1:15" ht="24" customHeight="1" x14ac:dyDescent="0.25">
      <c r="A5" s="545"/>
      <c r="B5" s="546"/>
      <c r="C5" s="542" t="s">
        <v>156</v>
      </c>
      <c r="D5" s="543"/>
      <c r="E5" s="544"/>
      <c r="F5" s="542" t="s">
        <v>155</v>
      </c>
      <c r="G5" s="543"/>
      <c r="H5" s="543"/>
      <c r="I5" s="543"/>
      <c r="J5" s="522" t="s">
        <v>169</v>
      </c>
      <c r="K5" s="523"/>
    </row>
    <row r="6" spans="1:15" ht="63.6" customHeight="1" x14ac:dyDescent="0.25">
      <c r="A6" s="540" t="s">
        <v>1</v>
      </c>
      <c r="B6" s="541"/>
      <c r="C6" s="106" t="s">
        <v>153</v>
      </c>
      <c r="D6" s="107" t="s">
        <v>39</v>
      </c>
      <c r="E6" s="108" t="s">
        <v>339</v>
      </c>
      <c r="F6" s="106" t="s">
        <v>154</v>
      </c>
      <c r="G6" s="105" t="s">
        <v>38</v>
      </c>
      <c r="H6" s="102" t="s">
        <v>157</v>
      </c>
      <c r="I6" s="103" t="s">
        <v>160</v>
      </c>
      <c r="J6" s="115" t="s">
        <v>30</v>
      </c>
      <c r="K6" s="109" t="s">
        <v>13</v>
      </c>
    </row>
    <row r="7" spans="1:15" ht="24.75" thickBot="1" x14ac:dyDescent="0.3">
      <c r="A7" s="547" t="s">
        <v>2</v>
      </c>
      <c r="B7" s="548"/>
      <c r="C7" s="116" t="s">
        <v>3</v>
      </c>
      <c r="D7" s="117" t="s">
        <v>4</v>
      </c>
      <c r="E7" s="118" t="s">
        <v>159</v>
      </c>
      <c r="F7" s="116" t="s">
        <v>6</v>
      </c>
      <c r="G7" s="117" t="s">
        <v>7</v>
      </c>
      <c r="H7" s="117" t="s">
        <v>158</v>
      </c>
      <c r="I7" s="119" t="s">
        <v>161</v>
      </c>
      <c r="J7" s="116" t="s">
        <v>10</v>
      </c>
      <c r="K7" s="120" t="s">
        <v>11</v>
      </c>
    </row>
    <row r="8" spans="1:15" ht="34.9" customHeight="1" x14ac:dyDescent="0.25">
      <c r="A8" s="549" t="s">
        <v>288</v>
      </c>
      <c r="B8" s="550"/>
      <c r="C8" s="334" t="e">
        <f>#REF!</f>
        <v>#REF!</v>
      </c>
      <c r="D8" s="335" t="e">
        <f>#REF!</f>
        <v>#REF!</v>
      </c>
      <c r="E8" s="129" t="e">
        <f>D8/C8</f>
        <v>#REF!</v>
      </c>
      <c r="F8" s="336" t="e">
        <f>#REF!</f>
        <v>#REF!</v>
      </c>
      <c r="G8" s="337" t="e">
        <f>#REF!</f>
        <v>#REF!</v>
      </c>
      <c r="H8" s="337" t="e">
        <f>#REF!</f>
        <v>#REF!</v>
      </c>
      <c r="I8" s="130" t="e">
        <f>#REF!</f>
        <v>#REF!</v>
      </c>
      <c r="J8" s="338" t="e">
        <f>#REF!</f>
        <v>#REF!</v>
      </c>
      <c r="K8" s="339" t="e">
        <f>#REF!</f>
        <v>#REF!</v>
      </c>
    </row>
    <row r="9" spans="1:15" ht="34.9" customHeight="1" thickBot="1" x14ac:dyDescent="0.3">
      <c r="A9" s="551" t="s">
        <v>289</v>
      </c>
      <c r="B9" s="552"/>
      <c r="C9" s="147" t="e">
        <f>#REF!</f>
        <v>#REF!</v>
      </c>
      <c r="D9" s="340" t="e">
        <f>#REF!</f>
        <v>#REF!</v>
      </c>
      <c r="E9" s="127" t="e">
        <f>D9/C9</f>
        <v>#REF!</v>
      </c>
      <c r="F9" s="341" t="e">
        <f>#REF!</f>
        <v>#REF!</v>
      </c>
      <c r="G9" s="342" t="e">
        <f>#REF!</f>
        <v>#REF!</v>
      </c>
      <c r="H9" s="342" t="e">
        <f>#REF!</f>
        <v>#REF!</v>
      </c>
      <c r="I9" s="128" t="e">
        <f>#REF!</f>
        <v>#REF!</v>
      </c>
      <c r="J9" s="343" t="e">
        <f>#REF!</f>
        <v>#REF!</v>
      </c>
      <c r="K9" s="148" t="e">
        <f>#REF!</f>
        <v>#REF!</v>
      </c>
    </row>
    <row r="10" spans="1:15" ht="34.9" customHeight="1" thickBot="1" x14ac:dyDescent="0.3">
      <c r="A10" s="553" t="s">
        <v>0</v>
      </c>
      <c r="B10" s="554"/>
      <c r="C10" s="344" t="e">
        <f t="shared" ref="C10:K10" si="0">SUM(C8:C9)</f>
        <v>#REF!</v>
      </c>
      <c r="D10" s="345" t="e">
        <f t="shared" si="0"/>
        <v>#REF!</v>
      </c>
      <c r="E10" s="110" t="e">
        <f>D10/C10</f>
        <v>#REF!</v>
      </c>
      <c r="F10" s="344" t="e">
        <f t="shared" si="0"/>
        <v>#REF!</v>
      </c>
      <c r="G10" s="345" t="e">
        <f t="shared" si="0"/>
        <v>#REF!</v>
      </c>
      <c r="H10" s="345" t="e">
        <f t="shared" si="0"/>
        <v>#REF!</v>
      </c>
      <c r="I10" s="114" t="e">
        <f>H10/F10</f>
        <v>#REF!</v>
      </c>
      <c r="J10" s="346" t="e">
        <f t="shared" si="0"/>
        <v>#REF!</v>
      </c>
      <c r="K10" s="347" t="e">
        <f t="shared" si="0"/>
        <v>#REF!</v>
      </c>
    </row>
    <row r="11" spans="1:15" s="94" customFormat="1" x14ac:dyDescent="0.25">
      <c r="A11" s="101"/>
      <c r="B11" s="104"/>
      <c r="C11" s="104"/>
      <c r="D11" s="104"/>
      <c r="E11" s="104"/>
      <c r="F11" s="104"/>
      <c r="G11" s="104"/>
      <c r="H11" s="104"/>
      <c r="I11" s="100"/>
      <c r="J11" s="100"/>
    </row>
    <row r="12" spans="1:15" s="94" customFormat="1" x14ac:dyDescent="0.25">
      <c r="A12" s="101"/>
      <c r="B12" s="104"/>
      <c r="C12" s="104"/>
      <c r="D12" s="104"/>
      <c r="E12" s="104"/>
      <c r="F12" s="104"/>
      <c r="G12" s="104"/>
      <c r="H12" s="104"/>
      <c r="I12" s="100"/>
      <c r="J12" s="100"/>
    </row>
    <row r="13" spans="1:15" x14ac:dyDescent="0.25">
      <c r="A13" s="77"/>
      <c r="N13" s="135"/>
      <c r="O13" s="135"/>
    </row>
    <row r="14" spans="1:15" ht="18.75" x14ac:dyDescent="0.25">
      <c r="A14" s="519" t="s">
        <v>336</v>
      </c>
      <c r="B14" s="519"/>
      <c r="C14" s="519"/>
      <c r="D14" s="519"/>
      <c r="E14" s="519"/>
      <c r="F14" s="519"/>
      <c r="G14" s="519"/>
      <c r="H14" s="519"/>
      <c r="I14" s="519"/>
      <c r="J14" s="519"/>
      <c r="K14" s="519"/>
      <c r="M14" s="135"/>
      <c r="N14" s="135"/>
      <c r="O14" s="135"/>
    </row>
    <row r="15" spans="1:15" ht="15.75" thickBot="1" x14ac:dyDescent="0.3">
      <c r="A15" s="77"/>
      <c r="H15" s="135"/>
      <c r="M15" s="135"/>
      <c r="N15" s="135"/>
      <c r="O15" s="135"/>
    </row>
    <row r="16" spans="1:15" ht="28.9" customHeight="1" x14ac:dyDescent="0.25">
      <c r="A16" s="526" t="s">
        <v>1</v>
      </c>
      <c r="B16" s="527"/>
      <c r="C16" s="555" t="s">
        <v>156</v>
      </c>
      <c r="D16" s="556"/>
      <c r="E16" s="557"/>
      <c r="F16" s="522" t="s">
        <v>155</v>
      </c>
      <c r="G16" s="525"/>
      <c r="H16" s="525"/>
      <c r="I16" s="525"/>
      <c r="J16" s="525"/>
      <c r="K16" s="523"/>
    </row>
    <row r="17" spans="1:11" ht="34.9" customHeight="1" x14ac:dyDescent="0.25">
      <c r="A17" s="528"/>
      <c r="B17" s="529"/>
      <c r="C17" s="570" t="s">
        <v>151</v>
      </c>
      <c r="D17" s="565" t="s">
        <v>39</v>
      </c>
      <c r="E17" s="564" t="s">
        <v>339</v>
      </c>
      <c r="F17" s="566" t="s">
        <v>163</v>
      </c>
      <c r="G17" s="567" t="s">
        <v>48</v>
      </c>
      <c r="H17" s="568"/>
      <c r="I17" s="569"/>
      <c r="J17" s="524" t="s">
        <v>167</v>
      </c>
      <c r="K17" s="564" t="s">
        <v>168</v>
      </c>
    </row>
    <row r="18" spans="1:11" ht="120" x14ac:dyDescent="0.25">
      <c r="A18" s="530"/>
      <c r="B18" s="531"/>
      <c r="C18" s="570"/>
      <c r="D18" s="565"/>
      <c r="E18" s="564"/>
      <c r="F18" s="566"/>
      <c r="G18" s="113" t="s">
        <v>51</v>
      </c>
      <c r="H18" s="112" t="s">
        <v>162</v>
      </c>
      <c r="I18" s="111" t="s">
        <v>152</v>
      </c>
      <c r="J18" s="524"/>
      <c r="K18" s="564"/>
    </row>
    <row r="19" spans="1:11" ht="24" x14ac:dyDescent="0.25">
      <c r="A19" s="560" t="s">
        <v>2</v>
      </c>
      <c r="B19" s="561"/>
      <c r="C19" s="121" t="s">
        <v>3</v>
      </c>
      <c r="D19" s="122" t="s">
        <v>4</v>
      </c>
      <c r="E19" s="123" t="s">
        <v>159</v>
      </c>
      <c r="F19" s="124" t="s">
        <v>6</v>
      </c>
      <c r="G19" s="125" t="s">
        <v>165</v>
      </c>
      <c r="H19" s="126" t="s">
        <v>59</v>
      </c>
      <c r="I19" s="123" t="s">
        <v>164</v>
      </c>
      <c r="J19" s="126" t="s">
        <v>170</v>
      </c>
      <c r="K19" s="123" t="s">
        <v>166</v>
      </c>
    </row>
    <row r="20" spans="1:11" ht="34.9" customHeight="1" x14ac:dyDescent="0.25">
      <c r="A20" s="562" t="s">
        <v>290</v>
      </c>
      <c r="B20" s="563"/>
      <c r="C20" s="348">
        <f>'KK_sledování '!G46</f>
        <v>972291772.00999999</v>
      </c>
      <c r="D20" s="575" t="s">
        <v>333</v>
      </c>
      <c r="E20" s="576"/>
      <c r="F20" s="349">
        <f>'KK_sledování '!L46</f>
        <v>229907615.08000001</v>
      </c>
      <c r="G20" s="288">
        <f>'KK_sledování '!M46</f>
        <v>69070587.420000002</v>
      </c>
      <c r="H20" s="350">
        <f>'KK_sledování '!N46</f>
        <v>53666610.32</v>
      </c>
      <c r="I20" s="351">
        <f>'KK_sledování '!O46</f>
        <v>15403977.1</v>
      </c>
      <c r="J20" s="352">
        <f>F20-G20</f>
        <v>160837027.66000003</v>
      </c>
      <c r="K20" s="289">
        <f>G20/F20</f>
        <v>0.30042757564148448</v>
      </c>
    </row>
    <row r="21" spans="1:11" ht="34.9" customHeight="1" x14ac:dyDescent="0.25">
      <c r="A21" s="571" t="s">
        <v>291</v>
      </c>
      <c r="B21" s="572"/>
      <c r="C21" s="532">
        <f>PO_sledován!G44</f>
        <v>3159082177.8499999</v>
      </c>
      <c r="D21" s="577"/>
      <c r="E21" s="578"/>
      <c r="F21" s="534">
        <f>PO_sledován!L44</f>
        <v>823113790.6400001</v>
      </c>
      <c r="G21" s="536">
        <f>PO_sledován!M44</f>
        <v>261158062.09999999</v>
      </c>
      <c r="H21" s="353">
        <f>PO_sledován!N44</f>
        <v>295998199.83999997</v>
      </c>
      <c r="I21" s="538">
        <f>PO_sledován!O44</f>
        <v>4252481.5100000007</v>
      </c>
      <c r="J21" s="558">
        <f>F21-G21</f>
        <v>561955728.54000008</v>
      </c>
      <c r="K21" s="520">
        <f>G21/F21</f>
        <v>0.31728063005351953</v>
      </c>
    </row>
    <row r="22" spans="1:11" ht="34.9" customHeight="1" thickBot="1" x14ac:dyDescent="0.3">
      <c r="A22" s="573" t="s">
        <v>292</v>
      </c>
      <c r="B22" s="574"/>
      <c r="C22" s="533"/>
      <c r="D22" s="579"/>
      <c r="E22" s="580"/>
      <c r="F22" s="535"/>
      <c r="G22" s="537"/>
      <c r="H22" s="354">
        <f>-(PO_sledován!N46)</f>
        <v>-39092619.25</v>
      </c>
      <c r="I22" s="539"/>
      <c r="J22" s="559"/>
      <c r="K22" s="521"/>
    </row>
    <row r="23" spans="1:11" ht="34.9" customHeight="1" thickBot="1" x14ac:dyDescent="0.3">
      <c r="A23" s="553" t="s">
        <v>0</v>
      </c>
      <c r="B23" s="554"/>
      <c r="C23" s="344">
        <f>SUM(C20:C21)</f>
        <v>4131373949.8599997</v>
      </c>
      <c r="D23" s="345" t="s">
        <v>335</v>
      </c>
      <c r="E23" s="110" t="s">
        <v>191</v>
      </c>
      <c r="F23" s="355">
        <f t="shared" ref="F23:J23" si="1">SUM(F20:F22)</f>
        <v>1053021405.7200001</v>
      </c>
      <c r="G23" s="356">
        <f t="shared" si="1"/>
        <v>330228649.51999998</v>
      </c>
      <c r="H23" s="357">
        <f t="shared" si="1"/>
        <v>310572190.90999997</v>
      </c>
      <c r="I23" s="358">
        <f t="shared" si="1"/>
        <v>19656458.609999999</v>
      </c>
      <c r="J23" s="357">
        <f t="shared" si="1"/>
        <v>722792756.20000005</v>
      </c>
      <c r="K23" s="110">
        <f>G23/F23</f>
        <v>0.31360107945213817</v>
      </c>
    </row>
    <row r="28" spans="1:11" x14ac:dyDescent="0.25">
      <c r="G28" s="140"/>
      <c r="H28" s="140"/>
      <c r="I28" s="141"/>
      <c r="J28" s="135"/>
    </row>
    <row r="29" spans="1:11" x14ac:dyDescent="0.25">
      <c r="G29" s="135"/>
      <c r="H29" s="135"/>
      <c r="I29" s="135"/>
    </row>
    <row r="30" spans="1:11" x14ac:dyDescent="0.25">
      <c r="G30" s="135"/>
      <c r="H30" s="144"/>
      <c r="I30" s="142"/>
      <c r="J30" s="140"/>
    </row>
    <row r="31" spans="1:11" x14ac:dyDescent="0.25">
      <c r="G31" s="135"/>
      <c r="H31" s="145"/>
      <c r="I31" s="141"/>
      <c r="J31" s="140"/>
    </row>
    <row r="32" spans="1:11" x14ac:dyDescent="0.25">
      <c r="G32" s="135"/>
      <c r="H32" s="145"/>
      <c r="I32" s="141"/>
      <c r="J32" s="140"/>
    </row>
    <row r="33" spans="6:10" x14ac:dyDescent="0.25">
      <c r="G33" s="135"/>
      <c r="H33" s="145"/>
      <c r="I33" s="141"/>
      <c r="J33" s="140"/>
    </row>
    <row r="34" spans="6:10" x14ac:dyDescent="0.25">
      <c r="G34" s="135"/>
      <c r="H34" s="145"/>
      <c r="I34" s="143"/>
      <c r="J34" s="140"/>
    </row>
    <row r="35" spans="6:10" x14ac:dyDescent="0.25">
      <c r="F35" s="432"/>
      <c r="G35" s="432"/>
      <c r="H35" s="433"/>
      <c r="I35" s="434"/>
    </row>
    <row r="36" spans="6:10" x14ac:dyDescent="0.25">
      <c r="F36" s="435"/>
      <c r="G36" s="436"/>
      <c r="H36" s="433"/>
      <c r="I36" s="434"/>
    </row>
    <row r="37" spans="6:10" x14ac:dyDescent="0.25">
      <c r="F37" s="435"/>
      <c r="G37" s="436"/>
      <c r="H37" s="433"/>
      <c r="I37" s="435"/>
    </row>
    <row r="38" spans="6:10" x14ac:dyDescent="0.25">
      <c r="F38" s="23"/>
      <c r="G38" s="23"/>
      <c r="H38" s="23"/>
      <c r="I38" s="434"/>
    </row>
  </sheetData>
  <mergeCells count="34">
    <mergeCell ref="A23:B23"/>
    <mergeCell ref="J21:J22"/>
    <mergeCell ref="A19:B19"/>
    <mergeCell ref="A20:B20"/>
    <mergeCell ref="K17:K18"/>
    <mergeCell ref="E17:E18"/>
    <mergeCell ref="D17:D18"/>
    <mergeCell ref="F17:F18"/>
    <mergeCell ref="G17:I17"/>
    <mergeCell ref="C17:C18"/>
    <mergeCell ref="A21:B21"/>
    <mergeCell ref="A22:B22"/>
    <mergeCell ref="D20:E22"/>
    <mergeCell ref="A7:B7"/>
    <mergeCell ref="A8:B8"/>
    <mergeCell ref="A9:B9"/>
    <mergeCell ref="A10:B10"/>
    <mergeCell ref="C16:E16"/>
    <mergeCell ref="A1:K1"/>
    <mergeCell ref="A3:K3"/>
    <mergeCell ref="A14:K14"/>
    <mergeCell ref="K21:K22"/>
    <mergeCell ref="J5:K5"/>
    <mergeCell ref="J17:J18"/>
    <mergeCell ref="F16:K16"/>
    <mergeCell ref="A16:B18"/>
    <mergeCell ref="C21:C22"/>
    <mergeCell ref="F21:F22"/>
    <mergeCell ref="G21:G22"/>
    <mergeCell ref="I21:I22"/>
    <mergeCell ref="A6:B6"/>
    <mergeCell ref="C5:E5"/>
    <mergeCell ref="F5:I5"/>
    <mergeCell ref="A5:B5"/>
  </mergeCells>
  <pageMargins left="0.70866141732283472" right="0.31496062992125984" top="0.74803149606299213" bottom="0.74803149606299213" header="0.31496062992125984" footer="0.31496062992125984"/>
  <pageSetup paperSize="9" scale="68" orientation="landscape" r:id="rId1"/>
  <headerFooter>
    <oddFooter xml:space="preserve">&amp;R&amp;12Zpracoval odbor finanční, stav k 1. 10. 2019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zoomScale="70" zoomScaleNormal="70" workbookViewId="0">
      <selection activeCell="E23" sqref="E23:E27"/>
    </sheetView>
  </sheetViews>
  <sheetFormatPr defaultRowHeight="15" x14ac:dyDescent="0.25"/>
  <cols>
    <col min="1" max="1" width="8.7109375" customWidth="1"/>
    <col min="2" max="2" width="22.7109375" customWidth="1"/>
    <col min="3" max="4" width="18.7109375" customWidth="1"/>
    <col min="5" max="5" width="19.5703125" customWidth="1"/>
    <col min="6" max="6" width="17.5703125" customWidth="1"/>
    <col min="7" max="7" width="16.7109375" customWidth="1"/>
    <col min="8" max="8" width="19.5703125" customWidth="1"/>
    <col min="9" max="9" width="16.7109375" customWidth="1"/>
    <col min="10" max="10" width="15.28515625" customWidth="1"/>
    <col min="11" max="11" width="16.42578125" customWidth="1"/>
  </cols>
  <sheetData>
    <row r="1" spans="1:11" ht="57" customHeight="1" x14ac:dyDescent="0.4">
      <c r="A1" s="583" t="s">
        <v>293</v>
      </c>
      <c r="B1" s="583"/>
      <c r="C1" s="583"/>
      <c r="D1" s="583"/>
      <c r="E1" s="583"/>
      <c r="F1" s="583"/>
      <c r="G1" s="583"/>
      <c r="H1" s="583"/>
      <c r="I1" s="583"/>
    </row>
    <row r="2" spans="1:11" ht="21" customHeight="1" x14ac:dyDescent="0.25">
      <c r="I2" s="466"/>
    </row>
    <row r="3" spans="1:11" ht="15.75" x14ac:dyDescent="0.25">
      <c r="A3" s="367" t="s">
        <v>294</v>
      </c>
      <c r="B3" s="367"/>
      <c r="C3" s="367"/>
      <c r="D3" s="367"/>
      <c r="E3" s="367"/>
      <c r="F3" s="367"/>
      <c r="G3" s="367"/>
      <c r="H3" s="367"/>
      <c r="I3" s="368" t="s">
        <v>212</v>
      </c>
    </row>
    <row r="4" spans="1:11" ht="32.25" customHeight="1" x14ac:dyDescent="0.25">
      <c r="A4" s="584" t="s">
        <v>1</v>
      </c>
      <c r="B4" s="585"/>
      <c r="C4" s="586" t="s">
        <v>151</v>
      </c>
      <c r="D4" s="588" t="s">
        <v>47</v>
      </c>
      <c r="E4" s="589" t="s">
        <v>48</v>
      </c>
      <c r="F4" s="590"/>
      <c r="G4" s="591"/>
      <c r="H4" s="592" t="s">
        <v>49</v>
      </c>
      <c r="I4" s="592" t="s">
        <v>295</v>
      </c>
    </row>
    <row r="5" spans="1:11" ht="94.5" customHeight="1" x14ac:dyDescent="0.25">
      <c r="A5" s="584"/>
      <c r="B5" s="585"/>
      <c r="C5" s="587"/>
      <c r="D5" s="588"/>
      <c r="E5" s="429" t="s">
        <v>51</v>
      </c>
      <c r="F5" s="369" t="s">
        <v>296</v>
      </c>
      <c r="G5" s="370" t="s">
        <v>152</v>
      </c>
      <c r="H5" s="592"/>
      <c r="I5" s="592"/>
      <c r="J5" s="80"/>
    </row>
    <row r="6" spans="1:11" ht="30" customHeight="1" thickBot="1" x14ac:dyDescent="0.3">
      <c r="A6" s="593" t="s">
        <v>2</v>
      </c>
      <c r="B6" s="594"/>
      <c r="C6" s="371" t="s">
        <v>3</v>
      </c>
      <c r="D6" s="371" t="s">
        <v>4</v>
      </c>
      <c r="E6" s="468" t="s">
        <v>297</v>
      </c>
      <c r="F6" s="372" t="s">
        <v>6</v>
      </c>
      <c r="G6" s="373" t="s">
        <v>7</v>
      </c>
      <c r="H6" s="374" t="s">
        <v>298</v>
      </c>
      <c r="I6" s="374" t="s">
        <v>299</v>
      </c>
    </row>
    <row r="7" spans="1:11" ht="45" customHeight="1" thickBot="1" x14ac:dyDescent="0.3">
      <c r="A7" s="595" t="s">
        <v>326</v>
      </c>
      <c r="B7" s="596"/>
      <c r="C7" s="467">
        <f>C8+C9</f>
        <v>2160397238.1199999</v>
      </c>
      <c r="D7" s="467">
        <f>D8+D9</f>
        <v>251095082.90000001</v>
      </c>
      <c r="E7" s="481">
        <f>E8+E9</f>
        <v>72565066.260000005</v>
      </c>
      <c r="F7" s="375">
        <f t="shared" ref="F7:G7" si="0">F8+F9</f>
        <v>57161089.160000004</v>
      </c>
      <c r="G7" s="375">
        <f t="shared" si="0"/>
        <v>15403977.1</v>
      </c>
      <c r="H7" s="473">
        <f>E7/D7</f>
        <v>0.28899437385199389</v>
      </c>
      <c r="I7" s="473">
        <f>E7/C7</f>
        <v>3.3588760890634575E-2</v>
      </c>
      <c r="K7" s="23"/>
    </row>
    <row r="8" spans="1:11" ht="15.75" x14ac:dyDescent="0.25">
      <c r="A8" s="581" t="s">
        <v>143</v>
      </c>
      <c r="B8" s="476" t="s">
        <v>346</v>
      </c>
      <c r="C8" s="477">
        <v>1188105466.1099999</v>
      </c>
      <c r="D8" s="416">
        <v>21187467.819999997</v>
      </c>
      <c r="E8" s="469">
        <v>3494478.8400000003</v>
      </c>
      <c r="F8" s="410">
        <v>3494478.8400000003</v>
      </c>
      <c r="G8" s="413">
        <v>0</v>
      </c>
      <c r="H8" s="414">
        <v>0.1649314051913921</v>
      </c>
      <c r="I8" s="415">
        <v>2.9412193948078896E-3</v>
      </c>
      <c r="K8" s="23"/>
    </row>
    <row r="9" spans="1:11" ht="25.9" customHeight="1" thickBot="1" x14ac:dyDescent="0.3">
      <c r="A9" s="582"/>
      <c r="B9" s="411" t="s">
        <v>328</v>
      </c>
      <c r="C9" s="412">
        <f>'KK_sledování '!G46</f>
        <v>972291772.00999999</v>
      </c>
      <c r="D9" s="494">
        <f>'KK_sledování '!L46</f>
        <v>229907615.08000001</v>
      </c>
      <c r="E9" s="495">
        <f>'KK_sledování '!M46</f>
        <v>69070587.420000002</v>
      </c>
      <c r="F9" s="492">
        <f>'KK_sledování '!N46</f>
        <v>53666610.32</v>
      </c>
      <c r="G9" s="398">
        <f>'KK_sledování '!O46</f>
        <v>15403977.1</v>
      </c>
      <c r="H9" s="496">
        <f>'KK_sledování '!P46</f>
        <v>0.30042757564148448</v>
      </c>
      <c r="I9" s="497">
        <f>'KK_sledování '!Q46</f>
        <v>7.1038950866787354E-2</v>
      </c>
    </row>
    <row r="10" spans="1:11" ht="45" customHeight="1" x14ac:dyDescent="0.25">
      <c r="A10" s="620" t="s">
        <v>327</v>
      </c>
      <c r="B10" s="621"/>
      <c r="C10" s="609">
        <f>C12+C13</f>
        <v>5334442950.3699999</v>
      </c>
      <c r="D10" s="609">
        <f>D12+D13</f>
        <v>894434950.6500001</v>
      </c>
      <c r="E10" s="611">
        <f>E12+E13</f>
        <v>293663026.70999998</v>
      </c>
      <c r="F10" s="470">
        <f>F12+F13</f>
        <v>328503164.44999999</v>
      </c>
      <c r="G10" s="613">
        <f>G12+G13</f>
        <v>4252481.5100000007</v>
      </c>
      <c r="H10" s="597">
        <v>0.3277656253720499</v>
      </c>
      <c r="I10" s="616">
        <v>8.282120297551375E-2</v>
      </c>
    </row>
    <row r="11" spans="1:11" ht="30" customHeight="1" thickBot="1" x14ac:dyDescent="0.3">
      <c r="A11" s="607" t="s">
        <v>332</v>
      </c>
      <c r="B11" s="608"/>
      <c r="C11" s="610"/>
      <c r="D11" s="610"/>
      <c r="E11" s="612"/>
      <c r="F11" s="471">
        <f>-(PO_sledován!N46)</f>
        <v>-39092619.25</v>
      </c>
      <c r="G11" s="614"/>
      <c r="H11" s="598"/>
      <c r="I11" s="617"/>
    </row>
    <row r="12" spans="1:11" ht="15.75" x14ac:dyDescent="0.25">
      <c r="A12" s="581" t="s">
        <v>143</v>
      </c>
      <c r="B12" s="476" t="s">
        <v>347</v>
      </c>
      <c r="C12" s="412">
        <v>2175360772.52</v>
      </c>
      <c r="D12" s="416">
        <v>71321160.010000005</v>
      </c>
      <c r="E12" s="469">
        <v>32504964.609999999</v>
      </c>
      <c r="F12" s="410">
        <v>32504964.609999999</v>
      </c>
      <c r="G12" s="413">
        <v>0</v>
      </c>
      <c r="H12" s="414">
        <v>0.45575485039001679</v>
      </c>
      <c r="I12" s="415">
        <v>1.4942332793996888E-2</v>
      </c>
    </row>
    <row r="13" spans="1:11" ht="28.15" customHeight="1" x14ac:dyDescent="0.25">
      <c r="A13" s="615"/>
      <c r="B13" s="411" t="s">
        <v>328</v>
      </c>
      <c r="C13" s="599">
        <f>PO_sledován!G44</f>
        <v>3159082177.8499999</v>
      </c>
      <c r="D13" s="622">
        <f>PO_sledován!L44</f>
        <v>823113790.6400001</v>
      </c>
      <c r="E13" s="618">
        <f>PO_sledován!M44</f>
        <v>261158062.09999999</v>
      </c>
      <c r="F13" s="492">
        <f>PO_sledován!N44</f>
        <v>295998199.83999997</v>
      </c>
      <c r="G13" s="624">
        <f>PO_sledován!O44</f>
        <v>4252481.5100000007</v>
      </c>
      <c r="H13" s="601">
        <f>E13/D13</f>
        <v>0.31728063005351953</v>
      </c>
      <c r="I13" s="603">
        <f>E13/C13</f>
        <v>8.2668967566313284E-2</v>
      </c>
    </row>
    <row r="14" spans="1:11" ht="15.75" x14ac:dyDescent="0.25">
      <c r="A14" s="582"/>
      <c r="B14" s="428" t="s">
        <v>306</v>
      </c>
      <c r="C14" s="600"/>
      <c r="D14" s="623"/>
      <c r="E14" s="619"/>
      <c r="F14" s="493">
        <f>F11</f>
        <v>-39092619.25</v>
      </c>
      <c r="G14" s="625"/>
      <c r="H14" s="602"/>
      <c r="I14" s="604"/>
    </row>
    <row r="15" spans="1:11" ht="49.5" customHeight="1" thickBot="1" x14ac:dyDescent="0.3">
      <c r="A15" s="605" t="s">
        <v>300</v>
      </c>
      <c r="B15" s="606"/>
      <c r="C15" s="376" t="s">
        <v>142</v>
      </c>
      <c r="D15" s="377">
        <v>2065000000</v>
      </c>
      <c r="E15" s="378">
        <v>307867530</v>
      </c>
      <c r="F15" s="472">
        <v>307867530</v>
      </c>
      <c r="G15" s="379">
        <v>0</v>
      </c>
      <c r="H15" s="380">
        <v>0.14908839225181597</v>
      </c>
      <c r="I15" s="381" t="s">
        <v>142</v>
      </c>
    </row>
    <row r="16" spans="1:11" ht="32.25" customHeight="1" x14ac:dyDescent="0.25">
      <c r="A16" s="626" t="s">
        <v>0</v>
      </c>
      <c r="B16" s="627"/>
      <c r="C16" s="465">
        <f>C7+C10</f>
        <v>7494840188.4899998</v>
      </c>
      <c r="D16" s="382">
        <f>D7+D10+D15</f>
        <v>3210530033.5500002</v>
      </c>
      <c r="E16" s="483">
        <f>E7+E10+E15</f>
        <v>674095622.97000003</v>
      </c>
      <c r="F16" s="478">
        <f>F7+F10+F11+F15</f>
        <v>654439164.36000001</v>
      </c>
      <c r="G16" s="479">
        <f>G7+G10</f>
        <v>19656458.609999999</v>
      </c>
      <c r="H16" s="474" t="s">
        <v>142</v>
      </c>
      <c r="I16" s="475" t="s">
        <v>142</v>
      </c>
    </row>
    <row r="17" spans="1:13" s="94" customFormat="1" x14ac:dyDescent="0.25">
      <c r="A17" s="101"/>
      <c r="B17" s="427"/>
      <c r="C17" s="427"/>
      <c r="D17" s="427"/>
      <c r="E17" s="427"/>
      <c r="F17" s="427"/>
      <c r="G17" s="100"/>
      <c r="H17" s="383"/>
      <c r="I17" s="384"/>
    </row>
    <row r="18" spans="1:13" s="94" customFormat="1" ht="12.6" customHeight="1" x14ac:dyDescent="0.25">
      <c r="A18" s="639"/>
      <c r="B18" s="639"/>
      <c r="C18" s="639"/>
      <c r="D18" s="639"/>
      <c r="E18" s="639"/>
      <c r="F18" s="639"/>
      <c r="G18" s="100"/>
      <c r="H18" s="383"/>
      <c r="I18" s="384"/>
    </row>
    <row r="19" spans="1:13" s="94" customFormat="1" ht="23.25" x14ac:dyDescent="0.25">
      <c r="A19" s="385" t="s">
        <v>301</v>
      </c>
      <c r="B19" s="386"/>
      <c r="C19" s="387"/>
      <c r="D19" s="387"/>
      <c r="E19" s="387"/>
      <c r="F19" s="100"/>
      <c r="G19" s="100"/>
      <c r="H19" s="383"/>
      <c r="I19" s="384"/>
    </row>
    <row r="20" spans="1:13" s="94" customFormat="1" ht="15" customHeight="1" x14ac:dyDescent="0.25">
      <c r="A20" s="386"/>
      <c r="B20" s="386"/>
      <c r="C20" s="387"/>
      <c r="D20" s="387"/>
      <c r="E20" s="387"/>
      <c r="F20" s="100"/>
      <c r="G20" s="100"/>
      <c r="H20" s="383"/>
      <c r="I20" s="384"/>
    </row>
    <row r="21" spans="1:13" s="94" customFormat="1" ht="14.25" customHeight="1" thickBot="1" x14ac:dyDescent="0.3">
      <c r="A21" s="367" t="s">
        <v>302</v>
      </c>
      <c r="B21" s="388"/>
      <c r="C21" s="389"/>
      <c r="D21" s="389"/>
      <c r="E21" s="389"/>
      <c r="F21" s="390"/>
      <c r="G21" s="390"/>
      <c r="H21" s="391"/>
      <c r="I21" s="392"/>
    </row>
    <row r="22" spans="1:13" s="94" customFormat="1" ht="33" customHeight="1" thickBot="1" x14ac:dyDescent="0.3">
      <c r="A22" s="632" t="s">
        <v>303</v>
      </c>
      <c r="B22" s="633"/>
      <c r="C22" s="633"/>
      <c r="D22" s="633"/>
      <c r="E22" s="480">
        <f>E7+E10</f>
        <v>366228092.96999997</v>
      </c>
      <c r="F22" s="641" t="s">
        <v>356</v>
      </c>
      <c r="G22" s="640"/>
      <c r="H22" s="640"/>
      <c r="I22" s="640"/>
      <c r="J22" s="463"/>
      <c r="K22" s="463"/>
    </row>
    <row r="23" spans="1:13" s="94" customFormat="1" ht="31.15" customHeight="1" x14ac:dyDescent="0.25">
      <c r="A23" s="394" t="s">
        <v>143</v>
      </c>
      <c r="B23" s="635" t="s">
        <v>304</v>
      </c>
      <c r="C23" s="635"/>
      <c r="D23" s="636"/>
      <c r="E23" s="464">
        <f>F8+F12+'KK_sledování '!N47+PO_sledován!N45+PO_sledován!N46</f>
        <v>251444347.21000001</v>
      </c>
      <c r="F23" s="640" t="s">
        <v>305</v>
      </c>
      <c r="G23" s="640"/>
      <c r="H23" s="640"/>
      <c r="I23" s="640"/>
      <c r="J23" s="463"/>
      <c r="K23" s="463"/>
      <c r="M23" s="285"/>
    </row>
    <row r="24" spans="1:13" s="94" customFormat="1" ht="30" customHeight="1" x14ac:dyDescent="0.25">
      <c r="A24" s="395"/>
      <c r="B24" s="637" t="s">
        <v>306</v>
      </c>
      <c r="C24" s="637"/>
      <c r="D24" s="638"/>
      <c r="E24" s="396">
        <f>F11</f>
        <v>-39092619.25</v>
      </c>
      <c r="F24" s="640" t="s">
        <v>307</v>
      </c>
      <c r="G24" s="640"/>
      <c r="H24" s="640"/>
      <c r="I24" s="640"/>
      <c r="J24" s="463"/>
      <c r="K24" s="463"/>
    </row>
    <row r="25" spans="1:13" s="94" customFormat="1" ht="30" customHeight="1" x14ac:dyDescent="0.25">
      <c r="A25" s="395"/>
      <c r="B25" s="628" t="s">
        <v>308</v>
      </c>
      <c r="C25" s="628"/>
      <c r="D25" s="629"/>
      <c r="E25" s="397">
        <f>'KK_sledování '!N48+PO_sledován!N47</f>
        <v>134219906.40000001</v>
      </c>
      <c r="F25" s="640" t="s">
        <v>305</v>
      </c>
      <c r="G25" s="640"/>
      <c r="H25" s="640"/>
      <c r="I25" s="640"/>
      <c r="J25" s="463"/>
      <c r="K25" s="463"/>
    </row>
    <row r="26" spans="1:13" s="94" customFormat="1" ht="30" customHeight="1" x14ac:dyDescent="0.25">
      <c r="A26" s="395"/>
      <c r="B26" s="630" t="s">
        <v>309</v>
      </c>
      <c r="C26" s="630"/>
      <c r="D26" s="631"/>
      <c r="E26" s="398">
        <f>'KK_sledování '!O48+PO_sledován!O47</f>
        <v>19656458.609999999</v>
      </c>
      <c r="F26" s="640" t="s">
        <v>305</v>
      </c>
      <c r="G26" s="640"/>
      <c r="H26" s="640"/>
      <c r="I26" s="640"/>
      <c r="J26" s="463"/>
      <c r="K26" s="463"/>
    </row>
    <row r="27" spans="1:13" s="94" customFormat="1" ht="30" customHeight="1" x14ac:dyDescent="0.25">
      <c r="A27" s="632" t="s">
        <v>310</v>
      </c>
      <c r="B27" s="633"/>
      <c r="C27" s="633"/>
      <c r="D27" s="634"/>
      <c r="E27" s="393">
        <v>307867530</v>
      </c>
      <c r="F27" s="640" t="s">
        <v>311</v>
      </c>
      <c r="G27" s="640"/>
      <c r="H27" s="640"/>
      <c r="I27" s="640"/>
      <c r="J27" s="463"/>
      <c r="K27" s="463"/>
    </row>
    <row r="28" spans="1:13" s="94" customFormat="1" ht="36.6" customHeight="1" x14ac:dyDescent="0.25">
      <c r="A28" s="647" t="s">
        <v>312</v>
      </c>
      <c r="B28" s="648"/>
      <c r="C28" s="648"/>
      <c r="D28" s="649"/>
      <c r="E28" s="482">
        <f>E16</f>
        <v>674095622.97000003</v>
      </c>
      <c r="F28" s="640" t="s">
        <v>313</v>
      </c>
      <c r="G28" s="640"/>
      <c r="H28" s="640"/>
      <c r="I28" s="640"/>
      <c r="J28" s="463"/>
      <c r="K28" s="463"/>
    </row>
    <row r="29" spans="1:13" x14ac:dyDescent="0.25">
      <c r="A29" s="399"/>
      <c r="B29" s="399"/>
      <c r="C29" s="399"/>
      <c r="H29" s="400"/>
    </row>
    <row r="30" spans="1:13" ht="18.75" x14ac:dyDescent="0.3">
      <c r="A30" s="401" t="s">
        <v>314</v>
      </c>
      <c r="B30" s="402"/>
      <c r="C30" s="403"/>
      <c r="D30" s="404"/>
      <c r="E30" s="404"/>
      <c r="F30" s="404"/>
      <c r="G30" s="404"/>
      <c r="H30" s="405"/>
      <c r="I30" s="404"/>
    </row>
    <row r="31" spans="1:13" ht="95.45" customHeight="1" x14ac:dyDescent="0.25">
      <c r="A31" s="406" t="s">
        <v>3</v>
      </c>
      <c r="B31" s="642" t="s">
        <v>151</v>
      </c>
      <c r="C31" s="642"/>
      <c r="D31" s="642"/>
      <c r="E31" s="643" t="s">
        <v>315</v>
      </c>
      <c r="F31" s="643"/>
      <c r="G31" s="643"/>
      <c r="H31" s="643"/>
      <c r="I31" s="643"/>
    </row>
    <row r="32" spans="1:13" ht="66" customHeight="1" x14ac:dyDescent="0.25">
      <c r="A32" s="406" t="s">
        <v>4</v>
      </c>
      <c r="B32" s="642" t="s">
        <v>316</v>
      </c>
      <c r="C32" s="642"/>
      <c r="D32" s="642"/>
      <c r="E32" s="643" t="s">
        <v>317</v>
      </c>
      <c r="F32" s="643"/>
      <c r="G32" s="643"/>
      <c r="H32" s="643"/>
      <c r="I32" s="643"/>
    </row>
    <row r="33" spans="1:9" ht="22.9" customHeight="1" x14ac:dyDescent="0.25">
      <c r="A33" s="406" t="s">
        <v>5</v>
      </c>
      <c r="B33" s="642" t="s">
        <v>318</v>
      </c>
      <c r="C33" s="642"/>
      <c r="D33" s="642"/>
      <c r="E33" s="644" t="s">
        <v>319</v>
      </c>
      <c r="F33" s="645"/>
      <c r="G33" s="645"/>
      <c r="H33" s="645"/>
      <c r="I33" s="646"/>
    </row>
    <row r="34" spans="1:9" ht="97.15" customHeight="1" x14ac:dyDescent="0.25">
      <c r="A34" s="406" t="s">
        <v>6</v>
      </c>
      <c r="B34" s="642" t="s">
        <v>320</v>
      </c>
      <c r="C34" s="642"/>
      <c r="D34" s="642"/>
      <c r="E34" s="643" t="s">
        <v>321</v>
      </c>
      <c r="F34" s="643"/>
      <c r="G34" s="643"/>
      <c r="H34" s="643"/>
      <c r="I34" s="643"/>
    </row>
    <row r="35" spans="1:9" ht="48.6" customHeight="1" x14ac:dyDescent="0.25">
      <c r="A35" s="406" t="s">
        <v>7</v>
      </c>
      <c r="B35" s="642" t="s">
        <v>322</v>
      </c>
      <c r="C35" s="642"/>
      <c r="D35" s="642"/>
      <c r="E35" s="643" t="s">
        <v>323</v>
      </c>
      <c r="F35" s="643"/>
      <c r="G35" s="643"/>
      <c r="H35" s="643"/>
      <c r="I35" s="643"/>
    </row>
    <row r="36" spans="1:9" ht="69.75" customHeight="1" x14ac:dyDescent="0.25">
      <c r="A36" s="407" t="s">
        <v>8</v>
      </c>
      <c r="B36" s="642" t="s">
        <v>49</v>
      </c>
      <c r="C36" s="642"/>
      <c r="D36" s="642"/>
      <c r="E36" s="643" t="s">
        <v>324</v>
      </c>
      <c r="F36" s="643"/>
      <c r="G36" s="643"/>
      <c r="H36" s="643"/>
      <c r="I36" s="643"/>
    </row>
    <row r="37" spans="1:9" ht="42.75" customHeight="1" x14ac:dyDescent="0.25">
      <c r="A37" s="407" t="s">
        <v>9</v>
      </c>
      <c r="B37" s="642" t="s">
        <v>295</v>
      </c>
      <c r="C37" s="642"/>
      <c r="D37" s="642"/>
      <c r="E37" s="643" t="s">
        <v>325</v>
      </c>
      <c r="F37" s="643"/>
      <c r="G37" s="643"/>
      <c r="H37" s="643"/>
      <c r="I37" s="643"/>
    </row>
    <row r="38" spans="1:9" ht="15.75" x14ac:dyDescent="0.25">
      <c r="A38" s="408"/>
      <c r="B38" s="404"/>
      <c r="C38" s="404"/>
      <c r="D38" s="404"/>
      <c r="E38" s="404"/>
      <c r="F38" s="404"/>
      <c r="G38" s="404"/>
      <c r="H38" s="405"/>
    </row>
    <row r="39" spans="1:9" ht="15.75" x14ac:dyDescent="0.25">
      <c r="A39" s="408"/>
      <c r="B39" s="404"/>
      <c r="C39" s="404"/>
      <c r="D39" s="404"/>
      <c r="E39" s="404"/>
      <c r="F39" s="404"/>
      <c r="G39" s="404"/>
      <c r="H39" s="405"/>
    </row>
    <row r="40" spans="1:9" ht="15.75" x14ac:dyDescent="0.25">
      <c r="A40" s="404"/>
      <c r="B40" s="404"/>
      <c r="C40" s="404"/>
      <c r="D40" s="404"/>
      <c r="E40" s="404"/>
      <c r="F40" s="404"/>
      <c r="G40" s="404"/>
      <c r="H40" s="405"/>
    </row>
    <row r="41" spans="1:9" ht="15.75" x14ac:dyDescent="0.25">
      <c r="A41" s="404"/>
      <c r="B41" s="404"/>
      <c r="C41" s="404"/>
      <c r="D41" s="404"/>
      <c r="E41" s="404"/>
      <c r="F41" s="404"/>
      <c r="G41" s="404"/>
      <c r="H41" s="405"/>
    </row>
    <row r="42" spans="1:9" ht="15.75" x14ac:dyDescent="0.25">
      <c r="A42" s="404"/>
      <c r="B42" s="404"/>
      <c r="C42" s="404"/>
      <c r="D42" s="404"/>
      <c r="E42" s="404"/>
      <c r="F42" s="404"/>
      <c r="G42" s="404"/>
      <c r="H42" s="404"/>
    </row>
    <row r="43" spans="1:9" ht="15.75" x14ac:dyDescent="0.25">
      <c r="A43" s="404"/>
      <c r="B43" s="404"/>
      <c r="C43" s="404"/>
      <c r="D43" s="404"/>
      <c r="E43" s="404"/>
      <c r="F43" s="404"/>
      <c r="G43" s="404"/>
      <c r="H43" s="404"/>
    </row>
    <row r="44" spans="1:9" ht="18.75" x14ac:dyDescent="0.3">
      <c r="B44" s="409"/>
      <c r="C44" s="409"/>
    </row>
    <row r="45" spans="1:9" ht="18.75" x14ac:dyDescent="0.3">
      <c r="B45" s="409"/>
      <c r="C45" s="409"/>
    </row>
    <row r="46" spans="1:9" ht="18.75" x14ac:dyDescent="0.3">
      <c r="B46" s="409"/>
      <c r="C46" s="409"/>
    </row>
    <row r="47" spans="1:9" ht="18.75" x14ac:dyDescent="0.3">
      <c r="B47" s="409"/>
      <c r="C47" s="409"/>
    </row>
    <row r="48" spans="1:9" ht="18.75" x14ac:dyDescent="0.3">
      <c r="B48" s="409"/>
      <c r="C48" s="409"/>
    </row>
    <row r="49" spans="2:3" ht="18.75" x14ac:dyDescent="0.3">
      <c r="B49" s="409"/>
      <c r="C49" s="409"/>
    </row>
    <row r="50" spans="2:3" ht="18.75" x14ac:dyDescent="0.3">
      <c r="B50" s="409"/>
      <c r="C50" s="409"/>
    </row>
  </sheetData>
  <mergeCells count="56">
    <mergeCell ref="A28:D28"/>
    <mergeCell ref="B31:D31"/>
    <mergeCell ref="E31:I31"/>
    <mergeCell ref="B32:D32"/>
    <mergeCell ref="B36:D36"/>
    <mergeCell ref="E36:I36"/>
    <mergeCell ref="E32:I32"/>
    <mergeCell ref="F28:I28"/>
    <mergeCell ref="B37:D37"/>
    <mergeCell ref="E37:I37"/>
    <mergeCell ref="B33:D33"/>
    <mergeCell ref="E33:I33"/>
    <mergeCell ref="B34:D34"/>
    <mergeCell ref="E34:I34"/>
    <mergeCell ref="B35:D35"/>
    <mergeCell ref="E35:I35"/>
    <mergeCell ref="A16:B16"/>
    <mergeCell ref="B25:D25"/>
    <mergeCell ref="B26:D26"/>
    <mergeCell ref="A27:D27"/>
    <mergeCell ref="A22:D22"/>
    <mergeCell ref="B23:D23"/>
    <mergeCell ref="B24:D24"/>
    <mergeCell ref="A18:F18"/>
    <mergeCell ref="F23:I23"/>
    <mergeCell ref="F24:I24"/>
    <mergeCell ref="F25:I25"/>
    <mergeCell ref="F26:I26"/>
    <mergeCell ref="F27:I27"/>
    <mergeCell ref="F22:I22"/>
    <mergeCell ref="H10:H11"/>
    <mergeCell ref="C13:C14"/>
    <mergeCell ref="H13:H14"/>
    <mergeCell ref="I13:I14"/>
    <mergeCell ref="A15:B15"/>
    <mergeCell ref="A11:B11"/>
    <mergeCell ref="C10:C11"/>
    <mergeCell ref="D10:D11"/>
    <mergeCell ref="E10:E11"/>
    <mergeCell ref="G10:G11"/>
    <mergeCell ref="A12:A14"/>
    <mergeCell ref="I10:I11"/>
    <mergeCell ref="E13:E14"/>
    <mergeCell ref="A10:B10"/>
    <mergeCell ref="D13:D14"/>
    <mergeCell ref="G13:G14"/>
    <mergeCell ref="A8:A9"/>
    <mergeCell ref="A1:I1"/>
    <mergeCell ref="A4:B5"/>
    <mergeCell ref="C4:C5"/>
    <mergeCell ref="D4:D5"/>
    <mergeCell ref="E4:G4"/>
    <mergeCell ref="H4:H5"/>
    <mergeCell ref="I4:I5"/>
    <mergeCell ref="A6:B6"/>
    <mergeCell ref="A7:B7"/>
  </mergeCells>
  <pageMargins left="0.70866141732283472" right="0.31496062992125984" top="0.74803149606299213" bottom="0.74803149606299213" header="0.31496062992125984" footer="0.31496062992125984"/>
  <pageSetup paperSize="9" scale="57" orientation="portrait" horizontalDpi="4294967293" verticalDpi="4294967293" r:id="rId1"/>
  <headerFooter>
    <oddFooter xml:space="preserve">&amp;R&amp;12Zpracoval odbor finanční, stav k 1. 8. 2020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15"/>
  <sheetViews>
    <sheetView topLeftCell="E1" zoomScale="70" zoomScaleNormal="70" zoomScaleSheetLayoutView="42" zoomScalePageLayoutView="70" workbookViewId="0">
      <selection activeCell="R44" sqref="R44"/>
    </sheetView>
  </sheetViews>
  <sheetFormatPr defaultRowHeight="15" x14ac:dyDescent="0.25"/>
  <cols>
    <col min="1" max="1" width="4.7109375" customWidth="1"/>
    <col min="2" max="2" width="14.140625" customWidth="1"/>
    <col min="3" max="3" width="23.42578125" customWidth="1"/>
    <col min="4" max="4" width="16.85546875" customWidth="1"/>
    <col min="5" max="5" width="11.85546875" customWidth="1"/>
    <col min="6" max="6" width="8.7109375" customWidth="1"/>
    <col min="7" max="7" width="18.42578125" customWidth="1"/>
    <col min="8" max="8" width="13.85546875" customWidth="1"/>
    <col min="9"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12.7109375" customWidth="1"/>
    <col min="18" max="18" width="60.7109375" customWidth="1"/>
    <col min="20" max="20" width="18.140625" customWidth="1"/>
  </cols>
  <sheetData>
    <row r="1" spans="1:18" ht="33" customHeight="1" x14ac:dyDescent="0.35">
      <c r="A1" s="430" t="s">
        <v>337</v>
      </c>
      <c r="C1" s="95"/>
      <c r="D1" s="95"/>
      <c r="E1" s="95"/>
      <c r="F1" s="95"/>
      <c r="G1" s="95"/>
      <c r="H1" s="95"/>
      <c r="I1" s="95"/>
      <c r="J1" s="95"/>
      <c r="K1" s="95"/>
      <c r="L1" s="95"/>
      <c r="M1" s="95"/>
      <c r="N1" s="95"/>
      <c r="O1" s="95"/>
      <c r="P1" s="95"/>
      <c r="Q1" s="95"/>
      <c r="R1" s="10"/>
    </row>
    <row r="2" spans="1:18" ht="10.15" customHeight="1" x14ac:dyDescent="0.35">
      <c r="A2" s="430"/>
      <c r="C2" s="95"/>
      <c r="D2" s="95"/>
      <c r="E2" s="95"/>
      <c r="F2" s="95"/>
      <c r="G2" s="95"/>
      <c r="H2" s="95"/>
      <c r="I2" s="95"/>
      <c r="J2" s="95"/>
      <c r="K2" s="95"/>
      <c r="L2" s="95"/>
      <c r="M2" s="95"/>
      <c r="N2" s="95"/>
      <c r="O2" s="95"/>
      <c r="P2" s="95"/>
      <c r="Q2" s="95"/>
      <c r="R2" s="10"/>
    </row>
    <row r="3" spans="1:18" ht="38.25" customHeight="1" x14ac:dyDescent="0.25">
      <c r="A3" s="761" t="s">
        <v>40</v>
      </c>
      <c r="B3" s="755" t="s">
        <v>41</v>
      </c>
      <c r="C3" s="755" t="s">
        <v>33</v>
      </c>
      <c r="D3" s="756" t="s">
        <v>42</v>
      </c>
      <c r="E3" s="755" t="s">
        <v>43</v>
      </c>
      <c r="F3" s="763" t="s">
        <v>208</v>
      </c>
      <c r="G3" s="755" t="s">
        <v>12</v>
      </c>
      <c r="H3" s="756" t="s">
        <v>45</v>
      </c>
      <c r="I3" s="755" t="s">
        <v>46</v>
      </c>
      <c r="J3" s="755" t="s">
        <v>14</v>
      </c>
      <c r="K3" s="758" t="s">
        <v>20</v>
      </c>
      <c r="L3" s="760" t="s">
        <v>47</v>
      </c>
      <c r="M3" s="737" t="s">
        <v>48</v>
      </c>
      <c r="N3" s="738"/>
      <c r="O3" s="739"/>
      <c r="P3" s="740" t="s">
        <v>49</v>
      </c>
      <c r="Q3" s="742" t="s">
        <v>209</v>
      </c>
      <c r="R3" s="750" t="s">
        <v>50</v>
      </c>
    </row>
    <row r="4" spans="1:18" ht="90" x14ac:dyDescent="0.25">
      <c r="A4" s="762"/>
      <c r="B4" s="756"/>
      <c r="C4" s="756"/>
      <c r="D4" s="757"/>
      <c r="E4" s="756"/>
      <c r="F4" s="764"/>
      <c r="G4" s="756"/>
      <c r="H4" s="757"/>
      <c r="I4" s="756"/>
      <c r="J4" s="756"/>
      <c r="K4" s="759"/>
      <c r="L4" s="740"/>
      <c r="M4" s="161" t="s">
        <v>51</v>
      </c>
      <c r="N4" s="162" t="s">
        <v>210</v>
      </c>
      <c r="O4" s="163" t="s">
        <v>211</v>
      </c>
      <c r="P4" s="741"/>
      <c r="Q4" s="743"/>
      <c r="R4" s="751"/>
    </row>
    <row r="5" spans="1:18" ht="26.25" customHeight="1" thickBot="1" x14ac:dyDescent="0.3">
      <c r="A5" s="164" t="s">
        <v>53</v>
      </c>
      <c r="B5" s="164" t="s">
        <v>54</v>
      </c>
      <c r="C5" s="164" t="s">
        <v>55</v>
      </c>
      <c r="D5" s="164" t="s">
        <v>56</v>
      </c>
      <c r="E5" s="164" t="s">
        <v>57</v>
      </c>
      <c r="F5" s="165" t="s">
        <v>58</v>
      </c>
      <c r="G5" s="164" t="s">
        <v>59</v>
      </c>
      <c r="H5" s="164" t="s">
        <v>60</v>
      </c>
      <c r="I5" s="164" t="s">
        <v>61</v>
      </c>
      <c r="J5" s="164" t="s">
        <v>62</v>
      </c>
      <c r="K5" s="166" t="s">
        <v>63</v>
      </c>
      <c r="L5" s="167" t="s">
        <v>64</v>
      </c>
      <c r="M5" s="167" t="s">
        <v>65</v>
      </c>
      <c r="N5" s="168" t="s">
        <v>66</v>
      </c>
      <c r="O5" s="166" t="s">
        <v>67</v>
      </c>
      <c r="P5" s="167" t="s">
        <v>68</v>
      </c>
      <c r="Q5" s="167" t="s">
        <v>213</v>
      </c>
      <c r="R5" s="169" t="s">
        <v>214</v>
      </c>
    </row>
    <row r="6" spans="1:18" ht="112.5" customHeight="1" x14ac:dyDescent="0.25">
      <c r="A6" s="688">
        <v>2</v>
      </c>
      <c r="B6" s="684" t="s">
        <v>171</v>
      </c>
      <c r="C6" s="684" t="s">
        <v>172</v>
      </c>
      <c r="D6" s="684" t="s">
        <v>69</v>
      </c>
      <c r="E6" s="753" t="s">
        <v>188</v>
      </c>
      <c r="F6" s="684" t="s">
        <v>194</v>
      </c>
      <c r="G6" s="724">
        <v>98003445.049999997</v>
      </c>
      <c r="H6" s="726" t="s">
        <v>215</v>
      </c>
      <c r="I6" s="684" t="s">
        <v>71</v>
      </c>
      <c r="J6" s="170" t="s">
        <v>72</v>
      </c>
      <c r="K6" s="735" t="s">
        <v>216</v>
      </c>
      <c r="L6" s="171">
        <v>5731781</v>
      </c>
      <c r="M6" s="171">
        <f t="shared" ref="M6:M27" si="0">N6+O6</f>
        <v>1464072</v>
      </c>
      <c r="N6" s="172">
        <v>1464072</v>
      </c>
      <c r="O6" s="173">
        <v>0</v>
      </c>
      <c r="P6" s="174">
        <f t="shared" ref="P6:P26" si="1">M6/L6</f>
        <v>0.25543055465657183</v>
      </c>
      <c r="Q6" s="773">
        <f>(M6+M7+M8+M9+M10)/G6</f>
        <v>1.5624328300079489E-2</v>
      </c>
      <c r="R6" s="134" t="s">
        <v>349</v>
      </c>
    </row>
    <row r="7" spans="1:18" ht="39.6" customHeight="1" x14ac:dyDescent="0.25">
      <c r="A7" s="697"/>
      <c r="B7" s="698"/>
      <c r="C7" s="698"/>
      <c r="D7" s="752"/>
      <c r="E7" s="754"/>
      <c r="F7" s="765"/>
      <c r="G7" s="767"/>
      <c r="H7" s="769"/>
      <c r="I7" s="698"/>
      <c r="J7" s="170" t="s">
        <v>173</v>
      </c>
      <c r="K7" s="771"/>
      <c r="L7" s="171">
        <v>1464072</v>
      </c>
      <c r="M7" s="171">
        <f t="shared" si="0"/>
        <v>0</v>
      </c>
      <c r="N7" s="172">
        <v>0</v>
      </c>
      <c r="O7" s="173">
        <v>0</v>
      </c>
      <c r="P7" s="174">
        <f t="shared" si="1"/>
        <v>0</v>
      </c>
      <c r="Q7" s="774"/>
      <c r="R7" s="134" t="s">
        <v>217</v>
      </c>
    </row>
    <row r="8" spans="1:18" ht="98.25" customHeight="1" x14ac:dyDescent="0.25">
      <c r="A8" s="697"/>
      <c r="B8" s="698"/>
      <c r="C8" s="698"/>
      <c r="D8" s="752"/>
      <c r="E8" s="754"/>
      <c r="F8" s="765"/>
      <c r="G8" s="767"/>
      <c r="H8" s="769"/>
      <c r="I8" s="698"/>
      <c r="J8" s="170" t="s">
        <v>218</v>
      </c>
      <c r="K8" s="772"/>
      <c r="L8" s="171">
        <v>26492</v>
      </c>
      <c r="M8" s="171">
        <f t="shared" si="0"/>
        <v>26492</v>
      </c>
      <c r="N8" s="172">
        <v>26492</v>
      </c>
      <c r="O8" s="173">
        <v>0</v>
      </c>
      <c r="P8" s="174">
        <f t="shared" si="1"/>
        <v>1</v>
      </c>
      <c r="Q8" s="774"/>
      <c r="R8" s="134" t="s">
        <v>348</v>
      </c>
    </row>
    <row r="9" spans="1:18" ht="186.75" customHeight="1" x14ac:dyDescent="0.25">
      <c r="A9" s="697"/>
      <c r="B9" s="698"/>
      <c r="C9" s="698"/>
      <c r="D9" s="752"/>
      <c r="E9" s="754"/>
      <c r="F9" s="765"/>
      <c r="G9" s="767"/>
      <c r="H9" s="769"/>
      <c r="I9" s="698"/>
      <c r="J9" s="170" t="s">
        <v>72</v>
      </c>
      <c r="K9" s="735" t="s">
        <v>219</v>
      </c>
      <c r="L9" s="171">
        <v>81346508</v>
      </c>
      <c r="M9" s="171">
        <f t="shared" si="0"/>
        <v>40674</v>
      </c>
      <c r="N9" s="172">
        <v>40674</v>
      </c>
      <c r="O9" s="173">
        <v>0</v>
      </c>
      <c r="P9" s="174">
        <f t="shared" si="1"/>
        <v>5.0000917064565325E-4</v>
      </c>
      <c r="Q9" s="774"/>
      <c r="R9" s="3" t="s">
        <v>350</v>
      </c>
    </row>
    <row r="10" spans="1:18" ht="97.5" customHeight="1" x14ac:dyDescent="0.25">
      <c r="A10" s="732"/>
      <c r="B10" s="734"/>
      <c r="C10" s="734"/>
      <c r="D10" s="734"/>
      <c r="E10" s="734"/>
      <c r="F10" s="766"/>
      <c r="G10" s="768"/>
      <c r="H10" s="770"/>
      <c r="I10" s="734"/>
      <c r="J10" s="170" t="s">
        <v>174</v>
      </c>
      <c r="K10" s="736"/>
      <c r="L10" s="171">
        <v>40674</v>
      </c>
      <c r="M10" s="171">
        <f t="shared" si="0"/>
        <v>0</v>
      </c>
      <c r="N10" s="172">
        <v>0</v>
      </c>
      <c r="O10" s="173">
        <v>0</v>
      </c>
      <c r="P10" s="174">
        <f t="shared" si="1"/>
        <v>0</v>
      </c>
      <c r="Q10" s="775"/>
      <c r="R10" s="3" t="s">
        <v>220</v>
      </c>
    </row>
    <row r="11" spans="1:18" s="179" customFormat="1" ht="330" x14ac:dyDescent="0.25">
      <c r="A11" s="175">
        <v>6</v>
      </c>
      <c r="B11" s="151" t="s">
        <v>171</v>
      </c>
      <c r="C11" s="151" t="s">
        <v>177</v>
      </c>
      <c r="D11" s="146" t="s">
        <v>69</v>
      </c>
      <c r="E11" s="151" t="s">
        <v>189</v>
      </c>
      <c r="F11" s="151" t="s">
        <v>195</v>
      </c>
      <c r="G11" s="150">
        <v>67542348.040000007</v>
      </c>
      <c r="H11" s="175" t="s">
        <v>221</v>
      </c>
      <c r="I11" s="156" t="s">
        <v>222</v>
      </c>
      <c r="J11" s="170" t="s">
        <v>72</v>
      </c>
      <c r="K11" s="176" t="s">
        <v>223</v>
      </c>
      <c r="L11" s="171">
        <v>5787124.75</v>
      </c>
      <c r="M11" s="171">
        <f t="shared" ref="M11:M13" si="2">N11+O11</f>
        <v>2879688</v>
      </c>
      <c r="N11" s="490">
        <v>2879688</v>
      </c>
      <c r="O11" s="173">
        <v>0</v>
      </c>
      <c r="P11" s="174">
        <f t="shared" si="1"/>
        <v>0.49760254433775597</v>
      </c>
      <c r="Q11" s="177">
        <f>M11/G11</f>
        <v>4.263529598193104E-2</v>
      </c>
      <c r="R11" s="178" t="s">
        <v>395</v>
      </c>
    </row>
    <row r="12" spans="1:18" s="179" customFormat="1" ht="300.75" customHeight="1" x14ac:dyDescent="0.25">
      <c r="A12" s="175">
        <v>7</v>
      </c>
      <c r="B12" s="151" t="s">
        <v>171</v>
      </c>
      <c r="C12" s="151" t="s">
        <v>178</v>
      </c>
      <c r="D12" s="146" t="s">
        <v>69</v>
      </c>
      <c r="E12" s="151" t="s">
        <v>190</v>
      </c>
      <c r="F12" s="151" t="s">
        <v>195</v>
      </c>
      <c r="G12" s="150">
        <v>109809294.19</v>
      </c>
      <c r="H12" s="175" t="s">
        <v>221</v>
      </c>
      <c r="I12" s="156" t="s">
        <v>222</v>
      </c>
      <c r="J12" s="170" t="s">
        <v>72</v>
      </c>
      <c r="K12" s="176" t="s">
        <v>223</v>
      </c>
      <c r="L12" s="171">
        <v>4715937.32</v>
      </c>
      <c r="M12" s="171">
        <f t="shared" si="2"/>
        <v>4711313</v>
      </c>
      <c r="N12" s="490">
        <v>4711313</v>
      </c>
      <c r="O12" s="173">
        <v>0</v>
      </c>
      <c r="P12" s="174">
        <f t="shared" si="1"/>
        <v>0.9990194271708428</v>
      </c>
      <c r="Q12" s="177">
        <f>M12/G12</f>
        <v>4.2904501251489195E-2</v>
      </c>
      <c r="R12" s="178" t="s">
        <v>396</v>
      </c>
    </row>
    <row r="13" spans="1:18" ht="251.25" customHeight="1" x14ac:dyDescent="0.25">
      <c r="A13" s="731">
        <v>8</v>
      </c>
      <c r="B13" s="733" t="s">
        <v>171</v>
      </c>
      <c r="C13" s="733" t="s">
        <v>179</v>
      </c>
      <c r="D13" s="733" t="s">
        <v>224</v>
      </c>
      <c r="E13" s="733" t="s">
        <v>205</v>
      </c>
      <c r="F13" s="733" t="s">
        <v>225</v>
      </c>
      <c r="G13" s="744">
        <v>5213341.5599999996</v>
      </c>
      <c r="H13" s="731" t="s">
        <v>226</v>
      </c>
      <c r="I13" s="731" t="s">
        <v>249</v>
      </c>
      <c r="J13" s="170" t="s">
        <v>175</v>
      </c>
      <c r="K13" s="746" t="s">
        <v>227</v>
      </c>
      <c r="L13" s="180">
        <v>3263660</v>
      </c>
      <c r="M13" s="180">
        <f t="shared" si="2"/>
        <v>815915</v>
      </c>
      <c r="N13" s="46">
        <v>815915</v>
      </c>
      <c r="O13" s="181">
        <v>0</v>
      </c>
      <c r="P13" s="182">
        <f t="shared" si="1"/>
        <v>0.25</v>
      </c>
      <c r="Q13" s="748">
        <f>(M13+M14)/G13</f>
        <v>0.19003857479846381</v>
      </c>
      <c r="R13" s="729" t="s">
        <v>405</v>
      </c>
    </row>
    <row r="14" spans="1:18" ht="229.5" customHeight="1" x14ac:dyDescent="0.25">
      <c r="A14" s="732"/>
      <c r="B14" s="734"/>
      <c r="C14" s="734"/>
      <c r="D14" s="734"/>
      <c r="E14" s="734"/>
      <c r="F14" s="734"/>
      <c r="G14" s="745"/>
      <c r="H14" s="732"/>
      <c r="I14" s="732"/>
      <c r="J14" s="155" t="s">
        <v>176</v>
      </c>
      <c r="K14" s="747"/>
      <c r="L14" s="183">
        <v>979098</v>
      </c>
      <c r="M14" s="184">
        <f t="shared" si="0"/>
        <v>174821</v>
      </c>
      <c r="N14" s="185">
        <v>174821</v>
      </c>
      <c r="O14" s="186">
        <v>0</v>
      </c>
      <c r="P14" s="187">
        <f>M14/L14</f>
        <v>0.17855311725690381</v>
      </c>
      <c r="Q14" s="749"/>
      <c r="R14" s="730"/>
    </row>
    <row r="15" spans="1:18" ht="409.5" customHeight="1" x14ac:dyDescent="0.25">
      <c r="A15" s="688">
        <v>9</v>
      </c>
      <c r="B15" s="684" t="s">
        <v>171</v>
      </c>
      <c r="C15" s="684" t="s">
        <v>180</v>
      </c>
      <c r="D15" s="684" t="s">
        <v>224</v>
      </c>
      <c r="E15" s="728" t="s">
        <v>377</v>
      </c>
      <c r="F15" s="684" t="s">
        <v>193</v>
      </c>
      <c r="G15" s="686">
        <v>7683717.46</v>
      </c>
      <c r="H15" s="688" t="s">
        <v>226</v>
      </c>
      <c r="I15" s="688" t="s">
        <v>228</v>
      </c>
      <c r="J15" s="188" t="s">
        <v>175</v>
      </c>
      <c r="K15" s="189" t="s">
        <v>229</v>
      </c>
      <c r="L15" s="190">
        <v>4033239.72</v>
      </c>
      <c r="M15" s="514">
        <f t="shared" si="0"/>
        <v>201662</v>
      </c>
      <c r="N15" s="191">
        <v>201662</v>
      </c>
      <c r="O15" s="192">
        <v>0</v>
      </c>
      <c r="P15" s="193">
        <f t="shared" si="1"/>
        <v>5.0000003471154943E-2</v>
      </c>
      <c r="Q15" s="690">
        <f>(M15+M16)/G15</f>
        <v>3.528135975994099E-2</v>
      </c>
      <c r="R15" s="133" t="s">
        <v>404</v>
      </c>
    </row>
    <row r="16" spans="1:18" ht="105" x14ac:dyDescent="0.25">
      <c r="A16" s="689"/>
      <c r="B16" s="685"/>
      <c r="C16" s="685"/>
      <c r="D16" s="685"/>
      <c r="E16" s="685"/>
      <c r="F16" s="685"/>
      <c r="G16" s="687"/>
      <c r="H16" s="689"/>
      <c r="I16" s="689"/>
      <c r="J16" s="170" t="s">
        <v>230</v>
      </c>
      <c r="K16" s="194" t="s">
        <v>231</v>
      </c>
      <c r="L16" s="171">
        <v>201662</v>
      </c>
      <c r="M16" s="514">
        <f t="shared" si="0"/>
        <v>69430</v>
      </c>
      <c r="N16" s="172">
        <v>69430</v>
      </c>
      <c r="O16" s="173">
        <v>0</v>
      </c>
      <c r="P16" s="174">
        <v>0</v>
      </c>
      <c r="Q16" s="683"/>
      <c r="R16" s="133" t="s">
        <v>406</v>
      </c>
    </row>
    <row r="17" spans="1:23" ht="323.25" customHeight="1" x14ac:dyDescent="0.25">
      <c r="A17" s="688">
        <v>10</v>
      </c>
      <c r="B17" s="684" t="s">
        <v>171</v>
      </c>
      <c r="C17" s="684" t="s">
        <v>181</v>
      </c>
      <c r="D17" s="684" t="s">
        <v>232</v>
      </c>
      <c r="E17" s="684" t="s">
        <v>206</v>
      </c>
      <c r="F17" s="684" t="s">
        <v>192</v>
      </c>
      <c r="G17" s="724">
        <v>13179425.42</v>
      </c>
      <c r="H17" s="726" t="s">
        <v>221</v>
      </c>
      <c r="I17" s="688" t="s">
        <v>233</v>
      </c>
      <c r="J17" s="195" t="s">
        <v>175</v>
      </c>
      <c r="K17" s="667" t="s">
        <v>182</v>
      </c>
      <c r="L17" s="190">
        <v>101336.35</v>
      </c>
      <c r="M17" s="190">
        <f t="shared" si="0"/>
        <v>0</v>
      </c>
      <c r="N17" s="208">
        <v>0</v>
      </c>
      <c r="O17" s="192">
        <v>0</v>
      </c>
      <c r="P17" s="193">
        <f t="shared" si="1"/>
        <v>0</v>
      </c>
      <c r="Q17" s="690">
        <f>(M17+M18)/G17</f>
        <v>0</v>
      </c>
      <c r="R17" s="133" t="s">
        <v>399</v>
      </c>
    </row>
    <row r="18" spans="1:23" ht="145.5" customHeight="1" x14ac:dyDescent="0.25">
      <c r="A18" s="689"/>
      <c r="B18" s="685"/>
      <c r="C18" s="685"/>
      <c r="D18" s="685"/>
      <c r="E18" s="685"/>
      <c r="F18" s="685"/>
      <c r="G18" s="725"/>
      <c r="H18" s="727"/>
      <c r="I18" s="689"/>
      <c r="J18" s="509" t="s">
        <v>176</v>
      </c>
      <c r="K18" s="723"/>
      <c r="L18" s="190">
        <v>20269</v>
      </c>
      <c r="M18" s="196">
        <v>0</v>
      </c>
      <c r="N18" s="208">
        <v>0</v>
      </c>
      <c r="O18" s="192">
        <v>0</v>
      </c>
      <c r="P18" s="193">
        <f t="shared" si="1"/>
        <v>0</v>
      </c>
      <c r="Q18" s="682"/>
      <c r="R18" s="133" t="s">
        <v>360</v>
      </c>
    </row>
    <row r="19" spans="1:23" x14ac:dyDescent="0.25">
      <c r="A19" s="688">
        <v>11</v>
      </c>
      <c r="B19" s="684" t="s">
        <v>171</v>
      </c>
      <c r="C19" s="684" t="s">
        <v>234</v>
      </c>
      <c r="D19" s="684" t="s">
        <v>232</v>
      </c>
      <c r="E19" s="684" t="s">
        <v>207</v>
      </c>
      <c r="F19" s="684" t="s">
        <v>192</v>
      </c>
      <c r="G19" s="686">
        <v>11568526.630000001</v>
      </c>
      <c r="H19" s="688" t="s">
        <v>221</v>
      </c>
      <c r="I19" s="688" t="s">
        <v>233</v>
      </c>
      <c r="J19" s="696" t="s">
        <v>175</v>
      </c>
      <c r="K19" s="667" t="s">
        <v>235</v>
      </c>
      <c r="L19" s="717">
        <v>2675450.1</v>
      </c>
      <c r="M19" s="717">
        <f t="shared" si="0"/>
        <v>2318724</v>
      </c>
      <c r="N19" s="719">
        <v>2318724</v>
      </c>
      <c r="O19" s="721">
        <v>0</v>
      </c>
      <c r="P19" s="690">
        <f t="shared" si="1"/>
        <v>0.86666688345261977</v>
      </c>
      <c r="Q19" s="690">
        <f>(M19+M21)/G19</f>
        <v>0.40086764272763747</v>
      </c>
      <c r="R19" s="703" t="s">
        <v>354</v>
      </c>
    </row>
    <row r="20" spans="1:23" ht="379.5" customHeight="1" x14ac:dyDescent="0.25">
      <c r="A20" s="697"/>
      <c r="B20" s="698"/>
      <c r="C20" s="698"/>
      <c r="D20" s="698"/>
      <c r="E20" s="698"/>
      <c r="F20" s="698"/>
      <c r="G20" s="699"/>
      <c r="H20" s="697"/>
      <c r="I20" s="697"/>
      <c r="J20" s="681"/>
      <c r="K20" s="668"/>
      <c r="L20" s="718"/>
      <c r="M20" s="718"/>
      <c r="N20" s="720"/>
      <c r="O20" s="722"/>
      <c r="P20" s="683"/>
      <c r="Q20" s="682"/>
      <c r="R20" s="704"/>
    </row>
    <row r="21" spans="1:23" ht="91.5" customHeight="1" x14ac:dyDescent="0.25">
      <c r="A21" s="689"/>
      <c r="B21" s="685"/>
      <c r="C21" s="685"/>
      <c r="D21" s="685"/>
      <c r="E21" s="685"/>
      <c r="F21" s="685"/>
      <c r="G21" s="687"/>
      <c r="H21" s="689"/>
      <c r="I21" s="689"/>
      <c r="J21" s="509" t="s">
        <v>176</v>
      </c>
      <c r="K21" s="723"/>
      <c r="L21" s="190">
        <v>2318724</v>
      </c>
      <c r="M21" s="190">
        <f t="shared" si="0"/>
        <v>2318724</v>
      </c>
      <c r="N21" s="191">
        <v>2318724</v>
      </c>
      <c r="O21" s="192">
        <v>0</v>
      </c>
      <c r="P21" s="193">
        <f t="shared" si="1"/>
        <v>1</v>
      </c>
      <c r="Q21" s="683"/>
      <c r="R21" s="133" t="s">
        <v>351</v>
      </c>
    </row>
    <row r="22" spans="1:23" ht="210" x14ac:dyDescent="0.25">
      <c r="A22" s="688">
        <v>12</v>
      </c>
      <c r="B22" s="684" t="s">
        <v>171</v>
      </c>
      <c r="C22" s="684" t="s">
        <v>236</v>
      </c>
      <c r="D22" s="684" t="s">
        <v>237</v>
      </c>
      <c r="E22" s="705" t="s">
        <v>204</v>
      </c>
      <c r="F22" s="684" t="s">
        <v>196</v>
      </c>
      <c r="G22" s="708">
        <v>87687163</v>
      </c>
      <c r="H22" s="711" t="s">
        <v>221</v>
      </c>
      <c r="I22" s="714" t="s">
        <v>238</v>
      </c>
      <c r="J22" s="151" t="s">
        <v>239</v>
      </c>
      <c r="K22" s="700" t="s">
        <v>240</v>
      </c>
      <c r="L22" s="701">
        <v>62041955.82</v>
      </c>
      <c r="M22" s="190">
        <f t="shared" si="0"/>
        <v>0</v>
      </c>
      <c r="N22" s="208">
        <v>0</v>
      </c>
      <c r="O22" s="192">
        <v>0</v>
      </c>
      <c r="P22" s="690">
        <f>(M22+M23)/L22</f>
        <v>3.4673632891929678E-5</v>
      </c>
      <c r="Q22" s="682">
        <f>(N22+N23+M24)/G22</f>
        <v>0.12931047546834193</v>
      </c>
      <c r="R22" s="133" t="s">
        <v>394</v>
      </c>
      <c r="T22" s="23"/>
    </row>
    <row r="23" spans="1:23" ht="90" x14ac:dyDescent="0.25">
      <c r="A23" s="697"/>
      <c r="B23" s="698"/>
      <c r="C23" s="698"/>
      <c r="D23" s="698"/>
      <c r="E23" s="706"/>
      <c r="F23" s="698"/>
      <c r="G23" s="709"/>
      <c r="H23" s="712"/>
      <c r="I23" s="715"/>
      <c r="J23" s="153" t="s">
        <v>388</v>
      </c>
      <c r="K23" s="669"/>
      <c r="L23" s="702"/>
      <c r="M23" s="190">
        <f t="shared" si="0"/>
        <v>2151.2199999999998</v>
      </c>
      <c r="N23" s="191">
        <v>2151.2199999999998</v>
      </c>
      <c r="O23" s="192">
        <v>0</v>
      </c>
      <c r="P23" s="683"/>
      <c r="Q23" s="682"/>
      <c r="R23" s="198" t="s">
        <v>403</v>
      </c>
    </row>
    <row r="24" spans="1:23" ht="75" x14ac:dyDescent="0.25">
      <c r="A24" s="689"/>
      <c r="B24" s="685"/>
      <c r="C24" s="685"/>
      <c r="D24" s="685"/>
      <c r="E24" s="707"/>
      <c r="F24" s="685"/>
      <c r="G24" s="710"/>
      <c r="H24" s="713"/>
      <c r="I24" s="716"/>
      <c r="J24" s="512" t="s">
        <v>389</v>
      </c>
      <c r="K24" s="194" t="s">
        <v>241</v>
      </c>
      <c r="L24" s="190">
        <v>11336717.52</v>
      </c>
      <c r="M24" s="190">
        <f t="shared" si="0"/>
        <v>11336717.52</v>
      </c>
      <c r="N24" s="199">
        <v>0</v>
      </c>
      <c r="O24" s="173">
        <v>11336717.52</v>
      </c>
      <c r="P24" s="193">
        <f t="shared" si="1"/>
        <v>1</v>
      </c>
      <c r="Q24" s="682"/>
      <c r="R24" s="134" t="s">
        <v>407</v>
      </c>
    </row>
    <row r="25" spans="1:23" ht="125.25" customHeight="1" x14ac:dyDescent="0.25">
      <c r="A25" s="439">
        <v>16</v>
      </c>
      <c r="B25" s="200" t="s">
        <v>171</v>
      </c>
      <c r="C25" s="200" t="s">
        <v>183</v>
      </c>
      <c r="D25" s="200" t="s">
        <v>242</v>
      </c>
      <c r="E25" s="201" t="s">
        <v>243</v>
      </c>
      <c r="F25" s="200" t="s">
        <v>244</v>
      </c>
      <c r="G25" s="159">
        <v>87252251.980000004</v>
      </c>
      <c r="H25" s="159" t="s">
        <v>221</v>
      </c>
      <c r="I25" s="2" t="s">
        <v>245</v>
      </c>
      <c r="J25" s="513" t="s">
        <v>390</v>
      </c>
      <c r="K25" s="194" t="s">
        <v>246</v>
      </c>
      <c r="L25" s="171">
        <v>269934.52</v>
      </c>
      <c r="M25" s="171">
        <f t="shared" si="0"/>
        <v>269934.52</v>
      </c>
      <c r="N25" s="202">
        <v>269934.52</v>
      </c>
      <c r="O25" s="173">
        <v>0</v>
      </c>
      <c r="P25" s="174">
        <f t="shared" si="1"/>
        <v>1</v>
      </c>
      <c r="Q25" s="203">
        <f>M25/G25</f>
        <v>3.0937255357245622E-3</v>
      </c>
      <c r="R25" s="134" t="s">
        <v>355</v>
      </c>
    </row>
    <row r="26" spans="1:23" ht="408.6" customHeight="1" x14ac:dyDescent="0.25">
      <c r="A26" s="485">
        <v>19</v>
      </c>
      <c r="B26" s="484" t="s">
        <v>171</v>
      </c>
      <c r="C26" s="484" t="s">
        <v>184</v>
      </c>
      <c r="D26" s="484" t="s">
        <v>247</v>
      </c>
      <c r="E26" s="484" t="s">
        <v>197</v>
      </c>
      <c r="F26" s="484" t="s">
        <v>198</v>
      </c>
      <c r="G26" s="486">
        <v>144128467</v>
      </c>
      <c r="H26" s="487" t="s">
        <v>248</v>
      </c>
      <c r="I26" s="488" t="s">
        <v>249</v>
      </c>
      <c r="J26" s="188" t="s">
        <v>175</v>
      </c>
      <c r="K26" s="489" t="s">
        <v>250</v>
      </c>
      <c r="L26" s="204">
        <v>9222024</v>
      </c>
      <c r="M26" s="204">
        <f t="shared" si="0"/>
        <v>9222024</v>
      </c>
      <c r="N26" s="205">
        <v>9222024</v>
      </c>
      <c r="O26" s="206">
        <v>0</v>
      </c>
      <c r="P26" s="207">
        <f t="shared" si="1"/>
        <v>1</v>
      </c>
      <c r="Q26" s="207">
        <f>M26/G26</f>
        <v>6.3984750493460807E-2</v>
      </c>
      <c r="R26" s="491" t="s">
        <v>414</v>
      </c>
    </row>
    <row r="27" spans="1:23" ht="408.75" customHeight="1" x14ac:dyDescent="0.25">
      <c r="A27" s="200">
        <v>26</v>
      </c>
      <c r="B27" s="200" t="s">
        <v>171</v>
      </c>
      <c r="C27" s="200" t="s">
        <v>199</v>
      </c>
      <c r="D27" s="200" t="s">
        <v>112</v>
      </c>
      <c r="E27" s="209" t="s">
        <v>200</v>
      </c>
      <c r="F27" s="210" t="s">
        <v>251</v>
      </c>
      <c r="G27" s="159">
        <v>32851203.190000001</v>
      </c>
      <c r="H27" s="159" t="s">
        <v>252</v>
      </c>
      <c r="I27" s="2" t="s">
        <v>253</v>
      </c>
      <c r="J27" s="211" t="s">
        <v>16</v>
      </c>
      <c r="K27" s="212" t="s">
        <v>254</v>
      </c>
      <c r="L27" s="160">
        <v>732271.43</v>
      </c>
      <c r="M27" s="190">
        <f t="shared" si="0"/>
        <v>732271.43</v>
      </c>
      <c r="N27" s="213">
        <v>732271.43</v>
      </c>
      <c r="O27" s="214">
        <v>0</v>
      </c>
      <c r="P27" s="215">
        <f t="shared" ref="P27:P46" si="3">M27/L27</f>
        <v>1</v>
      </c>
      <c r="Q27" s="193">
        <f>M27/G27</f>
        <v>2.2290551300809144E-2</v>
      </c>
      <c r="R27" s="216" t="s">
        <v>400</v>
      </c>
    </row>
    <row r="28" spans="1:23" ht="180" x14ac:dyDescent="0.25">
      <c r="A28" s="688">
        <v>27</v>
      </c>
      <c r="B28" s="684" t="s">
        <v>171</v>
      </c>
      <c r="C28" s="684" t="s">
        <v>185</v>
      </c>
      <c r="D28" s="684" t="s">
        <v>112</v>
      </c>
      <c r="E28" s="684" t="s">
        <v>186</v>
      </c>
      <c r="F28" s="684" t="s">
        <v>255</v>
      </c>
      <c r="G28" s="686">
        <v>37057739.189999998</v>
      </c>
      <c r="H28" s="688" t="s">
        <v>221</v>
      </c>
      <c r="I28" s="688" t="s">
        <v>249</v>
      </c>
      <c r="J28" s="195" t="s">
        <v>72</v>
      </c>
      <c r="K28" s="194" t="s">
        <v>256</v>
      </c>
      <c r="L28" s="171">
        <v>5932670.2699999996</v>
      </c>
      <c r="M28" s="171">
        <f>N28+O28</f>
        <v>5932671</v>
      </c>
      <c r="N28" s="197">
        <v>5932671</v>
      </c>
      <c r="O28" s="217">
        <v>0</v>
      </c>
      <c r="P28" s="207">
        <f t="shared" si="3"/>
        <v>1.0000001230474587</v>
      </c>
      <c r="Q28" s="690">
        <f>(M28+M29)/G28</f>
        <v>0.16009263192183421</v>
      </c>
      <c r="R28" s="134" t="s">
        <v>352</v>
      </c>
    </row>
    <row r="29" spans="1:23" ht="48" customHeight="1" x14ac:dyDescent="0.25">
      <c r="A29" s="689"/>
      <c r="B29" s="685"/>
      <c r="C29" s="685"/>
      <c r="D29" s="685"/>
      <c r="E29" s="685"/>
      <c r="F29" s="685"/>
      <c r="G29" s="687"/>
      <c r="H29" s="689"/>
      <c r="I29" s="689"/>
      <c r="J29" s="149" t="s">
        <v>257</v>
      </c>
      <c r="K29" s="218" t="s">
        <v>124</v>
      </c>
      <c r="L29" s="219">
        <v>0</v>
      </c>
      <c r="M29" s="196">
        <v>0</v>
      </c>
      <c r="N29" s="208">
        <v>0</v>
      </c>
      <c r="O29" s="208">
        <v>0</v>
      </c>
      <c r="P29" s="207">
        <v>0</v>
      </c>
      <c r="Q29" s="682"/>
      <c r="R29" s="134" t="s">
        <v>258</v>
      </c>
    </row>
    <row r="30" spans="1:23" ht="250.5" customHeight="1" x14ac:dyDescent="0.25">
      <c r="A30" s="688">
        <v>28</v>
      </c>
      <c r="B30" s="684" t="s">
        <v>171</v>
      </c>
      <c r="C30" s="684" t="s">
        <v>187</v>
      </c>
      <c r="D30" s="684" t="s">
        <v>112</v>
      </c>
      <c r="E30" s="684" t="s">
        <v>202</v>
      </c>
      <c r="F30" s="684" t="s">
        <v>251</v>
      </c>
      <c r="G30" s="686">
        <v>135462141.78</v>
      </c>
      <c r="H30" s="688" t="s">
        <v>221</v>
      </c>
      <c r="I30" s="688" t="s">
        <v>249</v>
      </c>
      <c r="J30" s="696" t="s">
        <v>16</v>
      </c>
      <c r="K30" s="218" t="s">
        <v>259</v>
      </c>
      <c r="L30" s="171">
        <v>344617.16</v>
      </c>
      <c r="M30" s="190">
        <f>N30+O30</f>
        <v>344617.16</v>
      </c>
      <c r="N30" s="191">
        <v>344617.16</v>
      </c>
      <c r="O30" s="217">
        <v>0</v>
      </c>
      <c r="P30" s="207">
        <f t="shared" si="3"/>
        <v>1</v>
      </c>
      <c r="Q30" s="682">
        <f>(M30+M31+M32+M33+M34+M35)/G30</f>
        <v>0.1894192092553226</v>
      </c>
      <c r="R30" s="134" t="s">
        <v>408</v>
      </c>
    </row>
    <row r="31" spans="1:23" ht="409.5" customHeight="1" x14ac:dyDescent="0.25">
      <c r="A31" s="697"/>
      <c r="B31" s="698"/>
      <c r="C31" s="698"/>
      <c r="D31" s="698"/>
      <c r="E31" s="698"/>
      <c r="F31" s="698"/>
      <c r="G31" s="699"/>
      <c r="H31" s="697"/>
      <c r="I31" s="697"/>
      <c r="J31" s="678"/>
      <c r="K31" s="220" t="s">
        <v>260</v>
      </c>
      <c r="L31" s="221">
        <v>1779352.04</v>
      </c>
      <c r="M31" s="190">
        <f>N31+O31</f>
        <v>1779352.04</v>
      </c>
      <c r="N31" s="222">
        <v>1779352.04</v>
      </c>
      <c r="O31" s="223">
        <v>0</v>
      </c>
      <c r="P31" s="215">
        <f t="shared" si="3"/>
        <v>1</v>
      </c>
      <c r="Q31" s="682"/>
      <c r="R31" s="224" t="s">
        <v>397</v>
      </c>
      <c r="U31" s="225"/>
      <c r="V31" s="29"/>
      <c r="W31" s="29"/>
    </row>
    <row r="32" spans="1:23" ht="231.75" customHeight="1" x14ac:dyDescent="0.25">
      <c r="A32" s="697"/>
      <c r="B32" s="698"/>
      <c r="C32" s="698"/>
      <c r="D32" s="698"/>
      <c r="E32" s="698"/>
      <c r="F32" s="698"/>
      <c r="G32" s="699"/>
      <c r="H32" s="697"/>
      <c r="I32" s="697"/>
      <c r="J32" s="149" t="s">
        <v>72</v>
      </c>
      <c r="K32" s="218" t="s">
        <v>261</v>
      </c>
      <c r="L32" s="171">
        <v>23435162.289999999</v>
      </c>
      <c r="M32" s="190">
        <f>N32+O32</f>
        <v>23435162.579999998</v>
      </c>
      <c r="N32" s="197">
        <v>19367903</v>
      </c>
      <c r="O32" s="217">
        <v>4067259.58</v>
      </c>
      <c r="P32" s="207">
        <f t="shared" si="3"/>
        <v>1.0000000123745676</v>
      </c>
      <c r="Q32" s="682"/>
      <c r="R32" s="134" t="s">
        <v>353</v>
      </c>
    </row>
    <row r="33" spans="1:18" ht="30" x14ac:dyDescent="0.25">
      <c r="A33" s="697"/>
      <c r="B33" s="698"/>
      <c r="C33" s="698"/>
      <c r="D33" s="698"/>
      <c r="E33" s="698"/>
      <c r="F33" s="698"/>
      <c r="G33" s="699"/>
      <c r="H33" s="697"/>
      <c r="I33" s="697"/>
      <c r="J33" s="149" t="s">
        <v>257</v>
      </c>
      <c r="K33" s="218" t="s">
        <v>124</v>
      </c>
      <c r="L33" s="171">
        <v>0</v>
      </c>
      <c r="M33" s="171">
        <v>0</v>
      </c>
      <c r="N33" s="226">
        <v>0</v>
      </c>
      <c r="O33" s="227">
        <v>0</v>
      </c>
      <c r="P33" s="207">
        <v>0</v>
      </c>
      <c r="Q33" s="682"/>
      <c r="R33" s="134" t="s">
        <v>262</v>
      </c>
    </row>
    <row r="34" spans="1:18" ht="30" x14ac:dyDescent="0.25">
      <c r="A34" s="697"/>
      <c r="B34" s="698"/>
      <c r="C34" s="698"/>
      <c r="D34" s="698"/>
      <c r="E34" s="698"/>
      <c r="F34" s="698"/>
      <c r="G34" s="699"/>
      <c r="H34" s="697"/>
      <c r="I34" s="697"/>
      <c r="J34" s="149" t="s">
        <v>257</v>
      </c>
      <c r="K34" s="218" t="s">
        <v>124</v>
      </c>
      <c r="L34" s="171">
        <v>0</v>
      </c>
      <c r="M34" s="171">
        <v>0</v>
      </c>
      <c r="N34" s="226">
        <v>0</v>
      </c>
      <c r="O34" s="227">
        <v>0</v>
      </c>
      <c r="P34" s="207">
        <v>0</v>
      </c>
      <c r="Q34" s="682"/>
      <c r="R34" s="134" t="s">
        <v>263</v>
      </c>
    </row>
    <row r="35" spans="1:18" ht="385.5" customHeight="1" x14ac:dyDescent="0.25">
      <c r="A35" s="689"/>
      <c r="B35" s="685"/>
      <c r="C35" s="685"/>
      <c r="D35" s="685"/>
      <c r="E35" s="685"/>
      <c r="F35" s="685"/>
      <c r="G35" s="687"/>
      <c r="H35" s="689"/>
      <c r="I35" s="689"/>
      <c r="J35" s="149" t="s">
        <v>264</v>
      </c>
      <c r="K35" s="218" t="s">
        <v>265</v>
      </c>
      <c r="L35" s="171">
        <v>100000</v>
      </c>
      <c r="M35" s="190">
        <f>N35+O35</f>
        <v>100000</v>
      </c>
      <c r="N35" s="191">
        <v>100000</v>
      </c>
      <c r="O35" s="217">
        <v>0</v>
      </c>
      <c r="P35" s="215">
        <f t="shared" si="3"/>
        <v>1</v>
      </c>
      <c r="Q35" s="683"/>
      <c r="R35" s="134" t="s">
        <v>409</v>
      </c>
    </row>
    <row r="36" spans="1:18" ht="122.45" customHeight="1" x14ac:dyDescent="0.25">
      <c r="A36" s="662">
        <v>35</v>
      </c>
      <c r="B36" s="662" t="s">
        <v>171</v>
      </c>
      <c r="C36" s="672" t="s">
        <v>266</v>
      </c>
      <c r="D36" s="675" t="s">
        <v>267</v>
      </c>
      <c r="E36" s="665" t="s">
        <v>386</v>
      </c>
      <c r="F36" s="679" t="s">
        <v>387</v>
      </c>
      <c r="G36" s="656">
        <v>34262039.270000003</v>
      </c>
      <c r="H36" s="659" t="s">
        <v>268</v>
      </c>
      <c r="I36" s="662" t="s">
        <v>269</v>
      </c>
      <c r="J36" s="665" t="s">
        <v>175</v>
      </c>
      <c r="K36" s="667" t="s">
        <v>270</v>
      </c>
      <c r="L36" s="670">
        <v>2400</v>
      </c>
      <c r="M36" s="190">
        <f>N36+O36</f>
        <v>75</v>
      </c>
      <c r="N36" s="228">
        <v>75</v>
      </c>
      <c r="O36" s="217">
        <v>0</v>
      </c>
      <c r="P36" s="690">
        <f>(M36+M37)/L36</f>
        <v>0.95041666666666669</v>
      </c>
      <c r="Q36" s="691">
        <f>(M36+M37+M38)/G36</f>
        <v>9.8213651951137922E-5</v>
      </c>
      <c r="R36" s="694" t="s">
        <v>361</v>
      </c>
    </row>
    <row r="37" spans="1:18" ht="142.5" customHeight="1" x14ac:dyDescent="0.25">
      <c r="A37" s="663"/>
      <c r="B37" s="663"/>
      <c r="C37" s="673"/>
      <c r="D37" s="676"/>
      <c r="E37" s="678"/>
      <c r="F37" s="680"/>
      <c r="G37" s="657"/>
      <c r="H37" s="660"/>
      <c r="I37" s="663"/>
      <c r="J37" s="666"/>
      <c r="K37" s="668"/>
      <c r="L37" s="671"/>
      <c r="M37" s="190">
        <f>N37+O37</f>
        <v>2206</v>
      </c>
      <c r="N37" s="229">
        <v>2206</v>
      </c>
      <c r="O37" s="217">
        <v>0</v>
      </c>
      <c r="P37" s="683"/>
      <c r="Q37" s="692"/>
      <c r="R37" s="695"/>
    </row>
    <row r="38" spans="1:18" ht="120" x14ac:dyDescent="0.25">
      <c r="A38" s="663"/>
      <c r="B38" s="663"/>
      <c r="C38" s="673"/>
      <c r="D38" s="676"/>
      <c r="E38" s="678"/>
      <c r="F38" s="680"/>
      <c r="G38" s="657"/>
      <c r="H38" s="660"/>
      <c r="I38" s="663"/>
      <c r="J38" s="155" t="s">
        <v>271</v>
      </c>
      <c r="K38" s="669"/>
      <c r="L38" s="230">
        <v>1084</v>
      </c>
      <c r="M38" s="190">
        <f>N38+O38</f>
        <v>1084</v>
      </c>
      <c r="N38" s="229">
        <v>1084</v>
      </c>
      <c r="O38" s="217">
        <v>0</v>
      </c>
      <c r="P38" s="207">
        <f t="shared" si="3"/>
        <v>1</v>
      </c>
      <c r="Q38" s="692"/>
      <c r="R38" s="231" t="s">
        <v>362</v>
      </c>
    </row>
    <row r="39" spans="1:18" ht="92.25" customHeight="1" x14ac:dyDescent="0.25">
      <c r="A39" s="664"/>
      <c r="B39" s="664"/>
      <c r="C39" s="674"/>
      <c r="D39" s="677"/>
      <c r="E39" s="666"/>
      <c r="F39" s="681"/>
      <c r="G39" s="658"/>
      <c r="H39" s="661"/>
      <c r="I39" s="664"/>
      <c r="J39" s="155" t="s">
        <v>272</v>
      </c>
      <c r="K39" s="157" t="s">
        <v>273</v>
      </c>
      <c r="L39" s="230">
        <v>56.79</v>
      </c>
      <c r="M39" s="190">
        <f>N39+O39</f>
        <v>56.79</v>
      </c>
      <c r="N39" s="229">
        <v>56.79</v>
      </c>
      <c r="O39" s="217">
        <v>0</v>
      </c>
      <c r="P39" s="207">
        <f t="shared" si="3"/>
        <v>1</v>
      </c>
      <c r="Q39" s="693"/>
      <c r="R39" s="503" t="s">
        <v>363</v>
      </c>
    </row>
    <row r="40" spans="1:18" ht="165" x14ac:dyDescent="0.25">
      <c r="A40" s="132">
        <v>36</v>
      </c>
      <c r="B40" s="151" t="s">
        <v>171</v>
      </c>
      <c r="C40" s="138" t="s">
        <v>274</v>
      </c>
      <c r="D40" s="137" t="s">
        <v>267</v>
      </c>
      <c r="E40" s="418" t="s">
        <v>378</v>
      </c>
      <c r="F40" s="509" t="s">
        <v>385</v>
      </c>
      <c r="G40" s="136">
        <v>5000000</v>
      </c>
      <c r="H40" s="232" t="s">
        <v>268</v>
      </c>
      <c r="I40" s="149" t="s">
        <v>269</v>
      </c>
      <c r="J40" s="149" t="s">
        <v>392</v>
      </c>
      <c r="K40" s="506" t="s">
        <v>275</v>
      </c>
      <c r="L40" s="233">
        <v>95000</v>
      </c>
      <c r="M40" s="190">
        <f t="shared" ref="M40" si="4">N40+O40</f>
        <v>95000</v>
      </c>
      <c r="N40" s="191">
        <v>95000</v>
      </c>
      <c r="O40" s="217">
        <v>0</v>
      </c>
      <c r="P40" s="207">
        <f t="shared" si="3"/>
        <v>1</v>
      </c>
      <c r="Q40" s="234">
        <f t="shared" ref="Q40:Q41" si="5">M40/G40</f>
        <v>1.9E-2</v>
      </c>
      <c r="R40" s="139" t="s">
        <v>370</v>
      </c>
    </row>
    <row r="41" spans="1:18" ht="87" customHeight="1" x14ac:dyDescent="0.25">
      <c r="A41" s="132">
        <v>37</v>
      </c>
      <c r="B41" s="151" t="s">
        <v>171</v>
      </c>
      <c r="C41" s="138" t="s">
        <v>276</v>
      </c>
      <c r="D41" s="137" t="s">
        <v>267</v>
      </c>
      <c r="E41" s="508" t="s">
        <v>383</v>
      </c>
      <c r="F41" s="509" t="s">
        <v>384</v>
      </c>
      <c r="G41" s="136">
        <v>6335700</v>
      </c>
      <c r="H41" s="232" t="s">
        <v>268</v>
      </c>
      <c r="I41" s="149" t="s">
        <v>249</v>
      </c>
      <c r="J41" s="149" t="s">
        <v>392</v>
      </c>
      <c r="K41" s="218" t="s">
        <v>277</v>
      </c>
      <c r="L41" s="233">
        <v>2099.83</v>
      </c>
      <c r="M41" s="190">
        <f>N41+O41</f>
        <v>2099.83</v>
      </c>
      <c r="N41" s="191">
        <v>2099.83</v>
      </c>
      <c r="O41" s="208">
        <v>0</v>
      </c>
      <c r="P41" s="207">
        <v>1</v>
      </c>
      <c r="Q41" s="234">
        <f t="shared" si="5"/>
        <v>3.3142825575705918E-4</v>
      </c>
      <c r="R41" s="139" t="s">
        <v>372</v>
      </c>
    </row>
    <row r="42" spans="1:18" ht="330" x14ac:dyDescent="0.25">
      <c r="A42" s="158">
        <v>39</v>
      </c>
      <c r="B42" s="152" t="s">
        <v>171</v>
      </c>
      <c r="C42" s="235" t="s">
        <v>278</v>
      </c>
      <c r="D42" s="235" t="s">
        <v>242</v>
      </c>
      <c r="E42" s="507" t="s">
        <v>381</v>
      </c>
      <c r="F42" s="507" t="s">
        <v>382</v>
      </c>
      <c r="G42" s="236">
        <v>67200000</v>
      </c>
      <c r="H42" s="237" t="s">
        <v>215</v>
      </c>
      <c r="I42" s="237" t="s">
        <v>215</v>
      </c>
      <c r="J42" s="154" t="s">
        <v>391</v>
      </c>
      <c r="K42" s="218" t="s">
        <v>279</v>
      </c>
      <c r="L42" s="238">
        <v>352692</v>
      </c>
      <c r="M42" s="190">
        <f>N42+O42</f>
        <v>0</v>
      </c>
      <c r="N42" s="498">
        <v>0</v>
      </c>
      <c r="O42" s="240">
        <v>0</v>
      </c>
      <c r="P42" s="207">
        <f>M42/L42</f>
        <v>0</v>
      </c>
      <c r="Q42" s="241">
        <f>M42/G42</f>
        <v>0</v>
      </c>
      <c r="R42" s="134" t="s">
        <v>398</v>
      </c>
    </row>
    <row r="43" spans="1:18" ht="94.5" customHeight="1" x14ac:dyDescent="0.25">
      <c r="A43" s="362">
        <v>40</v>
      </c>
      <c r="B43" s="359" t="s">
        <v>171</v>
      </c>
      <c r="C43" s="364" t="s">
        <v>280</v>
      </c>
      <c r="D43" s="364" t="s">
        <v>232</v>
      </c>
      <c r="E43" s="417" t="s">
        <v>281</v>
      </c>
      <c r="F43" s="360" t="s">
        <v>282</v>
      </c>
      <c r="G43" s="236">
        <v>11405686.25</v>
      </c>
      <c r="H43" s="237" t="s">
        <v>283</v>
      </c>
      <c r="I43" s="237" t="s">
        <v>283</v>
      </c>
      <c r="J43" s="360" t="s">
        <v>201</v>
      </c>
      <c r="K43" s="218" t="s">
        <v>285</v>
      </c>
      <c r="L43" s="365">
        <v>604924.37</v>
      </c>
      <c r="M43" s="190">
        <f>N43+O43</f>
        <v>604924.37</v>
      </c>
      <c r="N43" s="239">
        <v>604924.37</v>
      </c>
      <c r="O43" s="240">
        <v>0</v>
      </c>
      <c r="P43" s="207">
        <f>M43/L43</f>
        <v>1</v>
      </c>
      <c r="Q43" s="363">
        <f>M43/G43</f>
        <v>5.3037086654913024E-2</v>
      </c>
      <c r="R43" s="134" t="s">
        <v>357</v>
      </c>
    </row>
    <row r="44" spans="1:18" ht="394.5" customHeight="1" x14ac:dyDescent="0.25">
      <c r="A44" s="158">
        <v>41</v>
      </c>
      <c r="B44" s="418" t="s">
        <v>171</v>
      </c>
      <c r="C44" s="361" t="s">
        <v>329</v>
      </c>
      <c r="D44" s="361" t="s">
        <v>112</v>
      </c>
      <c r="E44" s="510" t="s">
        <v>380</v>
      </c>
      <c r="F44" s="361" t="s">
        <v>203</v>
      </c>
      <c r="G44" s="511">
        <v>5649282</v>
      </c>
      <c r="H44" s="420" t="s">
        <v>330</v>
      </c>
      <c r="I44" s="420" t="s">
        <v>330</v>
      </c>
      <c r="J44" s="361" t="s">
        <v>392</v>
      </c>
      <c r="K44" s="421" t="s">
        <v>331</v>
      </c>
      <c r="L44" s="422">
        <v>943624.8</v>
      </c>
      <c r="M44" s="190">
        <f>N44+O44</f>
        <v>188724.96</v>
      </c>
      <c r="N44" s="423">
        <v>188724.96</v>
      </c>
      <c r="O44" s="424">
        <v>0</v>
      </c>
      <c r="P44" s="425">
        <f>M44/L44</f>
        <v>0.19999999999999998</v>
      </c>
      <c r="Q44" s="426">
        <f>M44/G44</f>
        <v>3.340689312376334E-2</v>
      </c>
      <c r="R44" s="134" t="s">
        <v>410</v>
      </c>
    </row>
    <row r="45" spans="1:18" ht="106.5" customHeight="1" thickBot="1" x14ac:dyDescent="0.3">
      <c r="A45" s="505">
        <v>42</v>
      </c>
      <c r="B45" s="418" t="s">
        <v>171</v>
      </c>
      <c r="C45" s="504" t="s">
        <v>374</v>
      </c>
      <c r="D45" s="504" t="s">
        <v>267</v>
      </c>
      <c r="E45" s="146" t="s">
        <v>378</v>
      </c>
      <c r="F45" s="509" t="s">
        <v>379</v>
      </c>
      <c r="G45" s="419">
        <v>5000000</v>
      </c>
      <c r="H45" s="420" t="s">
        <v>268</v>
      </c>
      <c r="I45" s="420" t="s">
        <v>269</v>
      </c>
      <c r="J45" s="504" t="s">
        <v>392</v>
      </c>
      <c r="K45" s="421" t="s">
        <v>375</v>
      </c>
      <c r="L45" s="422">
        <v>5000</v>
      </c>
      <c r="M45" s="190">
        <f>N45+O45</f>
        <v>0</v>
      </c>
      <c r="N45" s="423">
        <v>0</v>
      </c>
      <c r="O45" s="424">
        <v>0</v>
      </c>
      <c r="P45" s="425">
        <f>M45/L45</f>
        <v>0</v>
      </c>
      <c r="Q45" s="426">
        <f>M45/G45</f>
        <v>0</v>
      </c>
      <c r="R45" s="134" t="s">
        <v>376</v>
      </c>
    </row>
    <row r="46" spans="1:18" ht="32.25" customHeight="1" thickBot="1" x14ac:dyDescent="0.3">
      <c r="A46" s="650" t="s">
        <v>0</v>
      </c>
      <c r="B46" s="651"/>
      <c r="C46" s="651"/>
      <c r="D46" s="651"/>
      <c r="E46" s="651"/>
      <c r="F46" s="652"/>
      <c r="G46" s="242">
        <f>SUM(G6:G45)</f>
        <v>972291772.00999999</v>
      </c>
      <c r="H46" s="242"/>
      <c r="I46" s="243"/>
      <c r="J46" s="244"/>
      <c r="K46" s="245"/>
      <c r="L46" s="246">
        <f>SUM(L6:L45)</f>
        <v>229907615.08000001</v>
      </c>
      <c r="M46" s="246">
        <f>SUM(M6:M45)</f>
        <v>69070587.420000002</v>
      </c>
      <c r="N46" s="247">
        <f>SUM(N6:N45)</f>
        <v>53666610.32</v>
      </c>
      <c r="O46" s="248">
        <f>SUM(O6:O45)</f>
        <v>15403977.1</v>
      </c>
      <c r="P46" s="249">
        <f t="shared" si="3"/>
        <v>0.30042757564148448</v>
      </c>
      <c r="Q46" s="249">
        <f>M46/G46</f>
        <v>7.1038950866787354E-2</v>
      </c>
      <c r="R46" s="245" t="s">
        <v>142</v>
      </c>
    </row>
    <row r="47" spans="1:18" ht="28.5" customHeight="1" x14ac:dyDescent="0.25">
      <c r="A47" s="250"/>
      <c r="B47" s="251" t="s">
        <v>143</v>
      </c>
      <c r="C47" s="653" t="s">
        <v>144</v>
      </c>
      <c r="D47" s="653"/>
      <c r="E47" s="653"/>
      <c r="F47" s="653"/>
      <c r="G47" s="252"/>
      <c r="H47" s="252"/>
      <c r="I47" s="253"/>
      <c r="J47" s="253"/>
      <c r="K47" s="254"/>
      <c r="L47" s="255" t="s">
        <v>142</v>
      </c>
      <c r="M47" s="256" t="s">
        <v>142</v>
      </c>
      <c r="N47" s="257">
        <f>N6+N7+N8+N9+N10+N11+N12+N13+N14+N15+N16+N19+N21+N23+N25+N26+N27+N30+N31+N35+N36+N37+N38+N39+N40+N41+N44+N43+N45</f>
        <v>28366036.32</v>
      </c>
      <c r="O47" s="258" t="s">
        <v>142</v>
      </c>
      <c r="P47" s="259" t="s">
        <v>142</v>
      </c>
      <c r="Q47" s="259" t="s">
        <v>142</v>
      </c>
      <c r="R47" s="260" t="s">
        <v>142</v>
      </c>
    </row>
    <row r="48" spans="1:18" ht="27" customHeight="1" x14ac:dyDescent="0.25">
      <c r="A48" s="250"/>
      <c r="B48" s="261" t="s">
        <v>143</v>
      </c>
      <c r="C48" s="654" t="s">
        <v>286</v>
      </c>
      <c r="D48" s="654"/>
      <c r="E48" s="654"/>
      <c r="F48" s="654"/>
      <c r="G48" s="654"/>
      <c r="H48" s="654"/>
      <c r="I48" s="654"/>
      <c r="J48" s="654"/>
      <c r="K48" s="655"/>
      <c r="L48" s="262" t="s">
        <v>142</v>
      </c>
      <c r="M48" s="263" t="s">
        <v>142</v>
      </c>
      <c r="N48" s="264">
        <f>N22+N28+N32</f>
        <v>25300574</v>
      </c>
      <c r="O48" s="265">
        <f>O46</f>
        <v>15403977.1</v>
      </c>
      <c r="P48" s="266" t="s">
        <v>142</v>
      </c>
      <c r="Q48" s="266" t="s">
        <v>142</v>
      </c>
      <c r="R48" s="267" t="s">
        <v>142</v>
      </c>
    </row>
    <row r="49" spans="1:18" x14ac:dyDescent="0.25">
      <c r="A49" s="268"/>
      <c r="B49" s="269"/>
      <c r="C49" s="85"/>
      <c r="D49" s="85"/>
      <c r="E49" s="270"/>
      <c r="F49" s="271"/>
      <c r="G49" s="271"/>
      <c r="H49" s="271"/>
      <c r="I49" s="271"/>
      <c r="J49" s="271"/>
      <c r="K49" s="271"/>
      <c r="L49" s="271"/>
      <c r="M49" s="271"/>
      <c r="N49" s="272"/>
      <c r="O49" s="85"/>
      <c r="P49" s="85"/>
      <c r="Q49" s="85"/>
    </row>
    <row r="50" spans="1:18" x14ac:dyDescent="0.25">
      <c r="A50" s="268"/>
      <c r="B50" s="273"/>
      <c r="C50" s="274"/>
      <c r="D50" s="274"/>
      <c r="E50" s="89"/>
      <c r="F50" s="275"/>
      <c r="G50" s="275"/>
      <c r="H50" s="275"/>
      <c r="I50" s="275"/>
      <c r="J50" s="275"/>
      <c r="K50" s="275"/>
      <c r="L50" s="275"/>
      <c r="M50" s="276"/>
      <c r="N50" s="277"/>
      <c r="O50" s="278"/>
      <c r="P50" s="85"/>
      <c r="Q50" s="85"/>
    </row>
    <row r="51" spans="1:18" x14ac:dyDescent="0.25">
      <c r="A51" s="268"/>
      <c r="B51" s="273"/>
      <c r="C51" s="274"/>
      <c r="D51" s="274"/>
      <c r="E51" s="89"/>
      <c r="F51" s="275"/>
      <c r="G51" s="275"/>
      <c r="H51" s="275"/>
      <c r="I51" s="275"/>
      <c r="J51" s="275"/>
      <c r="K51" s="275"/>
      <c r="L51" s="279"/>
      <c r="M51" s="276"/>
      <c r="N51" s="277"/>
      <c r="O51" s="278"/>
      <c r="P51" s="280"/>
      <c r="Q51" s="280"/>
    </row>
    <row r="52" spans="1:18" x14ac:dyDescent="0.25">
      <c r="A52" s="68"/>
      <c r="B52" s="69"/>
      <c r="C52" s="69"/>
      <c r="D52" s="69"/>
      <c r="E52" s="69"/>
      <c r="F52" s="281"/>
      <c r="G52" s="281"/>
      <c r="H52" s="281"/>
      <c r="I52" s="281"/>
      <c r="J52" s="281"/>
      <c r="K52" s="281"/>
      <c r="L52" s="281"/>
      <c r="M52" s="282"/>
      <c r="N52" s="283"/>
      <c r="O52" s="283"/>
      <c r="P52" s="284"/>
      <c r="Q52" s="284"/>
      <c r="R52" s="285"/>
    </row>
    <row r="53" spans="1:18" x14ac:dyDescent="0.25">
      <c r="A53" s="68"/>
      <c r="B53" s="69"/>
      <c r="C53" s="69"/>
      <c r="D53" s="69"/>
      <c r="E53" s="69"/>
      <c r="F53" s="281"/>
      <c r="G53" s="281"/>
      <c r="H53" s="281"/>
      <c r="I53" s="281"/>
      <c r="J53" s="281"/>
      <c r="K53" s="281"/>
      <c r="L53" s="281"/>
      <c r="M53" s="281"/>
      <c r="N53" s="76"/>
      <c r="O53" s="76"/>
      <c r="P53" s="284"/>
      <c r="Q53" s="284"/>
      <c r="R53" s="285"/>
    </row>
    <row r="54" spans="1:18" x14ac:dyDescent="0.25">
      <c r="A54" s="68"/>
      <c r="B54" s="69"/>
      <c r="C54" s="69"/>
      <c r="D54" s="69"/>
      <c r="E54" s="69"/>
      <c r="F54" s="281"/>
      <c r="G54" s="281"/>
      <c r="H54" s="281"/>
      <c r="I54" s="281"/>
      <c r="J54" s="281"/>
      <c r="K54" s="281"/>
      <c r="L54" s="281"/>
      <c r="M54" s="281"/>
      <c r="N54" s="76"/>
      <c r="O54" s="76"/>
      <c r="P54" s="76"/>
      <c r="Q54" s="76"/>
    </row>
    <row r="55" spans="1:18" x14ac:dyDescent="0.25">
      <c r="A55" s="68"/>
      <c r="B55" s="94"/>
      <c r="C55" s="94"/>
      <c r="D55" s="94"/>
      <c r="E55" s="94"/>
      <c r="F55" s="286"/>
      <c r="G55" s="286"/>
      <c r="H55" s="286"/>
      <c r="I55" s="286"/>
      <c r="J55" s="286"/>
      <c r="K55" s="286"/>
      <c r="L55" s="286"/>
      <c r="M55" s="286"/>
      <c r="N55" s="141"/>
      <c r="O55" s="23"/>
      <c r="P55" s="23"/>
      <c r="Q55" s="23"/>
    </row>
    <row r="56" spans="1:18" x14ac:dyDescent="0.25">
      <c r="A56" s="68"/>
      <c r="F56" s="95"/>
      <c r="G56" s="95"/>
      <c r="H56" s="95"/>
      <c r="I56" s="95"/>
      <c r="J56" s="95"/>
      <c r="K56" s="95"/>
      <c r="L56" s="95"/>
      <c r="M56" s="95"/>
      <c r="N56" s="23"/>
      <c r="O56" s="23"/>
      <c r="P56" s="23"/>
      <c r="Q56" s="23"/>
    </row>
    <row r="57" spans="1:18" x14ac:dyDescent="0.25">
      <c r="A57" s="68"/>
      <c r="F57" s="95"/>
      <c r="G57" s="95"/>
      <c r="H57" s="95"/>
      <c r="I57" s="95"/>
      <c r="J57" s="95"/>
      <c r="K57" s="95"/>
      <c r="L57" s="95"/>
      <c r="M57" s="95"/>
      <c r="N57" s="23"/>
      <c r="O57" s="23"/>
      <c r="P57" s="23"/>
      <c r="Q57" s="23"/>
    </row>
    <row r="58" spans="1:18" x14ac:dyDescent="0.25">
      <c r="A58" s="68"/>
      <c r="F58" s="95"/>
      <c r="G58" s="95"/>
      <c r="H58" s="95"/>
      <c r="I58" s="95"/>
      <c r="J58" s="95"/>
      <c r="K58" s="95"/>
      <c r="L58" s="95"/>
      <c r="M58" s="95"/>
      <c r="N58" s="23"/>
      <c r="O58" s="23"/>
      <c r="P58" s="23"/>
      <c r="Q58" s="23"/>
    </row>
    <row r="59" spans="1:18" x14ac:dyDescent="0.25">
      <c r="A59" s="68"/>
      <c r="F59" s="95"/>
      <c r="G59" s="95"/>
      <c r="H59" s="95"/>
      <c r="I59" s="95"/>
      <c r="J59" s="95"/>
      <c r="K59" s="95"/>
      <c r="L59" s="95"/>
      <c r="M59" s="95"/>
      <c r="N59" s="23"/>
      <c r="O59" s="23"/>
      <c r="P59" s="23"/>
      <c r="Q59" s="23"/>
    </row>
    <row r="60" spans="1:18" x14ac:dyDescent="0.25">
      <c r="A60" s="68"/>
      <c r="F60" s="95"/>
      <c r="G60" s="95"/>
      <c r="H60" s="95"/>
      <c r="I60" s="95"/>
      <c r="J60" s="95"/>
      <c r="K60" s="95"/>
      <c r="L60" s="95"/>
      <c r="M60" s="95"/>
      <c r="N60" s="23"/>
      <c r="O60" s="23"/>
      <c r="P60" s="23"/>
      <c r="Q60" s="23"/>
    </row>
    <row r="61" spans="1:18" x14ac:dyDescent="0.25">
      <c r="A61" s="68"/>
      <c r="F61" s="95"/>
      <c r="G61" s="95"/>
      <c r="H61" s="95"/>
      <c r="I61" s="95"/>
      <c r="J61" s="95"/>
      <c r="K61" s="95"/>
      <c r="L61" s="95"/>
      <c r="M61" s="95"/>
      <c r="N61" s="23"/>
      <c r="O61" s="23"/>
      <c r="P61" s="23"/>
      <c r="Q61" s="23"/>
    </row>
    <row r="62" spans="1:18" x14ac:dyDescent="0.25">
      <c r="A62" s="68"/>
      <c r="F62" s="95"/>
      <c r="G62" s="95"/>
      <c r="H62" s="95"/>
      <c r="I62" s="95"/>
      <c r="J62" s="95"/>
      <c r="K62" s="95"/>
      <c r="L62" s="95"/>
      <c r="M62" s="95"/>
      <c r="N62" s="287"/>
      <c r="O62" s="23"/>
      <c r="P62" s="23"/>
      <c r="Q62" s="23"/>
    </row>
    <row r="63" spans="1:18" x14ac:dyDescent="0.25">
      <c r="A63" s="68"/>
      <c r="F63" s="95"/>
      <c r="G63" s="95"/>
      <c r="H63" s="95"/>
      <c r="I63" s="95"/>
      <c r="J63" s="95"/>
      <c r="K63" s="95"/>
      <c r="L63" s="95"/>
      <c r="M63" s="95"/>
      <c r="N63" s="23"/>
      <c r="O63" s="23"/>
      <c r="P63" s="23"/>
      <c r="Q63" s="23"/>
    </row>
    <row r="64" spans="1:18" x14ac:dyDescent="0.25">
      <c r="A64" s="68"/>
      <c r="F64" s="95"/>
      <c r="G64" s="95"/>
      <c r="H64" s="95"/>
      <c r="I64" s="95"/>
      <c r="J64" s="95"/>
      <c r="K64" s="95"/>
      <c r="L64" s="95"/>
      <c r="M64" s="95"/>
      <c r="N64" s="23"/>
      <c r="O64" s="23"/>
      <c r="P64" s="23"/>
      <c r="Q64" s="23"/>
    </row>
    <row r="65" spans="1:17" x14ac:dyDescent="0.25">
      <c r="A65" s="68"/>
      <c r="F65" s="95"/>
      <c r="G65" s="95"/>
      <c r="H65" s="95"/>
      <c r="I65" s="95"/>
      <c r="J65" s="95"/>
      <c r="K65" s="95"/>
      <c r="L65" s="95"/>
      <c r="M65" s="95"/>
      <c r="N65" s="23"/>
      <c r="O65" s="23"/>
      <c r="P65" s="23"/>
      <c r="Q65" s="23"/>
    </row>
    <row r="66" spans="1:17" x14ac:dyDescent="0.25">
      <c r="A66" s="68"/>
      <c r="F66" s="95"/>
      <c r="G66" s="95"/>
      <c r="H66" s="95"/>
      <c r="I66" s="95"/>
      <c r="J66" s="95"/>
      <c r="K66" s="95"/>
      <c r="L66" s="95"/>
      <c r="M66" s="95"/>
      <c r="N66" s="23"/>
      <c r="O66" s="23"/>
      <c r="P66" s="23"/>
      <c r="Q66" s="23"/>
    </row>
    <row r="67" spans="1:17" x14ac:dyDescent="0.25">
      <c r="A67" s="68"/>
      <c r="F67" s="95"/>
      <c r="G67" s="95"/>
      <c r="H67" s="95"/>
      <c r="I67" s="95"/>
      <c r="J67" s="95"/>
      <c r="K67" s="95"/>
      <c r="L67" s="95"/>
      <c r="M67" s="95"/>
      <c r="N67" s="23"/>
      <c r="O67" s="23"/>
      <c r="P67" s="23"/>
      <c r="Q67" s="23"/>
    </row>
    <row r="68" spans="1:17" x14ac:dyDescent="0.25">
      <c r="A68" s="68"/>
      <c r="F68" s="95"/>
      <c r="G68" s="95"/>
      <c r="H68" s="95"/>
      <c r="I68" s="95"/>
      <c r="J68" s="95"/>
      <c r="K68" s="95"/>
      <c r="L68" s="95"/>
      <c r="M68" s="95"/>
      <c r="N68" s="23"/>
      <c r="O68" s="23"/>
      <c r="P68" s="23"/>
      <c r="Q68" s="23"/>
    </row>
    <row r="69" spans="1:17" x14ac:dyDescent="0.25">
      <c r="A69" s="68"/>
      <c r="F69" s="95"/>
      <c r="G69" s="95"/>
      <c r="H69" s="95"/>
      <c r="I69" s="95"/>
      <c r="J69" s="95"/>
      <c r="K69" s="95"/>
      <c r="L69" s="95"/>
      <c r="M69" s="95"/>
      <c r="N69" s="23"/>
      <c r="O69" s="23"/>
      <c r="P69" s="23"/>
      <c r="Q69" s="23"/>
    </row>
    <row r="70" spans="1:17" x14ac:dyDescent="0.25">
      <c r="A70" s="68"/>
      <c r="F70" s="95"/>
      <c r="G70" s="95"/>
      <c r="H70" s="95"/>
      <c r="I70" s="95"/>
      <c r="J70" s="95"/>
      <c r="K70" s="95"/>
      <c r="L70" s="95"/>
      <c r="M70" s="95"/>
      <c r="N70" s="23"/>
      <c r="O70" s="23"/>
      <c r="P70" s="23"/>
      <c r="Q70" s="23"/>
    </row>
    <row r="71" spans="1:17" x14ac:dyDescent="0.25">
      <c r="A71" s="68"/>
      <c r="F71" s="95"/>
      <c r="G71" s="95"/>
      <c r="H71" s="95"/>
      <c r="I71" s="95"/>
      <c r="J71" s="95"/>
      <c r="K71" s="95"/>
      <c r="L71" s="95"/>
      <c r="M71" s="95"/>
      <c r="N71" s="23"/>
      <c r="O71" s="23"/>
      <c r="P71" s="23"/>
      <c r="Q71" s="23"/>
    </row>
    <row r="72" spans="1:17" x14ac:dyDescent="0.25">
      <c r="A72" s="68"/>
      <c r="F72" s="95"/>
      <c r="G72" s="95"/>
      <c r="H72" s="95"/>
      <c r="I72" s="95"/>
      <c r="J72" s="95"/>
      <c r="K72" s="95"/>
      <c r="L72" s="95"/>
      <c r="M72" s="95"/>
      <c r="N72" s="23"/>
      <c r="O72" s="23"/>
      <c r="P72" s="23"/>
      <c r="Q72" s="23"/>
    </row>
    <row r="73" spans="1:17" x14ac:dyDescent="0.25">
      <c r="A73" s="68"/>
      <c r="F73" s="95"/>
      <c r="G73" s="95"/>
      <c r="H73" s="95"/>
      <c r="I73" s="95"/>
      <c r="J73" s="95"/>
      <c r="K73" s="95"/>
      <c r="L73" s="95"/>
      <c r="M73" s="95"/>
      <c r="N73" s="23"/>
      <c r="O73" s="23"/>
      <c r="P73" s="23"/>
      <c r="Q73" s="23"/>
    </row>
    <row r="74" spans="1:17" x14ac:dyDescent="0.25">
      <c r="A74" s="68"/>
      <c r="F74" s="95"/>
      <c r="G74" s="95"/>
      <c r="H74" s="95"/>
      <c r="I74" s="95"/>
      <c r="J74" s="95"/>
      <c r="K74" s="95"/>
      <c r="L74" s="95"/>
      <c r="M74" s="95"/>
      <c r="N74" s="23"/>
      <c r="O74" s="23"/>
      <c r="P74" s="23"/>
      <c r="Q74" s="23"/>
    </row>
    <row r="75" spans="1:17" x14ac:dyDescent="0.25">
      <c r="A75" s="68"/>
      <c r="F75" s="95"/>
      <c r="G75" s="95"/>
      <c r="H75" s="95"/>
      <c r="I75" s="95"/>
      <c r="J75" s="95"/>
      <c r="K75" s="95"/>
      <c r="L75" s="95"/>
      <c r="M75" s="95"/>
      <c r="N75" s="23"/>
      <c r="O75" s="23"/>
      <c r="P75" s="23"/>
      <c r="Q75" s="23"/>
    </row>
    <row r="76" spans="1:17" x14ac:dyDescent="0.25">
      <c r="A76" s="68"/>
      <c r="F76" s="95"/>
      <c r="G76" s="95"/>
      <c r="H76" s="95"/>
      <c r="I76" s="95"/>
      <c r="J76" s="95"/>
      <c r="K76" s="95"/>
      <c r="L76" s="95"/>
      <c r="M76" s="95"/>
      <c r="N76" s="23"/>
      <c r="O76" s="23"/>
      <c r="P76" s="23"/>
      <c r="Q76" s="23"/>
    </row>
    <row r="77" spans="1:17" x14ac:dyDescent="0.25">
      <c r="A77" s="68"/>
      <c r="F77" s="95"/>
      <c r="G77" s="95"/>
      <c r="H77" s="95"/>
      <c r="I77" s="95"/>
      <c r="J77" s="95"/>
      <c r="K77" s="95"/>
      <c r="L77" s="95"/>
      <c r="M77" s="95"/>
      <c r="N77" s="23"/>
      <c r="O77" s="23"/>
      <c r="P77" s="23"/>
      <c r="Q77" s="23"/>
    </row>
    <row r="78" spans="1:17" x14ac:dyDescent="0.25">
      <c r="A78" s="68"/>
      <c r="F78" s="95"/>
      <c r="G78" s="95"/>
      <c r="H78" s="95"/>
      <c r="I78" s="95"/>
      <c r="J78" s="95"/>
      <c r="K78" s="95"/>
      <c r="L78" s="95"/>
      <c r="M78" s="95"/>
      <c r="N78" s="23"/>
      <c r="O78" s="23"/>
      <c r="P78" s="23"/>
      <c r="Q78" s="23"/>
    </row>
    <row r="79" spans="1:17" x14ac:dyDescent="0.25">
      <c r="A79" s="68"/>
      <c r="F79" s="95"/>
      <c r="G79" s="95"/>
      <c r="H79" s="95"/>
      <c r="I79" s="95"/>
      <c r="J79" s="95"/>
      <c r="K79" s="95"/>
      <c r="L79" s="95"/>
      <c r="M79" s="95"/>
      <c r="N79" s="23"/>
      <c r="O79" s="23"/>
      <c r="P79" s="23"/>
      <c r="Q79" s="23"/>
    </row>
    <row r="80" spans="1:17" x14ac:dyDescent="0.25">
      <c r="A80" s="68"/>
      <c r="F80" s="95"/>
      <c r="G80" s="95"/>
      <c r="H80" s="95"/>
      <c r="I80" s="95"/>
      <c r="J80" s="95"/>
      <c r="K80" s="95"/>
      <c r="L80" s="95"/>
      <c r="M80" s="95"/>
      <c r="N80" s="23"/>
      <c r="O80" s="23"/>
      <c r="P80" s="23"/>
      <c r="Q80" s="23"/>
    </row>
    <row r="81" spans="1:17" x14ac:dyDescent="0.25">
      <c r="A81" s="68"/>
      <c r="F81" s="95"/>
      <c r="G81" s="95"/>
      <c r="H81" s="95"/>
      <c r="I81" s="95"/>
      <c r="J81" s="95"/>
      <c r="K81" s="95"/>
      <c r="L81" s="95"/>
      <c r="M81" s="95"/>
      <c r="N81" s="23"/>
      <c r="O81" s="23"/>
      <c r="P81" s="23"/>
      <c r="Q81" s="23"/>
    </row>
    <row r="82" spans="1:17" x14ac:dyDescent="0.25">
      <c r="A82" s="68"/>
      <c r="F82" s="95"/>
      <c r="G82" s="95"/>
      <c r="H82" s="95"/>
      <c r="I82" s="95"/>
      <c r="J82" s="95"/>
      <c r="K82" s="95"/>
      <c r="L82" s="95"/>
      <c r="M82" s="95"/>
      <c r="N82" s="23"/>
      <c r="O82" s="23"/>
      <c r="P82" s="23"/>
      <c r="Q82" s="23"/>
    </row>
    <row r="83" spans="1:17" x14ac:dyDescent="0.25">
      <c r="A83" s="68"/>
      <c r="F83" s="95"/>
      <c r="G83" s="95"/>
      <c r="H83" s="95"/>
      <c r="I83" s="95"/>
      <c r="J83" s="95"/>
      <c r="K83" s="95"/>
      <c r="L83" s="95"/>
      <c r="M83" s="95"/>
      <c r="N83" s="23"/>
      <c r="O83" s="23"/>
      <c r="P83" s="23"/>
      <c r="Q83" s="23"/>
    </row>
    <row r="84" spans="1:17" x14ac:dyDescent="0.25">
      <c r="A84" s="68"/>
      <c r="F84" s="95"/>
      <c r="G84" s="95"/>
      <c r="H84" s="95"/>
      <c r="I84" s="95"/>
      <c r="J84" s="95"/>
      <c r="K84" s="95"/>
      <c r="L84" s="95"/>
      <c r="M84" s="95"/>
      <c r="N84" s="23"/>
      <c r="O84" s="23"/>
      <c r="P84" s="23"/>
      <c r="Q84" s="23"/>
    </row>
    <row r="85" spans="1:17" x14ac:dyDescent="0.25">
      <c r="A85" s="68"/>
      <c r="F85" s="95"/>
      <c r="G85" s="95"/>
      <c r="H85" s="95"/>
      <c r="I85" s="95"/>
      <c r="J85" s="95"/>
      <c r="K85" s="95"/>
      <c r="L85" s="95"/>
      <c r="M85" s="95"/>
      <c r="N85" s="23"/>
      <c r="O85" s="23"/>
      <c r="P85" s="23"/>
      <c r="Q85" s="23"/>
    </row>
    <row r="86" spans="1:17" x14ac:dyDescent="0.25">
      <c r="A86" s="68"/>
      <c r="F86" s="95"/>
      <c r="G86" s="95"/>
      <c r="H86" s="95"/>
      <c r="I86" s="95"/>
      <c r="J86" s="95"/>
      <c r="K86" s="95"/>
      <c r="L86" s="95"/>
      <c r="M86" s="95"/>
      <c r="N86" s="23"/>
      <c r="O86" s="23"/>
      <c r="P86" s="23"/>
      <c r="Q86" s="23"/>
    </row>
    <row r="87" spans="1:17" x14ac:dyDescent="0.25">
      <c r="A87" s="68"/>
      <c r="F87" s="95"/>
      <c r="G87" s="95"/>
      <c r="H87" s="95"/>
      <c r="I87" s="95"/>
      <c r="J87" s="95"/>
      <c r="K87" s="95"/>
      <c r="L87" s="95"/>
      <c r="M87" s="95"/>
      <c r="N87" s="23"/>
      <c r="O87" s="23"/>
      <c r="P87" s="23"/>
      <c r="Q87" s="23"/>
    </row>
    <row r="88" spans="1:17" x14ac:dyDescent="0.25">
      <c r="A88" s="68"/>
      <c r="F88" s="95"/>
      <c r="G88" s="95"/>
      <c r="H88" s="95"/>
      <c r="I88" s="95"/>
      <c r="J88" s="95"/>
      <c r="K88" s="95"/>
      <c r="L88" s="95"/>
      <c r="M88" s="95"/>
      <c r="N88" s="23"/>
      <c r="O88" s="23"/>
      <c r="P88" s="23"/>
      <c r="Q88" s="23"/>
    </row>
    <row r="89" spans="1:17" x14ac:dyDescent="0.25">
      <c r="A89" s="68"/>
      <c r="F89" s="95"/>
      <c r="G89" s="95"/>
      <c r="H89" s="95"/>
      <c r="I89" s="95"/>
      <c r="J89" s="95"/>
      <c r="K89" s="95"/>
      <c r="L89" s="95"/>
      <c r="M89" s="95"/>
      <c r="N89" s="23"/>
      <c r="O89" s="23"/>
      <c r="P89" s="23"/>
      <c r="Q89" s="23"/>
    </row>
    <row r="90" spans="1:17" x14ac:dyDescent="0.25">
      <c r="A90" s="68"/>
      <c r="F90" s="95"/>
      <c r="G90" s="95"/>
      <c r="H90" s="95"/>
      <c r="I90" s="95"/>
      <c r="J90" s="95"/>
      <c r="K90" s="95"/>
      <c r="L90" s="95"/>
      <c r="M90" s="95"/>
      <c r="N90" s="23"/>
      <c r="O90" s="23"/>
      <c r="P90" s="23"/>
      <c r="Q90" s="23"/>
    </row>
    <row r="91" spans="1:17" x14ac:dyDescent="0.25">
      <c r="A91" s="68"/>
      <c r="F91" s="95"/>
      <c r="G91" s="95"/>
      <c r="H91" s="95"/>
      <c r="I91" s="95"/>
      <c r="J91" s="95"/>
      <c r="K91" s="95"/>
      <c r="L91" s="95"/>
      <c r="M91" s="95"/>
      <c r="N91" s="23"/>
      <c r="O91" s="23"/>
      <c r="P91" s="23"/>
      <c r="Q91" s="23"/>
    </row>
    <row r="92" spans="1:17" x14ac:dyDescent="0.25">
      <c r="A92" s="68"/>
      <c r="F92" s="95"/>
      <c r="G92" s="95"/>
      <c r="H92" s="95"/>
      <c r="I92" s="95"/>
      <c r="J92" s="95"/>
      <c r="K92" s="95"/>
      <c r="L92" s="95"/>
      <c r="M92" s="95"/>
      <c r="N92" s="23"/>
      <c r="O92" s="23"/>
      <c r="P92" s="23"/>
      <c r="Q92" s="23"/>
    </row>
    <row r="93" spans="1:17" x14ac:dyDescent="0.25">
      <c r="A93" s="68"/>
      <c r="F93" s="95"/>
      <c r="G93" s="95"/>
      <c r="H93" s="95"/>
      <c r="I93" s="95"/>
      <c r="J93" s="95"/>
      <c r="K93" s="95"/>
      <c r="L93" s="95"/>
      <c r="M93" s="95"/>
      <c r="N93" s="23"/>
      <c r="O93" s="23"/>
      <c r="P93" s="23"/>
      <c r="Q93" s="23"/>
    </row>
    <row r="94" spans="1:17" x14ac:dyDescent="0.25">
      <c r="A94" s="68"/>
      <c r="F94" s="95"/>
      <c r="G94" s="95"/>
      <c r="H94" s="95"/>
      <c r="I94" s="95"/>
      <c r="J94" s="95"/>
      <c r="K94" s="95"/>
      <c r="L94" s="95"/>
      <c r="M94" s="95"/>
      <c r="N94" s="23"/>
      <c r="O94" s="23"/>
      <c r="P94" s="23"/>
      <c r="Q94" s="23"/>
    </row>
    <row r="95" spans="1:17" x14ac:dyDescent="0.25">
      <c r="A95" s="74"/>
      <c r="F95" s="95"/>
      <c r="G95" s="95"/>
      <c r="H95" s="95"/>
      <c r="I95" s="95"/>
      <c r="J95" s="95"/>
      <c r="K95" s="95"/>
      <c r="L95" s="95"/>
      <c r="M95" s="95"/>
      <c r="N95" s="23"/>
      <c r="O95" s="23"/>
      <c r="P95" s="23"/>
      <c r="Q95" s="23"/>
    </row>
    <row r="96" spans="1:17" x14ac:dyDescent="0.25">
      <c r="A96" s="74"/>
      <c r="F96" s="95"/>
      <c r="G96" s="95"/>
      <c r="H96" s="95"/>
      <c r="I96" s="95"/>
      <c r="J96" s="95"/>
      <c r="K96" s="95"/>
      <c r="L96" s="95"/>
      <c r="M96" s="95"/>
      <c r="N96" s="23"/>
      <c r="O96" s="23"/>
      <c r="P96" s="23"/>
      <c r="Q96" s="23"/>
    </row>
    <row r="97" spans="1:17" x14ac:dyDescent="0.25">
      <c r="A97" s="74"/>
      <c r="F97" s="95"/>
      <c r="G97" s="95"/>
      <c r="H97" s="95"/>
      <c r="I97" s="95"/>
      <c r="J97" s="95"/>
      <c r="K97" s="95"/>
      <c r="L97" s="95"/>
      <c r="M97" s="95"/>
      <c r="N97" s="23"/>
      <c r="O97" s="23"/>
      <c r="P97" s="23"/>
      <c r="Q97" s="23"/>
    </row>
    <row r="98" spans="1:17" x14ac:dyDescent="0.25">
      <c r="A98" s="74"/>
      <c r="F98" s="95"/>
      <c r="G98" s="95"/>
      <c r="H98" s="95"/>
      <c r="I98" s="95"/>
      <c r="J98" s="95"/>
      <c r="K98" s="95"/>
      <c r="L98" s="95"/>
      <c r="M98" s="95"/>
      <c r="N98" s="23"/>
      <c r="O98" s="23"/>
      <c r="P98" s="23"/>
      <c r="Q98" s="23"/>
    </row>
    <row r="99" spans="1:17" x14ac:dyDescent="0.25">
      <c r="F99" s="95"/>
      <c r="G99" s="95"/>
      <c r="H99" s="95"/>
      <c r="I99" s="95"/>
      <c r="J99" s="95"/>
      <c r="K99" s="95"/>
      <c r="L99" s="95"/>
      <c r="M99" s="95"/>
      <c r="N99" s="23"/>
      <c r="O99" s="23"/>
      <c r="P99" s="23"/>
      <c r="Q99" s="23"/>
    </row>
    <row r="100" spans="1:17" x14ac:dyDescent="0.25">
      <c r="F100" s="95"/>
      <c r="G100" s="95"/>
      <c r="H100" s="95"/>
      <c r="I100" s="95"/>
      <c r="J100" s="95"/>
      <c r="K100" s="95"/>
      <c r="L100" s="95"/>
      <c r="M100" s="95"/>
      <c r="N100" s="23"/>
      <c r="O100" s="23"/>
      <c r="P100" s="23"/>
      <c r="Q100" s="23"/>
    </row>
    <row r="101" spans="1:17" x14ac:dyDescent="0.25">
      <c r="F101" s="95"/>
      <c r="G101" s="95"/>
      <c r="H101" s="95"/>
      <c r="I101" s="95"/>
      <c r="J101" s="95"/>
      <c r="K101" s="95"/>
      <c r="L101" s="95"/>
      <c r="M101" s="95"/>
      <c r="N101" s="23"/>
      <c r="O101" s="23"/>
      <c r="P101" s="23"/>
      <c r="Q101" s="23"/>
    </row>
    <row r="102" spans="1:17" x14ac:dyDescent="0.25">
      <c r="F102" s="95"/>
      <c r="G102" s="95"/>
      <c r="H102" s="95"/>
      <c r="I102" s="95"/>
      <c r="J102" s="95"/>
      <c r="K102" s="95"/>
      <c r="L102" s="95"/>
      <c r="M102" s="95"/>
      <c r="N102" s="23"/>
      <c r="O102" s="23"/>
      <c r="P102" s="23"/>
      <c r="Q102" s="23"/>
    </row>
    <row r="103" spans="1:17" x14ac:dyDescent="0.25">
      <c r="F103" s="95"/>
      <c r="G103" s="95"/>
      <c r="H103" s="95"/>
      <c r="I103" s="95"/>
      <c r="J103" s="95"/>
      <c r="K103" s="95"/>
      <c r="L103" s="95"/>
      <c r="M103" s="95"/>
      <c r="N103" s="23"/>
      <c r="O103" s="23"/>
      <c r="P103" s="23"/>
      <c r="Q103" s="23"/>
    </row>
    <row r="104" spans="1:17" x14ac:dyDescent="0.25">
      <c r="F104" s="95"/>
      <c r="G104" s="95"/>
      <c r="H104" s="95"/>
      <c r="I104" s="95"/>
      <c r="J104" s="95"/>
      <c r="K104" s="95"/>
      <c r="L104" s="95"/>
      <c r="M104" s="95"/>
      <c r="N104" s="23"/>
      <c r="O104" s="23"/>
      <c r="P104" s="23"/>
      <c r="Q104" s="23"/>
    </row>
    <row r="105" spans="1:17" x14ac:dyDescent="0.25">
      <c r="F105" s="95"/>
      <c r="G105" s="95"/>
      <c r="H105" s="95"/>
      <c r="I105" s="95"/>
      <c r="J105" s="95"/>
      <c r="K105" s="95"/>
      <c r="L105" s="95"/>
      <c r="M105" s="95"/>
      <c r="N105" s="23"/>
      <c r="O105" s="23"/>
      <c r="P105" s="23"/>
      <c r="Q105" s="23"/>
    </row>
    <row r="106" spans="1:17" x14ac:dyDescent="0.25">
      <c r="F106" s="95"/>
      <c r="G106" s="95"/>
      <c r="H106" s="95"/>
      <c r="I106" s="95"/>
      <c r="J106" s="95"/>
      <c r="K106" s="95"/>
      <c r="L106" s="95"/>
      <c r="M106" s="95"/>
      <c r="N106" s="23"/>
      <c r="O106" s="23"/>
      <c r="P106" s="23"/>
      <c r="Q106" s="23"/>
    </row>
    <row r="107" spans="1:17" x14ac:dyDescent="0.25">
      <c r="F107" s="95"/>
      <c r="G107" s="95"/>
      <c r="H107" s="95"/>
      <c r="I107" s="95"/>
      <c r="J107" s="95"/>
      <c r="K107" s="95"/>
      <c r="L107" s="95"/>
      <c r="M107" s="95"/>
      <c r="N107" s="23"/>
      <c r="O107" s="23"/>
      <c r="P107" s="23"/>
      <c r="Q107" s="23"/>
    </row>
    <row r="108" spans="1:17" x14ac:dyDescent="0.25">
      <c r="F108" s="95"/>
      <c r="G108" s="95"/>
      <c r="H108" s="95"/>
      <c r="I108" s="95"/>
      <c r="J108" s="95"/>
      <c r="K108" s="95"/>
      <c r="L108" s="95"/>
      <c r="M108" s="95"/>
      <c r="N108" s="23"/>
      <c r="O108" s="23"/>
      <c r="P108" s="23"/>
      <c r="Q108" s="23"/>
    </row>
    <row r="109" spans="1:17" x14ac:dyDescent="0.25">
      <c r="F109" s="95"/>
      <c r="G109" s="95"/>
      <c r="H109" s="95"/>
      <c r="I109" s="95"/>
      <c r="J109" s="95"/>
      <c r="K109" s="95"/>
      <c r="L109" s="95"/>
      <c r="M109" s="95"/>
    </row>
    <row r="110" spans="1:17" x14ac:dyDescent="0.25">
      <c r="F110" s="95"/>
      <c r="G110" s="95"/>
      <c r="H110" s="95"/>
      <c r="I110" s="95"/>
      <c r="J110" s="95"/>
      <c r="K110" s="95"/>
      <c r="L110" s="95"/>
      <c r="M110" s="95"/>
    </row>
    <row r="111" spans="1:17" x14ac:dyDescent="0.25">
      <c r="F111" s="95"/>
      <c r="G111" s="95"/>
      <c r="H111" s="95"/>
      <c r="I111" s="95"/>
      <c r="J111" s="95"/>
      <c r="K111" s="95"/>
      <c r="L111" s="95"/>
      <c r="M111" s="95"/>
    </row>
    <row r="112" spans="1:17" x14ac:dyDescent="0.25">
      <c r="F112" s="95"/>
      <c r="G112" s="95"/>
      <c r="H112" s="95"/>
      <c r="I112" s="95"/>
      <c r="J112" s="95"/>
      <c r="K112" s="95"/>
      <c r="L112" s="95"/>
      <c r="M112" s="95"/>
    </row>
    <row r="113" spans="6:13" x14ac:dyDescent="0.25">
      <c r="F113" s="95"/>
      <c r="G113" s="95"/>
      <c r="H113" s="95"/>
      <c r="I113" s="95"/>
      <c r="J113" s="95"/>
      <c r="K113" s="95"/>
      <c r="L113" s="95"/>
      <c r="M113" s="95"/>
    </row>
    <row r="114" spans="6:13" x14ac:dyDescent="0.25">
      <c r="F114" s="95"/>
      <c r="G114" s="95"/>
      <c r="H114" s="95"/>
      <c r="I114" s="95"/>
      <c r="J114" s="95"/>
      <c r="K114" s="95"/>
      <c r="L114" s="95"/>
      <c r="M114" s="95"/>
    </row>
    <row r="115" spans="6:13" x14ac:dyDescent="0.25">
      <c r="F115" s="95"/>
      <c r="G115" s="95"/>
      <c r="H115" s="95"/>
      <c r="I115" s="95"/>
      <c r="J115" s="95"/>
      <c r="K115" s="95"/>
      <c r="L115" s="95"/>
      <c r="M115" s="95"/>
    </row>
  </sheetData>
  <autoFilter ref="A5:R48"/>
  <mergeCells count="131">
    <mergeCell ref="R3:R4"/>
    <mergeCell ref="A6:A10"/>
    <mergeCell ref="B6:B10"/>
    <mergeCell ref="C6:C10"/>
    <mergeCell ref="D6:D10"/>
    <mergeCell ref="E6:E10"/>
    <mergeCell ref="G3:G4"/>
    <mergeCell ref="H3:H4"/>
    <mergeCell ref="I3:I4"/>
    <mergeCell ref="J3:J4"/>
    <mergeCell ref="K3:K4"/>
    <mergeCell ref="L3:L4"/>
    <mergeCell ref="A3:A4"/>
    <mergeCell ref="B3:B4"/>
    <mergeCell ref="C3:C4"/>
    <mergeCell ref="D3:D4"/>
    <mergeCell ref="E3:E4"/>
    <mergeCell ref="F3:F4"/>
    <mergeCell ref="F6:F10"/>
    <mergeCell ref="G6:G10"/>
    <mergeCell ref="H6:H10"/>
    <mergeCell ref="I6:I10"/>
    <mergeCell ref="K6:K8"/>
    <mergeCell ref="Q6:Q10"/>
    <mergeCell ref="K9:K10"/>
    <mergeCell ref="M3:O3"/>
    <mergeCell ref="P3:P4"/>
    <mergeCell ref="Q3:Q4"/>
    <mergeCell ref="G13:G14"/>
    <mergeCell ref="H13:H14"/>
    <mergeCell ref="I13:I14"/>
    <mergeCell ref="K13:K14"/>
    <mergeCell ref="Q13:Q14"/>
    <mergeCell ref="A15:A16"/>
    <mergeCell ref="B15:B16"/>
    <mergeCell ref="C15:C16"/>
    <mergeCell ref="D15:D16"/>
    <mergeCell ref="E15:E16"/>
    <mergeCell ref="F15:F16"/>
    <mergeCell ref="R13:R14"/>
    <mergeCell ref="A13:A14"/>
    <mergeCell ref="B13:B14"/>
    <mergeCell ref="C13:C14"/>
    <mergeCell ref="D13:D14"/>
    <mergeCell ref="E13:E14"/>
    <mergeCell ref="F13:F14"/>
    <mergeCell ref="G15:G16"/>
    <mergeCell ref="H15:H16"/>
    <mergeCell ref="I15:I16"/>
    <mergeCell ref="Q15:Q16"/>
    <mergeCell ref="G17:G18"/>
    <mergeCell ref="H17:H18"/>
    <mergeCell ref="I17:I18"/>
    <mergeCell ref="K17:K18"/>
    <mergeCell ref="Q17:Q18"/>
    <mergeCell ref="A19:A21"/>
    <mergeCell ref="B19:B21"/>
    <mergeCell ref="C19:C21"/>
    <mergeCell ref="D19:D21"/>
    <mergeCell ref="E19:E21"/>
    <mergeCell ref="A17:A18"/>
    <mergeCell ref="B17:B18"/>
    <mergeCell ref="C17:C18"/>
    <mergeCell ref="D17:D18"/>
    <mergeCell ref="E17:E18"/>
    <mergeCell ref="F17:F18"/>
    <mergeCell ref="R19:R20"/>
    <mergeCell ref="A22:A24"/>
    <mergeCell ref="B22:B24"/>
    <mergeCell ref="C22:C24"/>
    <mergeCell ref="D22:D24"/>
    <mergeCell ref="E22:E24"/>
    <mergeCell ref="F22:F24"/>
    <mergeCell ref="G22:G24"/>
    <mergeCell ref="H22:H24"/>
    <mergeCell ref="I22:I24"/>
    <mergeCell ref="L19:L20"/>
    <mergeCell ref="M19:M20"/>
    <mergeCell ref="N19:N20"/>
    <mergeCell ref="O19:O20"/>
    <mergeCell ref="P19:P20"/>
    <mergeCell ref="Q19:Q21"/>
    <mergeCell ref="F19:F21"/>
    <mergeCell ref="G19:G21"/>
    <mergeCell ref="H19:H21"/>
    <mergeCell ref="I19:I21"/>
    <mergeCell ref="J19:J20"/>
    <mergeCell ref="K19:K21"/>
    <mergeCell ref="A28:A29"/>
    <mergeCell ref="B28:B29"/>
    <mergeCell ref="C28:C29"/>
    <mergeCell ref="D28:D29"/>
    <mergeCell ref="E28:E29"/>
    <mergeCell ref="K22:K23"/>
    <mergeCell ref="L22:L23"/>
    <mergeCell ref="P22:P23"/>
    <mergeCell ref="Q22:Q24"/>
    <mergeCell ref="A30:A35"/>
    <mergeCell ref="B30:B35"/>
    <mergeCell ref="C30:C35"/>
    <mergeCell ref="D30:D35"/>
    <mergeCell ref="E30:E35"/>
    <mergeCell ref="F30:F35"/>
    <mergeCell ref="G30:G35"/>
    <mergeCell ref="H30:H35"/>
    <mergeCell ref="I30:I35"/>
    <mergeCell ref="Q30:Q35"/>
    <mergeCell ref="F28:F29"/>
    <mergeCell ref="G28:G29"/>
    <mergeCell ref="H28:H29"/>
    <mergeCell ref="I28:I29"/>
    <mergeCell ref="Q28:Q29"/>
    <mergeCell ref="P36:P37"/>
    <mergeCell ref="Q36:Q39"/>
    <mergeCell ref="R36:R37"/>
    <mergeCell ref="J30:J31"/>
    <mergeCell ref="A46:F46"/>
    <mergeCell ref="C47:F47"/>
    <mergeCell ref="C48:K48"/>
    <mergeCell ref="G36:G39"/>
    <mergeCell ref="H36:H39"/>
    <mergeCell ref="I36:I39"/>
    <mergeCell ref="J36:J37"/>
    <mergeCell ref="K36:K38"/>
    <mergeCell ref="L36:L37"/>
    <mergeCell ref="A36:A39"/>
    <mergeCell ref="B36:B39"/>
    <mergeCell ref="C36:C39"/>
    <mergeCell ref="D36:D39"/>
    <mergeCell ref="E36:E39"/>
    <mergeCell ref="F36:F39"/>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8. 2020
</oddFooter>
  </headerFooter>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08"/>
  <sheetViews>
    <sheetView tabSelected="1" topLeftCell="B29" zoomScale="62" zoomScaleNormal="62" zoomScaleSheetLayoutView="39" zoomScalePageLayoutView="55" workbookViewId="0">
      <selection activeCell="R30" sqref="R30"/>
    </sheetView>
  </sheetViews>
  <sheetFormatPr defaultRowHeight="15" x14ac:dyDescent="0.25"/>
  <cols>
    <col min="1" max="1" width="4.7109375" customWidth="1"/>
    <col min="2" max="2" width="14.140625" customWidth="1"/>
    <col min="3" max="3" width="23.42578125" style="80" customWidth="1"/>
    <col min="4" max="4" width="17.28515625" style="80" customWidth="1"/>
    <col min="5" max="5" width="11.7109375" style="80" customWidth="1"/>
    <col min="6" max="6" width="8.7109375" style="80" customWidth="1"/>
    <col min="7" max="7" width="18.7109375" style="81" customWidth="1"/>
    <col min="8" max="8" width="13.85546875" style="82" customWidth="1"/>
    <col min="9" max="9" width="13.42578125" customWidth="1"/>
    <col min="10" max="10" width="15.140625" customWidth="1"/>
    <col min="11" max="11" width="40.7109375" customWidth="1"/>
    <col min="12" max="12" width="20.42578125" customWidth="1"/>
    <col min="13" max="13" width="17.85546875" customWidth="1"/>
    <col min="14" max="14" width="16.7109375" customWidth="1"/>
    <col min="15" max="15" width="15.42578125" customWidth="1"/>
    <col min="16" max="16" width="14.28515625" customWidth="1"/>
    <col min="17" max="17" width="12.7109375" customWidth="1"/>
    <col min="18" max="18" width="60.5703125" customWidth="1"/>
    <col min="19" max="19" width="5.5703125" customWidth="1"/>
    <col min="20" max="20" width="13" bestFit="1" customWidth="1"/>
    <col min="21" max="21" width="11.7109375" bestFit="1" customWidth="1"/>
    <col min="22" max="22" width="12.28515625" bestFit="1" customWidth="1"/>
    <col min="24" max="24" width="8.7109375" customWidth="1"/>
    <col min="245" max="245" width="4.7109375" customWidth="1"/>
    <col min="246" max="246" width="14.140625" customWidth="1"/>
    <col min="247" max="247" width="23.42578125" customWidth="1"/>
    <col min="248" max="248" width="17.28515625" customWidth="1"/>
    <col min="249" max="249" width="11.7109375" customWidth="1"/>
    <col min="250" max="250" width="8.7109375" customWidth="1"/>
    <col min="251" max="251" width="18.7109375" customWidth="1"/>
    <col min="252" max="252" width="13.85546875" customWidth="1"/>
    <col min="253" max="253" width="13.42578125" customWidth="1"/>
    <col min="254" max="254" width="15.140625" customWidth="1"/>
    <col min="255" max="255" width="40.7109375" customWidth="1"/>
    <col min="256" max="256" width="20.42578125" customWidth="1"/>
    <col min="257" max="257" width="17.85546875" customWidth="1"/>
    <col min="258" max="258" width="16.7109375" customWidth="1"/>
    <col min="259" max="259" width="13.7109375" customWidth="1"/>
    <col min="260" max="260" width="14.28515625" customWidth="1"/>
    <col min="261" max="261" width="12.7109375" customWidth="1"/>
    <col min="262" max="262" width="56.85546875" customWidth="1"/>
    <col min="263" max="264" width="0" hidden="1" customWidth="1"/>
    <col min="501" max="501" width="4.7109375" customWidth="1"/>
    <col min="502" max="502" width="14.140625" customWidth="1"/>
    <col min="503" max="503" width="23.42578125" customWidth="1"/>
    <col min="504" max="504" width="17.28515625" customWidth="1"/>
    <col min="505" max="505" width="11.7109375" customWidth="1"/>
    <col min="506" max="506" width="8.7109375" customWidth="1"/>
    <col min="507" max="507" width="18.7109375" customWidth="1"/>
    <col min="508" max="508" width="13.85546875" customWidth="1"/>
    <col min="509" max="509" width="13.42578125" customWidth="1"/>
    <col min="510" max="510" width="15.140625" customWidth="1"/>
    <col min="511" max="511" width="40.7109375" customWidth="1"/>
    <col min="512" max="512" width="20.42578125" customWidth="1"/>
    <col min="513" max="513" width="17.85546875" customWidth="1"/>
    <col min="514" max="514" width="16.7109375" customWidth="1"/>
    <col min="515" max="515" width="13.7109375" customWidth="1"/>
    <col min="516" max="516" width="14.28515625" customWidth="1"/>
    <col min="517" max="517" width="12.7109375" customWidth="1"/>
    <col min="518" max="518" width="56.85546875" customWidth="1"/>
    <col min="519" max="520" width="0" hidden="1" customWidth="1"/>
    <col min="757" max="757" width="4.7109375" customWidth="1"/>
    <col min="758" max="758" width="14.140625" customWidth="1"/>
    <col min="759" max="759" width="23.42578125" customWidth="1"/>
    <col min="760" max="760" width="17.28515625" customWidth="1"/>
    <col min="761" max="761" width="11.7109375" customWidth="1"/>
    <col min="762" max="762" width="8.7109375" customWidth="1"/>
    <col min="763" max="763" width="18.7109375" customWidth="1"/>
    <col min="764" max="764" width="13.85546875" customWidth="1"/>
    <col min="765" max="765" width="13.42578125" customWidth="1"/>
    <col min="766" max="766" width="15.140625" customWidth="1"/>
    <col min="767" max="767" width="40.7109375" customWidth="1"/>
    <col min="768" max="768" width="20.42578125" customWidth="1"/>
    <col min="769" max="769" width="17.85546875" customWidth="1"/>
    <col min="770" max="770" width="16.7109375" customWidth="1"/>
    <col min="771" max="771" width="13.7109375" customWidth="1"/>
    <col min="772" max="772" width="14.28515625" customWidth="1"/>
    <col min="773" max="773" width="12.7109375" customWidth="1"/>
    <col min="774" max="774" width="56.85546875" customWidth="1"/>
    <col min="775" max="776" width="0" hidden="1" customWidth="1"/>
    <col min="1013" max="1013" width="4.7109375" customWidth="1"/>
    <col min="1014" max="1014" width="14.140625" customWidth="1"/>
    <col min="1015" max="1015" width="23.42578125" customWidth="1"/>
    <col min="1016" max="1016" width="17.28515625" customWidth="1"/>
    <col min="1017" max="1017" width="11.7109375" customWidth="1"/>
    <col min="1018" max="1018" width="8.7109375" customWidth="1"/>
    <col min="1019" max="1019" width="18.7109375" customWidth="1"/>
    <col min="1020" max="1020" width="13.85546875" customWidth="1"/>
    <col min="1021" max="1021" width="13.42578125" customWidth="1"/>
    <col min="1022" max="1022" width="15.140625" customWidth="1"/>
    <col min="1023" max="1023" width="40.7109375" customWidth="1"/>
    <col min="1024" max="1024" width="20.42578125" customWidth="1"/>
    <col min="1025" max="1025" width="17.85546875" customWidth="1"/>
    <col min="1026" max="1026" width="16.7109375" customWidth="1"/>
    <col min="1027" max="1027" width="13.7109375" customWidth="1"/>
    <col min="1028" max="1028" width="14.28515625" customWidth="1"/>
    <col min="1029" max="1029" width="12.7109375" customWidth="1"/>
    <col min="1030" max="1030" width="56.85546875" customWidth="1"/>
    <col min="1031" max="1032" width="0" hidden="1" customWidth="1"/>
    <col min="1269" max="1269" width="4.7109375" customWidth="1"/>
    <col min="1270" max="1270" width="14.140625" customWidth="1"/>
    <col min="1271" max="1271" width="23.42578125" customWidth="1"/>
    <col min="1272" max="1272" width="17.28515625" customWidth="1"/>
    <col min="1273" max="1273" width="11.7109375" customWidth="1"/>
    <col min="1274" max="1274" width="8.7109375" customWidth="1"/>
    <col min="1275" max="1275" width="18.7109375" customWidth="1"/>
    <col min="1276" max="1276" width="13.85546875" customWidth="1"/>
    <col min="1277" max="1277" width="13.42578125" customWidth="1"/>
    <col min="1278" max="1278" width="15.140625" customWidth="1"/>
    <col min="1279" max="1279" width="40.7109375" customWidth="1"/>
    <col min="1280" max="1280" width="20.42578125" customWidth="1"/>
    <col min="1281" max="1281" width="17.85546875" customWidth="1"/>
    <col min="1282" max="1282" width="16.7109375" customWidth="1"/>
    <col min="1283" max="1283" width="13.7109375" customWidth="1"/>
    <col min="1284" max="1284" width="14.28515625" customWidth="1"/>
    <col min="1285" max="1285" width="12.7109375" customWidth="1"/>
    <col min="1286" max="1286" width="56.85546875" customWidth="1"/>
    <col min="1287" max="1288" width="0" hidden="1" customWidth="1"/>
    <col min="1525" max="1525" width="4.7109375" customWidth="1"/>
    <col min="1526" max="1526" width="14.140625" customWidth="1"/>
    <col min="1527" max="1527" width="23.42578125" customWidth="1"/>
    <col min="1528" max="1528" width="17.28515625" customWidth="1"/>
    <col min="1529" max="1529" width="11.7109375" customWidth="1"/>
    <col min="1530" max="1530" width="8.7109375" customWidth="1"/>
    <col min="1531" max="1531" width="18.7109375" customWidth="1"/>
    <col min="1532" max="1532" width="13.85546875" customWidth="1"/>
    <col min="1533" max="1533" width="13.42578125" customWidth="1"/>
    <col min="1534" max="1534" width="15.140625" customWidth="1"/>
    <col min="1535" max="1535" width="40.7109375" customWidth="1"/>
    <col min="1536" max="1536" width="20.42578125" customWidth="1"/>
    <col min="1537" max="1537" width="17.85546875" customWidth="1"/>
    <col min="1538" max="1538" width="16.7109375" customWidth="1"/>
    <col min="1539" max="1539" width="13.7109375" customWidth="1"/>
    <col min="1540" max="1540" width="14.28515625" customWidth="1"/>
    <col min="1541" max="1541" width="12.7109375" customWidth="1"/>
    <col min="1542" max="1542" width="56.85546875" customWidth="1"/>
    <col min="1543" max="1544" width="0" hidden="1" customWidth="1"/>
    <col min="1781" max="1781" width="4.7109375" customWidth="1"/>
    <col min="1782" max="1782" width="14.140625" customWidth="1"/>
    <col min="1783" max="1783" width="23.42578125" customWidth="1"/>
    <col min="1784" max="1784" width="17.28515625" customWidth="1"/>
    <col min="1785" max="1785" width="11.7109375" customWidth="1"/>
    <col min="1786" max="1786" width="8.7109375" customWidth="1"/>
    <col min="1787" max="1787" width="18.7109375" customWidth="1"/>
    <col min="1788" max="1788" width="13.85546875" customWidth="1"/>
    <col min="1789" max="1789" width="13.42578125" customWidth="1"/>
    <col min="1790" max="1790" width="15.140625" customWidth="1"/>
    <col min="1791" max="1791" width="40.7109375" customWidth="1"/>
    <col min="1792" max="1792" width="20.42578125" customWidth="1"/>
    <col min="1793" max="1793" width="17.85546875" customWidth="1"/>
    <col min="1794" max="1794" width="16.7109375" customWidth="1"/>
    <col min="1795" max="1795" width="13.7109375" customWidth="1"/>
    <col min="1796" max="1796" width="14.28515625" customWidth="1"/>
    <col min="1797" max="1797" width="12.7109375" customWidth="1"/>
    <col min="1798" max="1798" width="56.85546875" customWidth="1"/>
    <col min="1799" max="1800" width="0" hidden="1" customWidth="1"/>
    <col min="2037" max="2037" width="4.7109375" customWidth="1"/>
    <col min="2038" max="2038" width="14.140625" customWidth="1"/>
    <col min="2039" max="2039" width="23.42578125" customWidth="1"/>
    <col min="2040" max="2040" width="17.28515625" customWidth="1"/>
    <col min="2041" max="2041" width="11.7109375" customWidth="1"/>
    <col min="2042" max="2042" width="8.7109375" customWidth="1"/>
    <col min="2043" max="2043" width="18.7109375" customWidth="1"/>
    <col min="2044" max="2044" width="13.85546875" customWidth="1"/>
    <col min="2045" max="2045" width="13.42578125" customWidth="1"/>
    <col min="2046" max="2046" width="15.140625" customWidth="1"/>
    <col min="2047" max="2047" width="40.7109375" customWidth="1"/>
    <col min="2048" max="2048" width="20.42578125" customWidth="1"/>
    <col min="2049" max="2049" width="17.85546875" customWidth="1"/>
    <col min="2050" max="2050" width="16.7109375" customWidth="1"/>
    <col min="2051" max="2051" width="13.7109375" customWidth="1"/>
    <col min="2052" max="2052" width="14.28515625" customWidth="1"/>
    <col min="2053" max="2053" width="12.7109375" customWidth="1"/>
    <col min="2054" max="2054" width="56.85546875" customWidth="1"/>
    <col min="2055" max="2056" width="0" hidden="1" customWidth="1"/>
    <col min="2293" max="2293" width="4.7109375" customWidth="1"/>
    <col min="2294" max="2294" width="14.140625" customWidth="1"/>
    <col min="2295" max="2295" width="23.42578125" customWidth="1"/>
    <col min="2296" max="2296" width="17.28515625" customWidth="1"/>
    <col min="2297" max="2297" width="11.7109375" customWidth="1"/>
    <col min="2298" max="2298" width="8.7109375" customWidth="1"/>
    <col min="2299" max="2299" width="18.7109375" customWidth="1"/>
    <col min="2300" max="2300" width="13.85546875" customWidth="1"/>
    <col min="2301" max="2301" width="13.42578125" customWidth="1"/>
    <col min="2302" max="2302" width="15.140625" customWidth="1"/>
    <col min="2303" max="2303" width="40.7109375" customWidth="1"/>
    <col min="2304" max="2304" width="20.42578125" customWidth="1"/>
    <col min="2305" max="2305" width="17.85546875" customWidth="1"/>
    <col min="2306" max="2306" width="16.7109375" customWidth="1"/>
    <col min="2307" max="2307" width="13.7109375" customWidth="1"/>
    <col min="2308" max="2308" width="14.28515625" customWidth="1"/>
    <col min="2309" max="2309" width="12.7109375" customWidth="1"/>
    <col min="2310" max="2310" width="56.85546875" customWidth="1"/>
    <col min="2311" max="2312" width="0" hidden="1" customWidth="1"/>
    <col min="2549" max="2549" width="4.7109375" customWidth="1"/>
    <col min="2550" max="2550" width="14.140625" customWidth="1"/>
    <col min="2551" max="2551" width="23.42578125" customWidth="1"/>
    <col min="2552" max="2552" width="17.28515625" customWidth="1"/>
    <col min="2553" max="2553" width="11.7109375" customWidth="1"/>
    <col min="2554" max="2554" width="8.7109375" customWidth="1"/>
    <col min="2555" max="2555" width="18.7109375" customWidth="1"/>
    <col min="2556" max="2556" width="13.85546875" customWidth="1"/>
    <col min="2557" max="2557" width="13.42578125" customWidth="1"/>
    <col min="2558" max="2558" width="15.140625" customWidth="1"/>
    <col min="2559" max="2559" width="40.7109375" customWidth="1"/>
    <col min="2560" max="2560" width="20.42578125" customWidth="1"/>
    <col min="2561" max="2561" width="17.85546875" customWidth="1"/>
    <col min="2562" max="2562" width="16.7109375" customWidth="1"/>
    <col min="2563" max="2563" width="13.7109375" customWidth="1"/>
    <col min="2564" max="2564" width="14.28515625" customWidth="1"/>
    <col min="2565" max="2565" width="12.7109375" customWidth="1"/>
    <col min="2566" max="2566" width="56.85546875" customWidth="1"/>
    <col min="2567" max="2568" width="0" hidden="1" customWidth="1"/>
    <col min="2805" max="2805" width="4.7109375" customWidth="1"/>
    <col min="2806" max="2806" width="14.140625" customWidth="1"/>
    <col min="2807" max="2807" width="23.42578125" customWidth="1"/>
    <col min="2808" max="2808" width="17.28515625" customWidth="1"/>
    <col min="2809" max="2809" width="11.7109375" customWidth="1"/>
    <col min="2810" max="2810" width="8.7109375" customWidth="1"/>
    <col min="2811" max="2811" width="18.7109375" customWidth="1"/>
    <col min="2812" max="2812" width="13.85546875" customWidth="1"/>
    <col min="2813" max="2813" width="13.42578125" customWidth="1"/>
    <col min="2814" max="2814" width="15.140625" customWidth="1"/>
    <col min="2815" max="2815" width="40.7109375" customWidth="1"/>
    <col min="2816" max="2816" width="20.42578125" customWidth="1"/>
    <col min="2817" max="2817" width="17.85546875" customWidth="1"/>
    <col min="2818" max="2818" width="16.7109375" customWidth="1"/>
    <col min="2819" max="2819" width="13.7109375" customWidth="1"/>
    <col min="2820" max="2820" width="14.28515625" customWidth="1"/>
    <col min="2821" max="2821" width="12.7109375" customWidth="1"/>
    <col min="2822" max="2822" width="56.85546875" customWidth="1"/>
    <col min="2823" max="2824" width="0" hidden="1" customWidth="1"/>
    <col min="3061" max="3061" width="4.7109375" customWidth="1"/>
    <col min="3062" max="3062" width="14.140625" customWidth="1"/>
    <col min="3063" max="3063" width="23.42578125" customWidth="1"/>
    <col min="3064" max="3064" width="17.28515625" customWidth="1"/>
    <col min="3065" max="3065" width="11.7109375" customWidth="1"/>
    <col min="3066" max="3066" width="8.7109375" customWidth="1"/>
    <col min="3067" max="3067" width="18.7109375" customWidth="1"/>
    <col min="3068" max="3068" width="13.85546875" customWidth="1"/>
    <col min="3069" max="3069" width="13.42578125" customWidth="1"/>
    <col min="3070" max="3070" width="15.140625" customWidth="1"/>
    <col min="3071" max="3071" width="40.7109375" customWidth="1"/>
    <col min="3072" max="3072" width="20.42578125" customWidth="1"/>
    <col min="3073" max="3073" width="17.85546875" customWidth="1"/>
    <col min="3074" max="3074" width="16.7109375" customWidth="1"/>
    <col min="3075" max="3075" width="13.7109375" customWidth="1"/>
    <col min="3076" max="3076" width="14.28515625" customWidth="1"/>
    <col min="3077" max="3077" width="12.7109375" customWidth="1"/>
    <col min="3078" max="3078" width="56.85546875" customWidth="1"/>
    <col min="3079" max="3080" width="0" hidden="1" customWidth="1"/>
    <col min="3317" max="3317" width="4.7109375" customWidth="1"/>
    <col min="3318" max="3318" width="14.140625" customWidth="1"/>
    <col min="3319" max="3319" width="23.42578125" customWidth="1"/>
    <col min="3320" max="3320" width="17.28515625" customWidth="1"/>
    <col min="3321" max="3321" width="11.7109375" customWidth="1"/>
    <col min="3322" max="3322" width="8.7109375" customWidth="1"/>
    <col min="3323" max="3323" width="18.7109375" customWidth="1"/>
    <col min="3324" max="3324" width="13.85546875" customWidth="1"/>
    <col min="3325" max="3325" width="13.42578125" customWidth="1"/>
    <col min="3326" max="3326" width="15.140625" customWidth="1"/>
    <col min="3327" max="3327" width="40.7109375" customWidth="1"/>
    <col min="3328" max="3328" width="20.42578125" customWidth="1"/>
    <col min="3329" max="3329" width="17.85546875" customWidth="1"/>
    <col min="3330" max="3330" width="16.7109375" customWidth="1"/>
    <col min="3331" max="3331" width="13.7109375" customWidth="1"/>
    <col min="3332" max="3332" width="14.28515625" customWidth="1"/>
    <col min="3333" max="3333" width="12.7109375" customWidth="1"/>
    <col min="3334" max="3334" width="56.85546875" customWidth="1"/>
    <col min="3335" max="3336" width="0" hidden="1" customWidth="1"/>
    <col min="3573" max="3573" width="4.7109375" customWidth="1"/>
    <col min="3574" max="3574" width="14.140625" customWidth="1"/>
    <col min="3575" max="3575" width="23.42578125" customWidth="1"/>
    <col min="3576" max="3576" width="17.28515625" customWidth="1"/>
    <col min="3577" max="3577" width="11.7109375" customWidth="1"/>
    <col min="3578" max="3578" width="8.7109375" customWidth="1"/>
    <col min="3579" max="3579" width="18.7109375" customWidth="1"/>
    <col min="3580" max="3580" width="13.85546875" customWidth="1"/>
    <col min="3581" max="3581" width="13.42578125" customWidth="1"/>
    <col min="3582" max="3582" width="15.140625" customWidth="1"/>
    <col min="3583" max="3583" width="40.7109375" customWidth="1"/>
    <col min="3584" max="3584" width="20.42578125" customWidth="1"/>
    <col min="3585" max="3585" width="17.85546875" customWidth="1"/>
    <col min="3586" max="3586" width="16.7109375" customWidth="1"/>
    <col min="3587" max="3587" width="13.7109375" customWidth="1"/>
    <col min="3588" max="3588" width="14.28515625" customWidth="1"/>
    <col min="3589" max="3589" width="12.7109375" customWidth="1"/>
    <col min="3590" max="3590" width="56.85546875" customWidth="1"/>
    <col min="3591" max="3592" width="0" hidden="1" customWidth="1"/>
    <col min="3829" max="3829" width="4.7109375" customWidth="1"/>
    <col min="3830" max="3830" width="14.140625" customWidth="1"/>
    <col min="3831" max="3831" width="23.42578125" customWidth="1"/>
    <col min="3832" max="3832" width="17.28515625" customWidth="1"/>
    <col min="3833" max="3833" width="11.7109375" customWidth="1"/>
    <col min="3834" max="3834" width="8.7109375" customWidth="1"/>
    <col min="3835" max="3835" width="18.7109375" customWidth="1"/>
    <col min="3836" max="3836" width="13.85546875" customWidth="1"/>
    <col min="3837" max="3837" width="13.42578125" customWidth="1"/>
    <col min="3838" max="3838" width="15.140625" customWidth="1"/>
    <col min="3839" max="3839" width="40.7109375" customWidth="1"/>
    <col min="3840" max="3840" width="20.42578125" customWidth="1"/>
    <col min="3841" max="3841" width="17.85546875" customWidth="1"/>
    <col min="3842" max="3842" width="16.7109375" customWidth="1"/>
    <col min="3843" max="3843" width="13.7109375" customWidth="1"/>
    <col min="3844" max="3844" width="14.28515625" customWidth="1"/>
    <col min="3845" max="3845" width="12.7109375" customWidth="1"/>
    <col min="3846" max="3846" width="56.85546875" customWidth="1"/>
    <col min="3847" max="3848" width="0" hidden="1" customWidth="1"/>
    <col min="4085" max="4085" width="4.7109375" customWidth="1"/>
    <col min="4086" max="4086" width="14.140625" customWidth="1"/>
    <col min="4087" max="4087" width="23.42578125" customWidth="1"/>
    <col min="4088" max="4088" width="17.28515625" customWidth="1"/>
    <col min="4089" max="4089" width="11.7109375" customWidth="1"/>
    <col min="4090" max="4090" width="8.7109375" customWidth="1"/>
    <col min="4091" max="4091" width="18.7109375" customWidth="1"/>
    <col min="4092" max="4092" width="13.85546875" customWidth="1"/>
    <col min="4093" max="4093" width="13.42578125" customWidth="1"/>
    <col min="4094" max="4094" width="15.140625" customWidth="1"/>
    <col min="4095" max="4095" width="40.7109375" customWidth="1"/>
    <col min="4096" max="4096" width="20.42578125" customWidth="1"/>
    <col min="4097" max="4097" width="17.85546875" customWidth="1"/>
    <col min="4098" max="4098" width="16.7109375" customWidth="1"/>
    <col min="4099" max="4099" width="13.7109375" customWidth="1"/>
    <col min="4100" max="4100" width="14.28515625" customWidth="1"/>
    <col min="4101" max="4101" width="12.7109375" customWidth="1"/>
    <col min="4102" max="4102" width="56.85546875" customWidth="1"/>
    <col min="4103" max="4104" width="0" hidden="1" customWidth="1"/>
    <col min="4341" max="4341" width="4.7109375" customWidth="1"/>
    <col min="4342" max="4342" width="14.140625" customWidth="1"/>
    <col min="4343" max="4343" width="23.42578125" customWidth="1"/>
    <col min="4344" max="4344" width="17.28515625" customWidth="1"/>
    <col min="4345" max="4345" width="11.7109375" customWidth="1"/>
    <col min="4346" max="4346" width="8.7109375" customWidth="1"/>
    <col min="4347" max="4347" width="18.7109375" customWidth="1"/>
    <col min="4348" max="4348" width="13.85546875" customWidth="1"/>
    <col min="4349" max="4349" width="13.42578125" customWidth="1"/>
    <col min="4350" max="4350" width="15.140625" customWidth="1"/>
    <col min="4351" max="4351" width="40.7109375" customWidth="1"/>
    <col min="4352" max="4352" width="20.42578125" customWidth="1"/>
    <col min="4353" max="4353" width="17.85546875" customWidth="1"/>
    <col min="4354" max="4354" width="16.7109375" customWidth="1"/>
    <col min="4355" max="4355" width="13.7109375" customWidth="1"/>
    <col min="4356" max="4356" width="14.28515625" customWidth="1"/>
    <col min="4357" max="4357" width="12.7109375" customWidth="1"/>
    <col min="4358" max="4358" width="56.85546875" customWidth="1"/>
    <col min="4359" max="4360" width="0" hidden="1" customWidth="1"/>
    <col min="4597" max="4597" width="4.7109375" customWidth="1"/>
    <col min="4598" max="4598" width="14.140625" customWidth="1"/>
    <col min="4599" max="4599" width="23.42578125" customWidth="1"/>
    <col min="4600" max="4600" width="17.28515625" customWidth="1"/>
    <col min="4601" max="4601" width="11.7109375" customWidth="1"/>
    <col min="4602" max="4602" width="8.7109375" customWidth="1"/>
    <col min="4603" max="4603" width="18.7109375" customWidth="1"/>
    <col min="4604" max="4604" width="13.85546875" customWidth="1"/>
    <col min="4605" max="4605" width="13.42578125" customWidth="1"/>
    <col min="4606" max="4606" width="15.140625" customWidth="1"/>
    <col min="4607" max="4607" width="40.7109375" customWidth="1"/>
    <col min="4608" max="4608" width="20.42578125" customWidth="1"/>
    <col min="4609" max="4609" width="17.85546875" customWidth="1"/>
    <col min="4610" max="4610" width="16.7109375" customWidth="1"/>
    <col min="4611" max="4611" width="13.7109375" customWidth="1"/>
    <col min="4612" max="4612" width="14.28515625" customWidth="1"/>
    <col min="4613" max="4613" width="12.7109375" customWidth="1"/>
    <col min="4614" max="4614" width="56.85546875" customWidth="1"/>
    <col min="4615" max="4616" width="0" hidden="1" customWidth="1"/>
    <col min="4853" max="4853" width="4.7109375" customWidth="1"/>
    <col min="4854" max="4854" width="14.140625" customWidth="1"/>
    <col min="4855" max="4855" width="23.42578125" customWidth="1"/>
    <col min="4856" max="4856" width="17.28515625" customWidth="1"/>
    <col min="4857" max="4857" width="11.7109375" customWidth="1"/>
    <col min="4858" max="4858" width="8.7109375" customWidth="1"/>
    <col min="4859" max="4859" width="18.7109375" customWidth="1"/>
    <col min="4860" max="4860" width="13.85546875" customWidth="1"/>
    <col min="4861" max="4861" width="13.42578125" customWidth="1"/>
    <col min="4862" max="4862" width="15.140625" customWidth="1"/>
    <col min="4863" max="4863" width="40.7109375" customWidth="1"/>
    <col min="4864" max="4864" width="20.42578125" customWidth="1"/>
    <col min="4865" max="4865" width="17.85546875" customWidth="1"/>
    <col min="4866" max="4866" width="16.7109375" customWidth="1"/>
    <col min="4867" max="4867" width="13.7109375" customWidth="1"/>
    <col min="4868" max="4868" width="14.28515625" customWidth="1"/>
    <col min="4869" max="4869" width="12.7109375" customWidth="1"/>
    <col min="4870" max="4870" width="56.85546875" customWidth="1"/>
    <col min="4871" max="4872" width="0" hidden="1" customWidth="1"/>
    <col min="5109" max="5109" width="4.7109375" customWidth="1"/>
    <col min="5110" max="5110" width="14.140625" customWidth="1"/>
    <col min="5111" max="5111" width="23.42578125" customWidth="1"/>
    <col min="5112" max="5112" width="17.28515625" customWidth="1"/>
    <col min="5113" max="5113" width="11.7109375" customWidth="1"/>
    <col min="5114" max="5114" width="8.7109375" customWidth="1"/>
    <col min="5115" max="5115" width="18.7109375" customWidth="1"/>
    <col min="5116" max="5116" width="13.85546875" customWidth="1"/>
    <col min="5117" max="5117" width="13.42578125" customWidth="1"/>
    <col min="5118" max="5118" width="15.140625" customWidth="1"/>
    <col min="5119" max="5119" width="40.7109375" customWidth="1"/>
    <col min="5120" max="5120" width="20.42578125" customWidth="1"/>
    <col min="5121" max="5121" width="17.85546875" customWidth="1"/>
    <col min="5122" max="5122" width="16.7109375" customWidth="1"/>
    <col min="5123" max="5123" width="13.7109375" customWidth="1"/>
    <col min="5124" max="5124" width="14.28515625" customWidth="1"/>
    <col min="5125" max="5125" width="12.7109375" customWidth="1"/>
    <col min="5126" max="5126" width="56.85546875" customWidth="1"/>
    <col min="5127" max="5128" width="0" hidden="1" customWidth="1"/>
    <col min="5365" max="5365" width="4.7109375" customWidth="1"/>
    <col min="5366" max="5366" width="14.140625" customWidth="1"/>
    <col min="5367" max="5367" width="23.42578125" customWidth="1"/>
    <col min="5368" max="5368" width="17.28515625" customWidth="1"/>
    <col min="5369" max="5369" width="11.7109375" customWidth="1"/>
    <col min="5370" max="5370" width="8.7109375" customWidth="1"/>
    <col min="5371" max="5371" width="18.7109375" customWidth="1"/>
    <col min="5372" max="5372" width="13.85546875" customWidth="1"/>
    <col min="5373" max="5373" width="13.42578125" customWidth="1"/>
    <col min="5374" max="5374" width="15.140625" customWidth="1"/>
    <col min="5375" max="5375" width="40.7109375" customWidth="1"/>
    <col min="5376" max="5376" width="20.42578125" customWidth="1"/>
    <col min="5377" max="5377" width="17.85546875" customWidth="1"/>
    <col min="5378" max="5378" width="16.7109375" customWidth="1"/>
    <col min="5379" max="5379" width="13.7109375" customWidth="1"/>
    <col min="5380" max="5380" width="14.28515625" customWidth="1"/>
    <col min="5381" max="5381" width="12.7109375" customWidth="1"/>
    <col min="5382" max="5382" width="56.85546875" customWidth="1"/>
    <col min="5383" max="5384" width="0" hidden="1" customWidth="1"/>
    <col min="5621" max="5621" width="4.7109375" customWidth="1"/>
    <col min="5622" max="5622" width="14.140625" customWidth="1"/>
    <col min="5623" max="5623" width="23.42578125" customWidth="1"/>
    <col min="5624" max="5624" width="17.28515625" customWidth="1"/>
    <col min="5625" max="5625" width="11.7109375" customWidth="1"/>
    <col min="5626" max="5626" width="8.7109375" customWidth="1"/>
    <col min="5627" max="5627" width="18.7109375" customWidth="1"/>
    <col min="5628" max="5628" width="13.85546875" customWidth="1"/>
    <col min="5629" max="5629" width="13.42578125" customWidth="1"/>
    <col min="5630" max="5630" width="15.140625" customWidth="1"/>
    <col min="5631" max="5631" width="40.7109375" customWidth="1"/>
    <col min="5632" max="5632" width="20.42578125" customWidth="1"/>
    <col min="5633" max="5633" width="17.85546875" customWidth="1"/>
    <col min="5634" max="5634" width="16.7109375" customWidth="1"/>
    <col min="5635" max="5635" width="13.7109375" customWidth="1"/>
    <col min="5636" max="5636" width="14.28515625" customWidth="1"/>
    <col min="5637" max="5637" width="12.7109375" customWidth="1"/>
    <col min="5638" max="5638" width="56.85546875" customWidth="1"/>
    <col min="5639" max="5640" width="0" hidden="1" customWidth="1"/>
    <col min="5877" max="5877" width="4.7109375" customWidth="1"/>
    <col min="5878" max="5878" width="14.140625" customWidth="1"/>
    <col min="5879" max="5879" width="23.42578125" customWidth="1"/>
    <col min="5880" max="5880" width="17.28515625" customWidth="1"/>
    <col min="5881" max="5881" width="11.7109375" customWidth="1"/>
    <col min="5882" max="5882" width="8.7109375" customWidth="1"/>
    <col min="5883" max="5883" width="18.7109375" customWidth="1"/>
    <col min="5884" max="5884" width="13.85546875" customWidth="1"/>
    <col min="5885" max="5885" width="13.42578125" customWidth="1"/>
    <col min="5886" max="5886" width="15.140625" customWidth="1"/>
    <col min="5887" max="5887" width="40.7109375" customWidth="1"/>
    <col min="5888" max="5888" width="20.42578125" customWidth="1"/>
    <col min="5889" max="5889" width="17.85546875" customWidth="1"/>
    <col min="5890" max="5890" width="16.7109375" customWidth="1"/>
    <col min="5891" max="5891" width="13.7109375" customWidth="1"/>
    <col min="5892" max="5892" width="14.28515625" customWidth="1"/>
    <col min="5893" max="5893" width="12.7109375" customWidth="1"/>
    <col min="5894" max="5894" width="56.85546875" customWidth="1"/>
    <col min="5895" max="5896" width="0" hidden="1" customWidth="1"/>
    <col min="6133" max="6133" width="4.7109375" customWidth="1"/>
    <col min="6134" max="6134" width="14.140625" customWidth="1"/>
    <col min="6135" max="6135" width="23.42578125" customWidth="1"/>
    <col min="6136" max="6136" width="17.28515625" customWidth="1"/>
    <col min="6137" max="6137" width="11.7109375" customWidth="1"/>
    <col min="6138" max="6138" width="8.7109375" customWidth="1"/>
    <col min="6139" max="6139" width="18.7109375" customWidth="1"/>
    <col min="6140" max="6140" width="13.85546875" customWidth="1"/>
    <col min="6141" max="6141" width="13.42578125" customWidth="1"/>
    <col min="6142" max="6142" width="15.140625" customWidth="1"/>
    <col min="6143" max="6143" width="40.7109375" customWidth="1"/>
    <col min="6144" max="6144" width="20.42578125" customWidth="1"/>
    <col min="6145" max="6145" width="17.85546875" customWidth="1"/>
    <col min="6146" max="6146" width="16.7109375" customWidth="1"/>
    <col min="6147" max="6147" width="13.7109375" customWidth="1"/>
    <col min="6148" max="6148" width="14.28515625" customWidth="1"/>
    <col min="6149" max="6149" width="12.7109375" customWidth="1"/>
    <col min="6150" max="6150" width="56.85546875" customWidth="1"/>
    <col min="6151" max="6152" width="0" hidden="1" customWidth="1"/>
    <col min="6389" max="6389" width="4.7109375" customWidth="1"/>
    <col min="6390" max="6390" width="14.140625" customWidth="1"/>
    <col min="6391" max="6391" width="23.42578125" customWidth="1"/>
    <col min="6392" max="6392" width="17.28515625" customWidth="1"/>
    <col min="6393" max="6393" width="11.7109375" customWidth="1"/>
    <col min="6394" max="6394" width="8.7109375" customWidth="1"/>
    <col min="6395" max="6395" width="18.7109375" customWidth="1"/>
    <col min="6396" max="6396" width="13.85546875" customWidth="1"/>
    <col min="6397" max="6397" width="13.42578125" customWidth="1"/>
    <col min="6398" max="6398" width="15.140625" customWidth="1"/>
    <col min="6399" max="6399" width="40.7109375" customWidth="1"/>
    <col min="6400" max="6400" width="20.42578125" customWidth="1"/>
    <col min="6401" max="6401" width="17.85546875" customWidth="1"/>
    <col min="6402" max="6402" width="16.7109375" customWidth="1"/>
    <col min="6403" max="6403" width="13.7109375" customWidth="1"/>
    <col min="6404" max="6404" width="14.28515625" customWidth="1"/>
    <col min="6405" max="6405" width="12.7109375" customWidth="1"/>
    <col min="6406" max="6406" width="56.85546875" customWidth="1"/>
    <col min="6407" max="6408" width="0" hidden="1" customWidth="1"/>
    <col min="6645" max="6645" width="4.7109375" customWidth="1"/>
    <col min="6646" max="6646" width="14.140625" customWidth="1"/>
    <col min="6647" max="6647" width="23.42578125" customWidth="1"/>
    <col min="6648" max="6648" width="17.28515625" customWidth="1"/>
    <col min="6649" max="6649" width="11.7109375" customWidth="1"/>
    <col min="6650" max="6650" width="8.7109375" customWidth="1"/>
    <col min="6651" max="6651" width="18.7109375" customWidth="1"/>
    <col min="6652" max="6652" width="13.85546875" customWidth="1"/>
    <col min="6653" max="6653" width="13.42578125" customWidth="1"/>
    <col min="6654" max="6654" width="15.140625" customWidth="1"/>
    <col min="6655" max="6655" width="40.7109375" customWidth="1"/>
    <col min="6656" max="6656" width="20.42578125" customWidth="1"/>
    <col min="6657" max="6657" width="17.85546875" customWidth="1"/>
    <col min="6658" max="6658" width="16.7109375" customWidth="1"/>
    <col min="6659" max="6659" width="13.7109375" customWidth="1"/>
    <col min="6660" max="6660" width="14.28515625" customWidth="1"/>
    <col min="6661" max="6661" width="12.7109375" customWidth="1"/>
    <col min="6662" max="6662" width="56.85546875" customWidth="1"/>
    <col min="6663" max="6664" width="0" hidden="1" customWidth="1"/>
    <col min="6901" max="6901" width="4.7109375" customWidth="1"/>
    <col min="6902" max="6902" width="14.140625" customWidth="1"/>
    <col min="6903" max="6903" width="23.42578125" customWidth="1"/>
    <col min="6904" max="6904" width="17.28515625" customWidth="1"/>
    <col min="6905" max="6905" width="11.7109375" customWidth="1"/>
    <col min="6906" max="6906" width="8.7109375" customWidth="1"/>
    <col min="6907" max="6907" width="18.7109375" customWidth="1"/>
    <col min="6908" max="6908" width="13.85546875" customWidth="1"/>
    <col min="6909" max="6909" width="13.42578125" customWidth="1"/>
    <col min="6910" max="6910" width="15.140625" customWidth="1"/>
    <col min="6911" max="6911" width="40.7109375" customWidth="1"/>
    <col min="6912" max="6912" width="20.42578125" customWidth="1"/>
    <col min="6913" max="6913" width="17.85546875" customWidth="1"/>
    <col min="6914" max="6914" width="16.7109375" customWidth="1"/>
    <col min="6915" max="6915" width="13.7109375" customWidth="1"/>
    <col min="6916" max="6916" width="14.28515625" customWidth="1"/>
    <col min="6917" max="6917" width="12.7109375" customWidth="1"/>
    <col min="6918" max="6918" width="56.85546875" customWidth="1"/>
    <col min="6919" max="6920" width="0" hidden="1" customWidth="1"/>
    <col min="7157" max="7157" width="4.7109375" customWidth="1"/>
    <col min="7158" max="7158" width="14.140625" customWidth="1"/>
    <col min="7159" max="7159" width="23.42578125" customWidth="1"/>
    <col min="7160" max="7160" width="17.28515625" customWidth="1"/>
    <col min="7161" max="7161" width="11.7109375" customWidth="1"/>
    <col min="7162" max="7162" width="8.7109375" customWidth="1"/>
    <col min="7163" max="7163" width="18.7109375" customWidth="1"/>
    <col min="7164" max="7164" width="13.85546875" customWidth="1"/>
    <col min="7165" max="7165" width="13.42578125" customWidth="1"/>
    <col min="7166" max="7166" width="15.140625" customWidth="1"/>
    <col min="7167" max="7167" width="40.7109375" customWidth="1"/>
    <col min="7168" max="7168" width="20.42578125" customWidth="1"/>
    <col min="7169" max="7169" width="17.85546875" customWidth="1"/>
    <col min="7170" max="7170" width="16.7109375" customWidth="1"/>
    <col min="7171" max="7171" width="13.7109375" customWidth="1"/>
    <col min="7172" max="7172" width="14.28515625" customWidth="1"/>
    <col min="7173" max="7173" width="12.7109375" customWidth="1"/>
    <col min="7174" max="7174" width="56.85546875" customWidth="1"/>
    <col min="7175" max="7176" width="0" hidden="1" customWidth="1"/>
    <col min="7413" max="7413" width="4.7109375" customWidth="1"/>
    <col min="7414" max="7414" width="14.140625" customWidth="1"/>
    <col min="7415" max="7415" width="23.42578125" customWidth="1"/>
    <col min="7416" max="7416" width="17.28515625" customWidth="1"/>
    <col min="7417" max="7417" width="11.7109375" customWidth="1"/>
    <col min="7418" max="7418" width="8.7109375" customWidth="1"/>
    <col min="7419" max="7419" width="18.7109375" customWidth="1"/>
    <col min="7420" max="7420" width="13.85546875" customWidth="1"/>
    <col min="7421" max="7421" width="13.42578125" customWidth="1"/>
    <col min="7422" max="7422" width="15.140625" customWidth="1"/>
    <col min="7423" max="7423" width="40.7109375" customWidth="1"/>
    <col min="7424" max="7424" width="20.42578125" customWidth="1"/>
    <col min="7425" max="7425" width="17.85546875" customWidth="1"/>
    <col min="7426" max="7426" width="16.7109375" customWidth="1"/>
    <col min="7427" max="7427" width="13.7109375" customWidth="1"/>
    <col min="7428" max="7428" width="14.28515625" customWidth="1"/>
    <col min="7429" max="7429" width="12.7109375" customWidth="1"/>
    <col min="7430" max="7430" width="56.85546875" customWidth="1"/>
    <col min="7431" max="7432" width="0" hidden="1" customWidth="1"/>
    <col min="7669" max="7669" width="4.7109375" customWidth="1"/>
    <col min="7670" max="7670" width="14.140625" customWidth="1"/>
    <col min="7671" max="7671" width="23.42578125" customWidth="1"/>
    <col min="7672" max="7672" width="17.28515625" customWidth="1"/>
    <col min="7673" max="7673" width="11.7109375" customWidth="1"/>
    <col min="7674" max="7674" width="8.7109375" customWidth="1"/>
    <col min="7675" max="7675" width="18.7109375" customWidth="1"/>
    <col min="7676" max="7676" width="13.85546875" customWidth="1"/>
    <col min="7677" max="7677" width="13.42578125" customWidth="1"/>
    <col min="7678" max="7678" width="15.140625" customWidth="1"/>
    <col min="7679" max="7679" width="40.7109375" customWidth="1"/>
    <col min="7680" max="7680" width="20.42578125" customWidth="1"/>
    <col min="7681" max="7681" width="17.85546875" customWidth="1"/>
    <col min="7682" max="7682" width="16.7109375" customWidth="1"/>
    <col min="7683" max="7683" width="13.7109375" customWidth="1"/>
    <col min="7684" max="7684" width="14.28515625" customWidth="1"/>
    <col min="7685" max="7685" width="12.7109375" customWidth="1"/>
    <col min="7686" max="7686" width="56.85546875" customWidth="1"/>
    <col min="7687" max="7688" width="0" hidden="1" customWidth="1"/>
    <col min="7925" max="7925" width="4.7109375" customWidth="1"/>
    <col min="7926" max="7926" width="14.140625" customWidth="1"/>
    <col min="7927" max="7927" width="23.42578125" customWidth="1"/>
    <col min="7928" max="7928" width="17.28515625" customWidth="1"/>
    <col min="7929" max="7929" width="11.7109375" customWidth="1"/>
    <col min="7930" max="7930" width="8.7109375" customWidth="1"/>
    <col min="7931" max="7931" width="18.7109375" customWidth="1"/>
    <col min="7932" max="7932" width="13.85546875" customWidth="1"/>
    <col min="7933" max="7933" width="13.42578125" customWidth="1"/>
    <col min="7934" max="7934" width="15.140625" customWidth="1"/>
    <col min="7935" max="7935" width="40.7109375" customWidth="1"/>
    <col min="7936" max="7936" width="20.42578125" customWidth="1"/>
    <col min="7937" max="7937" width="17.85546875" customWidth="1"/>
    <col min="7938" max="7938" width="16.7109375" customWidth="1"/>
    <col min="7939" max="7939" width="13.7109375" customWidth="1"/>
    <col min="7940" max="7940" width="14.28515625" customWidth="1"/>
    <col min="7941" max="7941" width="12.7109375" customWidth="1"/>
    <col min="7942" max="7942" width="56.85546875" customWidth="1"/>
    <col min="7943" max="7944" width="0" hidden="1" customWidth="1"/>
    <col min="8181" max="8181" width="4.7109375" customWidth="1"/>
    <col min="8182" max="8182" width="14.140625" customWidth="1"/>
    <col min="8183" max="8183" width="23.42578125" customWidth="1"/>
    <col min="8184" max="8184" width="17.28515625" customWidth="1"/>
    <col min="8185" max="8185" width="11.7109375" customWidth="1"/>
    <col min="8186" max="8186" width="8.7109375" customWidth="1"/>
    <col min="8187" max="8187" width="18.7109375" customWidth="1"/>
    <col min="8188" max="8188" width="13.85546875" customWidth="1"/>
    <col min="8189" max="8189" width="13.42578125" customWidth="1"/>
    <col min="8190" max="8190" width="15.140625" customWidth="1"/>
    <col min="8191" max="8191" width="40.7109375" customWidth="1"/>
    <col min="8192" max="8192" width="20.42578125" customWidth="1"/>
    <col min="8193" max="8193" width="17.85546875" customWidth="1"/>
    <col min="8194" max="8194" width="16.7109375" customWidth="1"/>
    <col min="8195" max="8195" width="13.7109375" customWidth="1"/>
    <col min="8196" max="8196" width="14.28515625" customWidth="1"/>
    <col min="8197" max="8197" width="12.7109375" customWidth="1"/>
    <col min="8198" max="8198" width="56.85546875" customWidth="1"/>
    <col min="8199" max="8200" width="0" hidden="1" customWidth="1"/>
    <col min="8437" max="8437" width="4.7109375" customWidth="1"/>
    <col min="8438" max="8438" width="14.140625" customWidth="1"/>
    <col min="8439" max="8439" width="23.42578125" customWidth="1"/>
    <col min="8440" max="8440" width="17.28515625" customWidth="1"/>
    <col min="8441" max="8441" width="11.7109375" customWidth="1"/>
    <col min="8442" max="8442" width="8.7109375" customWidth="1"/>
    <col min="8443" max="8443" width="18.7109375" customWidth="1"/>
    <col min="8444" max="8444" width="13.85546875" customWidth="1"/>
    <col min="8445" max="8445" width="13.42578125" customWidth="1"/>
    <col min="8446" max="8446" width="15.140625" customWidth="1"/>
    <col min="8447" max="8447" width="40.7109375" customWidth="1"/>
    <col min="8448" max="8448" width="20.42578125" customWidth="1"/>
    <col min="8449" max="8449" width="17.85546875" customWidth="1"/>
    <col min="8450" max="8450" width="16.7109375" customWidth="1"/>
    <col min="8451" max="8451" width="13.7109375" customWidth="1"/>
    <col min="8452" max="8452" width="14.28515625" customWidth="1"/>
    <col min="8453" max="8453" width="12.7109375" customWidth="1"/>
    <col min="8454" max="8454" width="56.85546875" customWidth="1"/>
    <col min="8455" max="8456" width="0" hidden="1" customWidth="1"/>
    <col min="8693" max="8693" width="4.7109375" customWidth="1"/>
    <col min="8694" max="8694" width="14.140625" customWidth="1"/>
    <col min="8695" max="8695" width="23.42578125" customWidth="1"/>
    <col min="8696" max="8696" width="17.28515625" customWidth="1"/>
    <col min="8697" max="8697" width="11.7109375" customWidth="1"/>
    <col min="8698" max="8698" width="8.7109375" customWidth="1"/>
    <col min="8699" max="8699" width="18.7109375" customWidth="1"/>
    <col min="8700" max="8700" width="13.85546875" customWidth="1"/>
    <col min="8701" max="8701" width="13.42578125" customWidth="1"/>
    <col min="8702" max="8702" width="15.140625" customWidth="1"/>
    <col min="8703" max="8703" width="40.7109375" customWidth="1"/>
    <col min="8704" max="8704" width="20.42578125" customWidth="1"/>
    <col min="8705" max="8705" width="17.85546875" customWidth="1"/>
    <col min="8706" max="8706" width="16.7109375" customWidth="1"/>
    <col min="8707" max="8707" width="13.7109375" customWidth="1"/>
    <col min="8708" max="8708" width="14.28515625" customWidth="1"/>
    <col min="8709" max="8709" width="12.7109375" customWidth="1"/>
    <col min="8710" max="8710" width="56.85546875" customWidth="1"/>
    <col min="8711" max="8712" width="0" hidden="1" customWidth="1"/>
    <col min="8949" max="8949" width="4.7109375" customWidth="1"/>
    <col min="8950" max="8950" width="14.140625" customWidth="1"/>
    <col min="8951" max="8951" width="23.42578125" customWidth="1"/>
    <col min="8952" max="8952" width="17.28515625" customWidth="1"/>
    <col min="8953" max="8953" width="11.7109375" customWidth="1"/>
    <col min="8954" max="8954" width="8.7109375" customWidth="1"/>
    <col min="8955" max="8955" width="18.7109375" customWidth="1"/>
    <col min="8956" max="8956" width="13.85546875" customWidth="1"/>
    <col min="8957" max="8957" width="13.42578125" customWidth="1"/>
    <col min="8958" max="8958" width="15.140625" customWidth="1"/>
    <col min="8959" max="8959" width="40.7109375" customWidth="1"/>
    <col min="8960" max="8960" width="20.42578125" customWidth="1"/>
    <col min="8961" max="8961" width="17.85546875" customWidth="1"/>
    <col min="8962" max="8962" width="16.7109375" customWidth="1"/>
    <col min="8963" max="8963" width="13.7109375" customWidth="1"/>
    <col min="8964" max="8964" width="14.28515625" customWidth="1"/>
    <col min="8965" max="8965" width="12.7109375" customWidth="1"/>
    <col min="8966" max="8966" width="56.85546875" customWidth="1"/>
    <col min="8967" max="8968" width="0" hidden="1" customWidth="1"/>
    <col min="9205" max="9205" width="4.7109375" customWidth="1"/>
    <col min="9206" max="9206" width="14.140625" customWidth="1"/>
    <col min="9207" max="9207" width="23.42578125" customWidth="1"/>
    <col min="9208" max="9208" width="17.28515625" customWidth="1"/>
    <col min="9209" max="9209" width="11.7109375" customWidth="1"/>
    <col min="9210" max="9210" width="8.7109375" customWidth="1"/>
    <col min="9211" max="9211" width="18.7109375" customWidth="1"/>
    <col min="9212" max="9212" width="13.85546875" customWidth="1"/>
    <col min="9213" max="9213" width="13.42578125" customWidth="1"/>
    <col min="9214" max="9214" width="15.140625" customWidth="1"/>
    <col min="9215" max="9215" width="40.7109375" customWidth="1"/>
    <col min="9216" max="9216" width="20.42578125" customWidth="1"/>
    <col min="9217" max="9217" width="17.85546875" customWidth="1"/>
    <col min="9218" max="9218" width="16.7109375" customWidth="1"/>
    <col min="9219" max="9219" width="13.7109375" customWidth="1"/>
    <col min="9220" max="9220" width="14.28515625" customWidth="1"/>
    <col min="9221" max="9221" width="12.7109375" customWidth="1"/>
    <col min="9222" max="9222" width="56.85546875" customWidth="1"/>
    <col min="9223" max="9224" width="0" hidden="1" customWidth="1"/>
    <col min="9461" max="9461" width="4.7109375" customWidth="1"/>
    <col min="9462" max="9462" width="14.140625" customWidth="1"/>
    <col min="9463" max="9463" width="23.42578125" customWidth="1"/>
    <col min="9464" max="9464" width="17.28515625" customWidth="1"/>
    <col min="9465" max="9465" width="11.7109375" customWidth="1"/>
    <col min="9466" max="9466" width="8.7109375" customWidth="1"/>
    <col min="9467" max="9467" width="18.7109375" customWidth="1"/>
    <col min="9468" max="9468" width="13.85546875" customWidth="1"/>
    <col min="9469" max="9469" width="13.42578125" customWidth="1"/>
    <col min="9470" max="9470" width="15.140625" customWidth="1"/>
    <col min="9471" max="9471" width="40.7109375" customWidth="1"/>
    <col min="9472" max="9472" width="20.42578125" customWidth="1"/>
    <col min="9473" max="9473" width="17.85546875" customWidth="1"/>
    <col min="9474" max="9474" width="16.7109375" customWidth="1"/>
    <col min="9475" max="9475" width="13.7109375" customWidth="1"/>
    <col min="9476" max="9476" width="14.28515625" customWidth="1"/>
    <col min="9477" max="9477" width="12.7109375" customWidth="1"/>
    <col min="9478" max="9478" width="56.85546875" customWidth="1"/>
    <col min="9479" max="9480" width="0" hidden="1" customWidth="1"/>
    <col min="9717" max="9717" width="4.7109375" customWidth="1"/>
    <col min="9718" max="9718" width="14.140625" customWidth="1"/>
    <col min="9719" max="9719" width="23.42578125" customWidth="1"/>
    <col min="9720" max="9720" width="17.28515625" customWidth="1"/>
    <col min="9721" max="9721" width="11.7109375" customWidth="1"/>
    <col min="9722" max="9722" width="8.7109375" customWidth="1"/>
    <col min="9723" max="9723" width="18.7109375" customWidth="1"/>
    <col min="9724" max="9724" width="13.85546875" customWidth="1"/>
    <col min="9725" max="9725" width="13.42578125" customWidth="1"/>
    <col min="9726" max="9726" width="15.140625" customWidth="1"/>
    <col min="9727" max="9727" width="40.7109375" customWidth="1"/>
    <col min="9728" max="9728" width="20.42578125" customWidth="1"/>
    <col min="9729" max="9729" width="17.85546875" customWidth="1"/>
    <col min="9730" max="9730" width="16.7109375" customWidth="1"/>
    <col min="9731" max="9731" width="13.7109375" customWidth="1"/>
    <col min="9732" max="9732" width="14.28515625" customWidth="1"/>
    <col min="9733" max="9733" width="12.7109375" customWidth="1"/>
    <col min="9734" max="9734" width="56.85546875" customWidth="1"/>
    <col min="9735" max="9736" width="0" hidden="1" customWidth="1"/>
    <col min="9973" max="9973" width="4.7109375" customWidth="1"/>
    <col min="9974" max="9974" width="14.140625" customWidth="1"/>
    <col min="9975" max="9975" width="23.42578125" customWidth="1"/>
    <col min="9976" max="9976" width="17.28515625" customWidth="1"/>
    <col min="9977" max="9977" width="11.7109375" customWidth="1"/>
    <col min="9978" max="9978" width="8.7109375" customWidth="1"/>
    <col min="9979" max="9979" width="18.7109375" customWidth="1"/>
    <col min="9980" max="9980" width="13.85546875" customWidth="1"/>
    <col min="9981" max="9981" width="13.42578125" customWidth="1"/>
    <col min="9982" max="9982" width="15.140625" customWidth="1"/>
    <col min="9983" max="9983" width="40.7109375" customWidth="1"/>
    <col min="9984" max="9984" width="20.42578125" customWidth="1"/>
    <col min="9985" max="9985" width="17.85546875" customWidth="1"/>
    <col min="9986" max="9986" width="16.7109375" customWidth="1"/>
    <col min="9987" max="9987" width="13.7109375" customWidth="1"/>
    <col min="9988" max="9988" width="14.28515625" customWidth="1"/>
    <col min="9989" max="9989" width="12.7109375" customWidth="1"/>
    <col min="9990" max="9990" width="56.85546875" customWidth="1"/>
    <col min="9991" max="9992" width="0" hidden="1" customWidth="1"/>
    <col min="10229" max="10229" width="4.7109375" customWidth="1"/>
    <col min="10230" max="10230" width="14.140625" customWidth="1"/>
    <col min="10231" max="10231" width="23.42578125" customWidth="1"/>
    <col min="10232" max="10232" width="17.28515625" customWidth="1"/>
    <col min="10233" max="10233" width="11.7109375" customWidth="1"/>
    <col min="10234" max="10234" width="8.7109375" customWidth="1"/>
    <col min="10235" max="10235" width="18.7109375" customWidth="1"/>
    <col min="10236" max="10236" width="13.85546875" customWidth="1"/>
    <col min="10237" max="10237" width="13.42578125" customWidth="1"/>
    <col min="10238" max="10238" width="15.140625" customWidth="1"/>
    <col min="10239" max="10239" width="40.7109375" customWidth="1"/>
    <col min="10240" max="10240" width="20.42578125" customWidth="1"/>
    <col min="10241" max="10241" width="17.85546875" customWidth="1"/>
    <col min="10242" max="10242" width="16.7109375" customWidth="1"/>
    <col min="10243" max="10243" width="13.7109375" customWidth="1"/>
    <col min="10244" max="10244" width="14.28515625" customWidth="1"/>
    <col min="10245" max="10245" width="12.7109375" customWidth="1"/>
    <col min="10246" max="10246" width="56.85546875" customWidth="1"/>
    <col min="10247" max="10248" width="0" hidden="1" customWidth="1"/>
    <col min="10485" max="10485" width="4.7109375" customWidth="1"/>
    <col min="10486" max="10486" width="14.140625" customWidth="1"/>
    <col min="10487" max="10487" width="23.42578125" customWidth="1"/>
    <col min="10488" max="10488" width="17.28515625" customWidth="1"/>
    <col min="10489" max="10489" width="11.7109375" customWidth="1"/>
    <col min="10490" max="10490" width="8.7109375" customWidth="1"/>
    <col min="10491" max="10491" width="18.7109375" customWidth="1"/>
    <col min="10492" max="10492" width="13.85546875" customWidth="1"/>
    <col min="10493" max="10493" width="13.42578125" customWidth="1"/>
    <col min="10494" max="10494" width="15.140625" customWidth="1"/>
    <col min="10495" max="10495" width="40.7109375" customWidth="1"/>
    <col min="10496" max="10496" width="20.42578125" customWidth="1"/>
    <col min="10497" max="10497" width="17.85546875" customWidth="1"/>
    <col min="10498" max="10498" width="16.7109375" customWidth="1"/>
    <col min="10499" max="10499" width="13.7109375" customWidth="1"/>
    <col min="10500" max="10500" width="14.28515625" customWidth="1"/>
    <col min="10501" max="10501" width="12.7109375" customWidth="1"/>
    <col min="10502" max="10502" width="56.85546875" customWidth="1"/>
    <col min="10503" max="10504" width="0" hidden="1" customWidth="1"/>
    <col min="10741" max="10741" width="4.7109375" customWidth="1"/>
    <col min="10742" max="10742" width="14.140625" customWidth="1"/>
    <col min="10743" max="10743" width="23.42578125" customWidth="1"/>
    <col min="10744" max="10744" width="17.28515625" customWidth="1"/>
    <col min="10745" max="10745" width="11.7109375" customWidth="1"/>
    <col min="10746" max="10746" width="8.7109375" customWidth="1"/>
    <col min="10747" max="10747" width="18.7109375" customWidth="1"/>
    <col min="10748" max="10748" width="13.85546875" customWidth="1"/>
    <col min="10749" max="10749" width="13.42578125" customWidth="1"/>
    <col min="10750" max="10750" width="15.140625" customWidth="1"/>
    <col min="10751" max="10751" width="40.7109375" customWidth="1"/>
    <col min="10752" max="10752" width="20.42578125" customWidth="1"/>
    <col min="10753" max="10753" width="17.85546875" customWidth="1"/>
    <col min="10754" max="10754" width="16.7109375" customWidth="1"/>
    <col min="10755" max="10755" width="13.7109375" customWidth="1"/>
    <col min="10756" max="10756" width="14.28515625" customWidth="1"/>
    <col min="10757" max="10757" width="12.7109375" customWidth="1"/>
    <col min="10758" max="10758" width="56.85546875" customWidth="1"/>
    <col min="10759" max="10760" width="0" hidden="1" customWidth="1"/>
    <col min="10997" max="10997" width="4.7109375" customWidth="1"/>
    <col min="10998" max="10998" width="14.140625" customWidth="1"/>
    <col min="10999" max="10999" width="23.42578125" customWidth="1"/>
    <col min="11000" max="11000" width="17.28515625" customWidth="1"/>
    <col min="11001" max="11001" width="11.7109375" customWidth="1"/>
    <col min="11002" max="11002" width="8.7109375" customWidth="1"/>
    <col min="11003" max="11003" width="18.7109375" customWidth="1"/>
    <col min="11004" max="11004" width="13.85546875" customWidth="1"/>
    <col min="11005" max="11005" width="13.42578125" customWidth="1"/>
    <col min="11006" max="11006" width="15.140625" customWidth="1"/>
    <col min="11007" max="11007" width="40.7109375" customWidth="1"/>
    <col min="11008" max="11008" width="20.42578125" customWidth="1"/>
    <col min="11009" max="11009" width="17.85546875" customWidth="1"/>
    <col min="11010" max="11010" width="16.7109375" customWidth="1"/>
    <col min="11011" max="11011" width="13.7109375" customWidth="1"/>
    <col min="11012" max="11012" width="14.28515625" customWidth="1"/>
    <col min="11013" max="11013" width="12.7109375" customWidth="1"/>
    <col min="11014" max="11014" width="56.85546875" customWidth="1"/>
    <col min="11015" max="11016" width="0" hidden="1" customWidth="1"/>
    <col min="11253" max="11253" width="4.7109375" customWidth="1"/>
    <col min="11254" max="11254" width="14.140625" customWidth="1"/>
    <col min="11255" max="11255" width="23.42578125" customWidth="1"/>
    <col min="11256" max="11256" width="17.28515625" customWidth="1"/>
    <col min="11257" max="11257" width="11.7109375" customWidth="1"/>
    <col min="11258" max="11258" width="8.7109375" customWidth="1"/>
    <col min="11259" max="11259" width="18.7109375" customWidth="1"/>
    <col min="11260" max="11260" width="13.85546875" customWidth="1"/>
    <col min="11261" max="11261" width="13.42578125" customWidth="1"/>
    <col min="11262" max="11262" width="15.140625" customWidth="1"/>
    <col min="11263" max="11263" width="40.7109375" customWidth="1"/>
    <col min="11264" max="11264" width="20.42578125" customWidth="1"/>
    <col min="11265" max="11265" width="17.85546875" customWidth="1"/>
    <col min="11266" max="11266" width="16.7109375" customWidth="1"/>
    <col min="11267" max="11267" width="13.7109375" customWidth="1"/>
    <col min="11268" max="11268" width="14.28515625" customWidth="1"/>
    <col min="11269" max="11269" width="12.7109375" customWidth="1"/>
    <col min="11270" max="11270" width="56.85546875" customWidth="1"/>
    <col min="11271" max="11272" width="0" hidden="1" customWidth="1"/>
    <col min="11509" max="11509" width="4.7109375" customWidth="1"/>
    <col min="11510" max="11510" width="14.140625" customWidth="1"/>
    <col min="11511" max="11511" width="23.42578125" customWidth="1"/>
    <col min="11512" max="11512" width="17.28515625" customWidth="1"/>
    <col min="11513" max="11513" width="11.7109375" customWidth="1"/>
    <col min="11514" max="11514" width="8.7109375" customWidth="1"/>
    <col min="11515" max="11515" width="18.7109375" customWidth="1"/>
    <col min="11516" max="11516" width="13.85546875" customWidth="1"/>
    <col min="11517" max="11517" width="13.42578125" customWidth="1"/>
    <col min="11518" max="11518" width="15.140625" customWidth="1"/>
    <col min="11519" max="11519" width="40.7109375" customWidth="1"/>
    <col min="11520" max="11520" width="20.42578125" customWidth="1"/>
    <col min="11521" max="11521" width="17.85546875" customWidth="1"/>
    <col min="11522" max="11522" width="16.7109375" customWidth="1"/>
    <col min="11523" max="11523" width="13.7109375" customWidth="1"/>
    <col min="11524" max="11524" width="14.28515625" customWidth="1"/>
    <col min="11525" max="11525" width="12.7109375" customWidth="1"/>
    <col min="11526" max="11526" width="56.85546875" customWidth="1"/>
    <col min="11527" max="11528" width="0" hidden="1" customWidth="1"/>
    <col min="11765" max="11765" width="4.7109375" customWidth="1"/>
    <col min="11766" max="11766" width="14.140625" customWidth="1"/>
    <col min="11767" max="11767" width="23.42578125" customWidth="1"/>
    <col min="11768" max="11768" width="17.28515625" customWidth="1"/>
    <col min="11769" max="11769" width="11.7109375" customWidth="1"/>
    <col min="11770" max="11770" width="8.7109375" customWidth="1"/>
    <col min="11771" max="11771" width="18.7109375" customWidth="1"/>
    <col min="11772" max="11772" width="13.85546875" customWidth="1"/>
    <col min="11773" max="11773" width="13.42578125" customWidth="1"/>
    <col min="11774" max="11774" width="15.140625" customWidth="1"/>
    <col min="11775" max="11775" width="40.7109375" customWidth="1"/>
    <col min="11776" max="11776" width="20.42578125" customWidth="1"/>
    <col min="11777" max="11777" width="17.85546875" customWidth="1"/>
    <col min="11778" max="11778" width="16.7109375" customWidth="1"/>
    <col min="11779" max="11779" width="13.7109375" customWidth="1"/>
    <col min="11780" max="11780" width="14.28515625" customWidth="1"/>
    <col min="11781" max="11781" width="12.7109375" customWidth="1"/>
    <col min="11782" max="11782" width="56.85546875" customWidth="1"/>
    <col min="11783" max="11784" width="0" hidden="1" customWidth="1"/>
    <col min="12021" max="12021" width="4.7109375" customWidth="1"/>
    <col min="12022" max="12022" width="14.140625" customWidth="1"/>
    <col min="12023" max="12023" width="23.42578125" customWidth="1"/>
    <col min="12024" max="12024" width="17.28515625" customWidth="1"/>
    <col min="12025" max="12025" width="11.7109375" customWidth="1"/>
    <col min="12026" max="12026" width="8.7109375" customWidth="1"/>
    <col min="12027" max="12027" width="18.7109375" customWidth="1"/>
    <col min="12028" max="12028" width="13.85546875" customWidth="1"/>
    <col min="12029" max="12029" width="13.42578125" customWidth="1"/>
    <col min="12030" max="12030" width="15.140625" customWidth="1"/>
    <col min="12031" max="12031" width="40.7109375" customWidth="1"/>
    <col min="12032" max="12032" width="20.42578125" customWidth="1"/>
    <col min="12033" max="12033" width="17.85546875" customWidth="1"/>
    <col min="12034" max="12034" width="16.7109375" customWidth="1"/>
    <col min="12035" max="12035" width="13.7109375" customWidth="1"/>
    <col min="12036" max="12036" width="14.28515625" customWidth="1"/>
    <col min="12037" max="12037" width="12.7109375" customWidth="1"/>
    <col min="12038" max="12038" width="56.85546875" customWidth="1"/>
    <col min="12039" max="12040" width="0" hidden="1" customWidth="1"/>
    <col min="12277" max="12277" width="4.7109375" customWidth="1"/>
    <col min="12278" max="12278" width="14.140625" customWidth="1"/>
    <col min="12279" max="12279" width="23.42578125" customWidth="1"/>
    <col min="12280" max="12280" width="17.28515625" customWidth="1"/>
    <col min="12281" max="12281" width="11.7109375" customWidth="1"/>
    <col min="12282" max="12282" width="8.7109375" customWidth="1"/>
    <col min="12283" max="12283" width="18.7109375" customWidth="1"/>
    <col min="12284" max="12284" width="13.85546875" customWidth="1"/>
    <col min="12285" max="12285" width="13.42578125" customWidth="1"/>
    <col min="12286" max="12286" width="15.140625" customWidth="1"/>
    <col min="12287" max="12287" width="40.7109375" customWidth="1"/>
    <col min="12288" max="12288" width="20.42578125" customWidth="1"/>
    <col min="12289" max="12289" width="17.85546875" customWidth="1"/>
    <col min="12290" max="12290" width="16.7109375" customWidth="1"/>
    <col min="12291" max="12291" width="13.7109375" customWidth="1"/>
    <col min="12292" max="12292" width="14.28515625" customWidth="1"/>
    <col min="12293" max="12293" width="12.7109375" customWidth="1"/>
    <col min="12294" max="12294" width="56.85546875" customWidth="1"/>
    <col min="12295" max="12296" width="0" hidden="1" customWidth="1"/>
    <col min="12533" max="12533" width="4.7109375" customWidth="1"/>
    <col min="12534" max="12534" width="14.140625" customWidth="1"/>
    <col min="12535" max="12535" width="23.42578125" customWidth="1"/>
    <col min="12536" max="12536" width="17.28515625" customWidth="1"/>
    <col min="12537" max="12537" width="11.7109375" customWidth="1"/>
    <col min="12538" max="12538" width="8.7109375" customWidth="1"/>
    <col min="12539" max="12539" width="18.7109375" customWidth="1"/>
    <col min="12540" max="12540" width="13.85546875" customWidth="1"/>
    <col min="12541" max="12541" width="13.42578125" customWidth="1"/>
    <col min="12542" max="12542" width="15.140625" customWidth="1"/>
    <col min="12543" max="12543" width="40.7109375" customWidth="1"/>
    <col min="12544" max="12544" width="20.42578125" customWidth="1"/>
    <col min="12545" max="12545" width="17.85546875" customWidth="1"/>
    <col min="12546" max="12546" width="16.7109375" customWidth="1"/>
    <col min="12547" max="12547" width="13.7109375" customWidth="1"/>
    <col min="12548" max="12548" width="14.28515625" customWidth="1"/>
    <col min="12549" max="12549" width="12.7109375" customWidth="1"/>
    <col min="12550" max="12550" width="56.85546875" customWidth="1"/>
    <col min="12551" max="12552" width="0" hidden="1" customWidth="1"/>
    <col min="12789" max="12789" width="4.7109375" customWidth="1"/>
    <col min="12790" max="12790" width="14.140625" customWidth="1"/>
    <col min="12791" max="12791" width="23.42578125" customWidth="1"/>
    <col min="12792" max="12792" width="17.28515625" customWidth="1"/>
    <col min="12793" max="12793" width="11.7109375" customWidth="1"/>
    <col min="12794" max="12794" width="8.7109375" customWidth="1"/>
    <col min="12795" max="12795" width="18.7109375" customWidth="1"/>
    <col min="12796" max="12796" width="13.85546875" customWidth="1"/>
    <col min="12797" max="12797" width="13.42578125" customWidth="1"/>
    <col min="12798" max="12798" width="15.140625" customWidth="1"/>
    <col min="12799" max="12799" width="40.7109375" customWidth="1"/>
    <col min="12800" max="12800" width="20.42578125" customWidth="1"/>
    <col min="12801" max="12801" width="17.85546875" customWidth="1"/>
    <col min="12802" max="12802" width="16.7109375" customWidth="1"/>
    <col min="12803" max="12803" width="13.7109375" customWidth="1"/>
    <col min="12804" max="12804" width="14.28515625" customWidth="1"/>
    <col min="12805" max="12805" width="12.7109375" customWidth="1"/>
    <col min="12806" max="12806" width="56.85546875" customWidth="1"/>
    <col min="12807" max="12808" width="0" hidden="1" customWidth="1"/>
    <col min="13045" max="13045" width="4.7109375" customWidth="1"/>
    <col min="13046" max="13046" width="14.140625" customWidth="1"/>
    <col min="13047" max="13047" width="23.42578125" customWidth="1"/>
    <col min="13048" max="13048" width="17.28515625" customWidth="1"/>
    <col min="13049" max="13049" width="11.7109375" customWidth="1"/>
    <col min="13050" max="13050" width="8.7109375" customWidth="1"/>
    <col min="13051" max="13051" width="18.7109375" customWidth="1"/>
    <col min="13052" max="13052" width="13.85546875" customWidth="1"/>
    <col min="13053" max="13053" width="13.42578125" customWidth="1"/>
    <col min="13054" max="13054" width="15.140625" customWidth="1"/>
    <col min="13055" max="13055" width="40.7109375" customWidth="1"/>
    <col min="13056" max="13056" width="20.42578125" customWidth="1"/>
    <col min="13057" max="13057" width="17.85546875" customWidth="1"/>
    <col min="13058" max="13058" width="16.7109375" customWidth="1"/>
    <col min="13059" max="13059" width="13.7109375" customWidth="1"/>
    <col min="13060" max="13060" width="14.28515625" customWidth="1"/>
    <col min="13061" max="13061" width="12.7109375" customWidth="1"/>
    <col min="13062" max="13062" width="56.85546875" customWidth="1"/>
    <col min="13063" max="13064" width="0" hidden="1" customWidth="1"/>
    <col min="13301" max="13301" width="4.7109375" customWidth="1"/>
    <col min="13302" max="13302" width="14.140625" customWidth="1"/>
    <col min="13303" max="13303" width="23.42578125" customWidth="1"/>
    <col min="13304" max="13304" width="17.28515625" customWidth="1"/>
    <col min="13305" max="13305" width="11.7109375" customWidth="1"/>
    <col min="13306" max="13306" width="8.7109375" customWidth="1"/>
    <col min="13307" max="13307" width="18.7109375" customWidth="1"/>
    <col min="13308" max="13308" width="13.85546875" customWidth="1"/>
    <col min="13309" max="13309" width="13.42578125" customWidth="1"/>
    <col min="13310" max="13310" width="15.140625" customWidth="1"/>
    <col min="13311" max="13311" width="40.7109375" customWidth="1"/>
    <col min="13312" max="13312" width="20.42578125" customWidth="1"/>
    <col min="13313" max="13313" width="17.85546875" customWidth="1"/>
    <col min="13314" max="13314" width="16.7109375" customWidth="1"/>
    <col min="13315" max="13315" width="13.7109375" customWidth="1"/>
    <col min="13316" max="13316" width="14.28515625" customWidth="1"/>
    <col min="13317" max="13317" width="12.7109375" customWidth="1"/>
    <col min="13318" max="13318" width="56.85546875" customWidth="1"/>
    <col min="13319" max="13320" width="0" hidden="1" customWidth="1"/>
    <col min="13557" max="13557" width="4.7109375" customWidth="1"/>
    <col min="13558" max="13558" width="14.140625" customWidth="1"/>
    <col min="13559" max="13559" width="23.42578125" customWidth="1"/>
    <col min="13560" max="13560" width="17.28515625" customWidth="1"/>
    <col min="13561" max="13561" width="11.7109375" customWidth="1"/>
    <col min="13562" max="13562" width="8.7109375" customWidth="1"/>
    <col min="13563" max="13563" width="18.7109375" customWidth="1"/>
    <col min="13564" max="13564" width="13.85546875" customWidth="1"/>
    <col min="13565" max="13565" width="13.42578125" customWidth="1"/>
    <col min="13566" max="13566" width="15.140625" customWidth="1"/>
    <col min="13567" max="13567" width="40.7109375" customWidth="1"/>
    <col min="13568" max="13568" width="20.42578125" customWidth="1"/>
    <col min="13569" max="13569" width="17.85546875" customWidth="1"/>
    <col min="13570" max="13570" width="16.7109375" customWidth="1"/>
    <col min="13571" max="13571" width="13.7109375" customWidth="1"/>
    <col min="13572" max="13572" width="14.28515625" customWidth="1"/>
    <col min="13573" max="13573" width="12.7109375" customWidth="1"/>
    <col min="13574" max="13574" width="56.85546875" customWidth="1"/>
    <col min="13575" max="13576" width="0" hidden="1" customWidth="1"/>
    <col min="13813" max="13813" width="4.7109375" customWidth="1"/>
    <col min="13814" max="13814" width="14.140625" customWidth="1"/>
    <col min="13815" max="13815" width="23.42578125" customWidth="1"/>
    <col min="13816" max="13816" width="17.28515625" customWidth="1"/>
    <col min="13817" max="13817" width="11.7109375" customWidth="1"/>
    <col min="13818" max="13818" width="8.7109375" customWidth="1"/>
    <col min="13819" max="13819" width="18.7109375" customWidth="1"/>
    <col min="13820" max="13820" width="13.85546875" customWidth="1"/>
    <col min="13821" max="13821" width="13.42578125" customWidth="1"/>
    <col min="13822" max="13822" width="15.140625" customWidth="1"/>
    <col min="13823" max="13823" width="40.7109375" customWidth="1"/>
    <col min="13824" max="13824" width="20.42578125" customWidth="1"/>
    <col min="13825" max="13825" width="17.85546875" customWidth="1"/>
    <col min="13826" max="13826" width="16.7109375" customWidth="1"/>
    <col min="13827" max="13827" width="13.7109375" customWidth="1"/>
    <col min="13828" max="13828" width="14.28515625" customWidth="1"/>
    <col min="13829" max="13829" width="12.7109375" customWidth="1"/>
    <col min="13830" max="13830" width="56.85546875" customWidth="1"/>
    <col min="13831" max="13832" width="0" hidden="1" customWidth="1"/>
    <col min="14069" max="14069" width="4.7109375" customWidth="1"/>
    <col min="14070" max="14070" width="14.140625" customWidth="1"/>
    <col min="14071" max="14071" width="23.42578125" customWidth="1"/>
    <col min="14072" max="14072" width="17.28515625" customWidth="1"/>
    <col min="14073" max="14073" width="11.7109375" customWidth="1"/>
    <col min="14074" max="14074" width="8.7109375" customWidth="1"/>
    <col min="14075" max="14075" width="18.7109375" customWidth="1"/>
    <col min="14076" max="14076" width="13.85546875" customWidth="1"/>
    <col min="14077" max="14077" width="13.42578125" customWidth="1"/>
    <col min="14078" max="14078" width="15.140625" customWidth="1"/>
    <col min="14079" max="14079" width="40.7109375" customWidth="1"/>
    <col min="14080" max="14080" width="20.42578125" customWidth="1"/>
    <col min="14081" max="14081" width="17.85546875" customWidth="1"/>
    <col min="14082" max="14082" width="16.7109375" customWidth="1"/>
    <col min="14083" max="14083" width="13.7109375" customWidth="1"/>
    <col min="14084" max="14084" width="14.28515625" customWidth="1"/>
    <col min="14085" max="14085" width="12.7109375" customWidth="1"/>
    <col min="14086" max="14086" width="56.85546875" customWidth="1"/>
    <col min="14087" max="14088" width="0" hidden="1" customWidth="1"/>
    <col min="14325" max="14325" width="4.7109375" customWidth="1"/>
    <col min="14326" max="14326" width="14.140625" customWidth="1"/>
    <col min="14327" max="14327" width="23.42578125" customWidth="1"/>
    <col min="14328" max="14328" width="17.28515625" customWidth="1"/>
    <col min="14329" max="14329" width="11.7109375" customWidth="1"/>
    <col min="14330" max="14330" width="8.7109375" customWidth="1"/>
    <col min="14331" max="14331" width="18.7109375" customWidth="1"/>
    <col min="14332" max="14332" width="13.85546875" customWidth="1"/>
    <col min="14333" max="14333" width="13.42578125" customWidth="1"/>
    <col min="14334" max="14334" width="15.140625" customWidth="1"/>
    <col min="14335" max="14335" width="40.7109375" customWidth="1"/>
    <col min="14336" max="14336" width="20.42578125" customWidth="1"/>
    <col min="14337" max="14337" width="17.85546875" customWidth="1"/>
    <col min="14338" max="14338" width="16.7109375" customWidth="1"/>
    <col min="14339" max="14339" width="13.7109375" customWidth="1"/>
    <col min="14340" max="14340" width="14.28515625" customWidth="1"/>
    <col min="14341" max="14341" width="12.7109375" customWidth="1"/>
    <col min="14342" max="14342" width="56.85546875" customWidth="1"/>
    <col min="14343" max="14344" width="0" hidden="1" customWidth="1"/>
    <col min="14581" max="14581" width="4.7109375" customWidth="1"/>
    <col min="14582" max="14582" width="14.140625" customWidth="1"/>
    <col min="14583" max="14583" width="23.42578125" customWidth="1"/>
    <col min="14584" max="14584" width="17.28515625" customWidth="1"/>
    <col min="14585" max="14585" width="11.7109375" customWidth="1"/>
    <col min="14586" max="14586" width="8.7109375" customWidth="1"/>
    <col min="14587" max="14587" width="18.7109375" customWidth="1"/>
    <col min="14588" max="14588" width="13.85546875" customWidth="1"/>
    <col min="14589" max="14589" width="13.42578125" customWidth="1"/>
    <col min="14590" max="14590" width="15.140625" customWidth="1"/>
    <col min="14591" max="14591" width="40.7109375" customWidth="1"/>
    <col min="14592" max="14592" width="20.42578125" customWidth="1"/>
    <col min="14593" max="14593" width="17.85546875" customWidth="1"/>
    <col min="14594" max="14594" width="16.7109375" customWidth="1"/>
    <col min="14595" max="14595" width="13.7109375" customWidth="1"/>
    <col min="14596" max="14596" width="14.28515625" customWidth="1"/>
    <col min="14597" max="14597" width="12.7109375" customWidth="1"/>
    <col min="14598" max="14598" width="56.85546875" customWidth="1"/>
    <col min="14599" max="14600" width="0" hidden="1" customWidth="1"/>
    <col min="14837" max="14837" width="4.7109375" customWidth="1"/>
    <col min="14838" max="14838" width="14.140625" customWidth="1"/>
    <col min="14839" max="14839" width="23.42578125" customWidth="1"/>
    <col min="14840" max="14840" width="17.28515625" customWidth="1"/>
    <col min="14841" max="14841" width="11.7109375" customWidth="1"/>
    <col min="14842" max="14842" width="8.7109375" customWidth="1"/>
    <col min="14843" max="14843" width="18.7109375" customWidth="1"/>
    <col min="14844" max="14844" width="13.85546875" customWidth="1"/>
    <col min="14845" max="14845" width="13.42578125" customWidth="1"/>
    <col min="14846" max="14846" width="15.140625" customWidth="1"/>
    <col min="14847" max="14847" width="40.7109375" customWidth="1"/>
    <col min="14848" max="14848" width="20.42578125" customWidth="1"/>
    <col min="14849" max="14849" width="17.85546875" customWidth="1"/>
    <col min="14850" max="14850" width="16.7109375" customWidth="1"/>
    <col min="14851" max="14851" width="13.7109375" customWidth="1"/>
    <col min="14852" max="14852" width="14.28515625" customWidth="1"/>
    <col min="14853" max="14853" width="12.7109375" customWidth="1"/>
    <col min="14854" max="14854" width="56.85546875" customWidth="1"/>
    <col min="14855" max="14856" width="0" hidden="1" customWidth="1"/>
    <col min="15093" max="15093" width="4.7109375" customWidth="1"/>
    <col min="15094" max="15094" width="14.140625" customWidth="1"/>
    <col min="15095" max="15095" width="23.42578125" customWidth="1"/>
    <col min="15096" max="15096" width="17.28515625" customWidth="1"/>
    <col min="15097" max="15097" width="11.7109375" customWidth="1"/>
    <col min="15098" max="15098" width="8.7109375" customWidth="1"/>
    <col min="15099" max="15099" width="18.7109375" customWidth="1"/>
    <col min="15100" max="15100" width="13.85546875" customWidth="1"/>
    <col min="15101" max="15101" width="13.42578125" customWidth="1"/>
    <col min="15102" max="15102" width="15.140625" customWidth="1"/>
    <col min="15103" max="15103" width="40.7109375" customWidth="1"/>
    <col min="15104" max="15104" width="20.42578125" customWidth="1"/>
    <col min="15105" max="15105" width="17.85546875" customWidth="1"/>
    <col min="15106" max="15106" width="16.7109375" customWidth="1"/>
    <col min="15107" max="15107" width="13.7109375" customWidth="1"/>
    <col min="15108" max="15108" width="14.28515625" customWidth="1"/>
    <col min="15109" max="15109" width="12.7109375" customWidth="1"/>
    <col min="15110" max="15110" width="56.85546875" customWidth="1"/>
    <col min="15111" max="15112" width="0" hidden="1" customWidth="1"/>
    <col min="15349" max="15349" width="4.7109375" customWidth="1"/>
    <col min="15350" max="15350" width="14.140625" customWidth="1"/>
    <col min="15351" max="15351" width="23.42578125" customWidth="1"/>
    <col min="15352" max="15352" width="17.28515625" customWidth="1"/>
    <col min="15353" max="15353" width="11.7109375" customWidth="1"/>
    <col min="15354" max="15354" width="8.7109375" customWidth="1"/>
    <col min="15355" max="15355" width="18.7109375" customWidth="1"/>
    <col min="15356" max="15356" width="13.85546875" customWidth="1"/>
    <col min="15357" max="15357" width="13.42578125" customWidth="1"/>
    <col min="15358" max="15358" width="15.140625" customWidth="1"/>
    <col min="15359" max="15359" width="40.7109375" customWidth="1"/>
    <col min="15360" max="15360" width="20.42578125" customWidth="1"/>
    <col min="15361" max="15361" width="17.85546875" customWidth="1"/>
    <col min="15362" max="15362" width="16.7109375" customWidth="1"/>
    <col min="15363" max="15363" width="13.7109375" customWidth="1"/>
    <col min="15364" max="15364" width="14.28515625" customWidth="1"/>
    <col min="15365" max="15365" width="12.7109375" customWidth="1"/>
    <col min="15366" max="15366" width="56.85546875" customWidth="1"/>
    <col min="15367" max="15368" width="0" hidden="1" customWidth="1"/>
    <col min="15605" max="15605" width="4.7109375" customWidth="1"/>
    <col min="15606" max="15606" width="14.140625" customWidth="1"/>
    <col min="15607" max="15607" width="23.42578125" customWidth="1"/>
    <col min="15608" max="15608" width="17.28515625" customWidth="1"/>
    <col min="15609" max="15609" width="11.7109375" customWidth="1"/>
    <col min="15610" max="15610" width="8.7109375" customWidth="1"/>
    <col min="15611" max="15611" width="18.7109375" customWidth="1"/>
    <col min="15612" max="15612" width="13.85546875" customWidth="1"/>
    <col min="15613" max="15613" width="13.42578125" customWidth="1"/>
    <col min="15614" max="15614" width="15.140625" customWidth="1"/>
    <col min="15615" max="15615" width="40.7109375" customWidth="1"/>
    <col min="15616" max="15616" width="20.42578125" customWidth="1"/>
    <col min="15617" max="15617" width="17.85546875" customWidth="1"/>
    <col min="15618" max="15618" width="16.7109375" customWidth="1"/>
    <col min="15619" max="15619" width="13.7109375" customWidth="1"/>
    <col min="15620" max="15620" width="14.28515625" customWidth="1"/>
    <col min="15621" max="15621" width="12.7109375" customWidth="1"/>
    <col min="15622" max="15622" width="56.85546875" customWidth="1"/>
    <col min="15623" max="15624" width="0" hidden="1" customWidth="1"/>
    <col min="15861" max="15861" width="4.7109375" customWidth="1"/>
    <col min="15862" max="15862" width="14.140625" customWidth="1"/>
    <col min="15863" max="15863" width="23.42578125" customWidth="1"/>
    <col min="15864" max="15864" width="17.28515625" customWidth="1"/>
    <col min="15865" max="15865" width="11.7109375" customWidth="1"/>
    <col min="15866" max="15866" width="8.7109375" customWidth="1"/>
    <col min="15867" max="15867" width="18.7109375" customWidth="1"/>
    <col min="15868" max="15868" width="13.85546875" customWidth="1"/>
    <col min="15869" max="15869" width="13.42578125" customWidth="1"/>
    <col min="15870" max="15870" width="15.140625" customWidth="1"/>
    <col min="15871" max="15871" width="40.7109375" customWidth="1"/>
    <col min="15872" max="15872" width="20.42578125" customWidth="1"/>
    <col min="15873" max="15873" width="17.85546875" customWidth="1"/>
    <col min="15874" max="15874" width="16.7109375" customWidth="1"/>
    <col min="15875" max="15875" width="13.7109375" customWidth="1"/>
    <col min="15876" max="15876" width="14.28515625" customWidth="1"/>
    <col min="15877" max="15877" width="12.7109375" customWidth="1"/>
    <col min="15878" max="15878" width="56.85546875" customWidth="1"/>
    <col min="15879" max="15880" width="0" hidden="1" customWidth="1"/>
    <col min="16117" max="16117" width="4.7109375" customWidth="1"/>
    <col min="16118" max="16118" width="14.140625" customWidth="1"/>
    <col min="16119" max="16119" width="23.42578125" customWidth="1"/>
    <col min="16120" max="16120" width="17.28515625" customWidth="1"/>
    <col min="16121" max="16121" width="11.7109375" customWidth="1"/>
    <col min="16122" max="16122" width="8.7109375" customWidth="1"/>
    <col min="16123" max="16123" width="18.7109375" customWidth="1"/>
    <col min="16124" max="16124" width="13.85546875" customWidth="1"/>
    <col min="16125" max="16125" width="13.42578125" customWidth="1"/>
    <col min="16126" max="16126" width="15.140625" customWidth="1"/>
    <col min="16127" max="16127" width="40.7109375" customWidth="1"/>
    <col min="16128" max="16128" width="20.42578125" customWidth="1"/>
    <col min="16129" max="16129" width="17.85546875" customWidth="1"/>
    <col min="16130" max="16130" width="16.7109375" customWidth="1"/>
    <col min="16131" max="16131" width="13.7109375" customWidth="1"/>
    <col min="16132" max="16132" width="14.28515625" customWidth="1"/>
    <col min="16133" max="16133" width="12.7109375" customWidth="1"/>
    <col min="16134" max="16134" width="56.85546875" customWidth="1"/>
    <col min="16135" max="16136" width="0" hidden="1" customWidth="1"/>
  </cols>
  <sheetData>
    <row r="1" spans="1:77" ht="37.9" customHeight="1" x14ac:dyDescent="0.45">
      <c r="A1" s="431" t="s">
        <v>338</v>
      </c>
      <c r="C1" s="6"/>
      <c r="D1" s="6"/>
      <c r="E1" s="6"/>
      <c r="F1" s="6"/>
      <c r="G1" s="7"/>
      <c r="H1" s="8"/>
      <c r="I1" s="9"/>
      <c r="J1" s="9"/>
      <c r="K1" s="9"/>
      <c r="L1" s="9"/>
      <c r="M1" s="9"/>
      <c r="N1" s="9"/>
      <c r="O1" s="9"/>
      <c r="P1" s="9"/>
      <c r="Q1" s="9"/>
      <c r="R1" s="10"/>
    </row>
    <row r="2" spans="1:77" ht="15" customHeight="1" thickBot="1" x14ac:dyDescent="0.5">
      <c r="B2" s="5"/>
      <c r="C2" s="6"/>
      <c r="D2" s="6"/>
      <c r="E2" s="6"/>
      <c r="F2" s="6"/>
      <c r="G2" s="7"/>
      <c r="H2" s="8"/>
      <c r="I2" s="9"/>
      <c r="J2" s="9"/>
      <c r="K2" s="9"/>
      <c r="L2" s="9"/>
      <c r="M2" s="9"/>
      <c r="N2" s="9"/>
      <c r="O2" s="9"/>
      <c r="P2" s="9"/>
      <c r="Q2" s="9"/>
      <c r="R2" s="10"/>
    </row>
    <row r="3" spans="1:77" ht="32.25" customHeight="1" x14ac:dyDescent="0.25">
      <c r="A3" s="894" t="s">
        <v>40</v>
      </c>
      <c r="B3" s="888" t="s">
        <v>41</v>
      </c>
      <c r="C3" s="888" t="s">
        <v>33</v>
      </c>
      <c r="D3" s="888" t="s">
        <v>42</v>
      </c>
      <c r="E3" s="888" t="s">
        <v>43</v>
      </c>
      <c r="F3" s="896" t="s">
        <v>44</v>
      </c>
      <c r="G3" s="884" t="s">
        <v>12</v>
      </c>
      <c r="H3" s="886" t="s">
        <v>45</v>
      </c>
      <c r="I3" s="888" t="s">
        <v>46</v>
      </c>
      <c r="J3" s="888" t="s">
        <v>14</v>
      </c>
      <c r="K3" s="890" t="s">
        <v>20</v>
      </c>
      <c r="L3" s="892" t="s">
        <v>47</v>
      </c>
      <c r="M3" s="871" t="s">
        <v>48</v>
      </c>
      <c r="N3" s="872"/>
      <c r="O3" s="873"/>
      <c r="P3" s="874" t="s">
        <v>49</v>
      </c>
      <c r="Q3" s="876" t="s">
        <v>209</v>
      </c>
      <c r="R3" s="878" t="s">
        <v>50</v>
      </c>
    </row>
    <row r="4" spans="1:77" ht="164.25" customHeight="1" x14ac:dyDescent="0.25">
      <c r="A4" s="895"/>
      <c r="B4" s="889"/>
      <c r="C4" s="889"/>
      <c r="D4" s="666"/>
      <c r="E4" s="889"/>
      <c r="F4" s="897"/>
      <c r="G4" s="885"/>
      <c r="H4" s="887"/>
      <c r="I4" s="889"/>
      <c r="J4" s="889"/>
      <c r="K4" s="891"/>
      <c r="L4" s="893"/>
      <c r="M4" s="11" t="s">
        <v>51</v>
      </c>
      <c r="N4" s="12" t="s">
        <v>210</v>
      </c>
      <c r="O4" s="13" t="s">
        <v>52</v>
      </c>
      <c r="P4" s="875"/>
      <c r="Q4" s="877"/>
      <c r="R4" s="879"/>
    </row>
    <row r="5" spans="1:77" ht="34.5" customHeight="1" thickBot="1" x14ac:dyDescent="0.3">
      <c r="A5" s="14" t="s">
        <v>53</v>
      </c>
      <c r="B5" s="15" t="s">
        <v>54</v>
      </c>
      <c r="C5" s="15" t="s">
        <v>55</v>
      </c>
      <c r="D5" s="15" t="s">
        <v>56</v>
      </c>
      <c r="E5" s="15" t="s">
        <v>57</v>
      </c>
      <c r="F5" s="15" t="s">
        <v>58</v>
      </c>
      <c r="G5" s="15" t="s">
        <v>59</v>
      </c>
      <c r="H5" s="16" t="s">
        <v>60</v>
      </c>
      <c r="I5" s="15" t="s">
        <v>61</v>
      </c>
      <c r="J5" s="17" t="s">
        <v>62</v>
      </c>
      <c r="K5" s="17" t="s">
        <v>63</v>
      </c>
      <c r="L5" s="18" t="s">
        <v>64</v>
      </c>
      <c r="M5" s="19" t="s">
        <v>65</v>
      </c>
      <c r="N5" s="14" t="s">
        <v>66</v>
      </c>
      <c r="O5" s="20" t="s">
        <v>67</v>
      </c>
      <c r="P5" s="21" t="s">
        <v>68</v>
      </c>
      <c r="Q5" s="14" t="s">
        <v>213</v>
      </c>
      <c r="R5" s="291" t="s">
        <v>214</v>
      </c>
    </row>
    <row r="6" spans="1:77" ht="198" customHeight="1" x14ac:dyDescent="0.25">
      <c r="A6" s="880">
        <v>1</v>
      </c>
      <c r="B6" s="881" t="s">
        <v>22</v>
      </c>
      <c r="C6" s="869" t="s">
        <v>21</v>
      </c>
      <c r="D6" s="869" t="s">
        <v>69</v>
      </c>
      <c r="E6" s="882" t="s">
        <v>23</v>
      </c>
      <c r="F6" s="865" t="s">
        <v>70</v>
      </c>
      <c r="G6" s="868">
        <v>362375172.18000001</v>
      </c>
      <c r="H6" s="869" t="s">
        <v>22</v>
      </c>
      <c r="I6" s="869" t="s">
        <v>71</v>
      </c>
      <c r="J6" s="869" t="s">
        <v>72</v>
      </c>
      <c r="K6" s="870" t="s">
        <v>73</v>
      </c>
      <c r="L6" s="898">
        <v>101386743</v>
      </c>
      <c r="M6" s="898">
        <f>N6+O6</f>
        <v>1004341.5</v>
      </c>
      <c r="N6" s="22">
        <v>1004341.5</v>
      </c>
      <c r="O6" s="899">
        <v>0</v>
      </c>
      <c r="P6" s="863">
        <f>M6/L6</f>
        <v>9.9060436333377432E-3</v>
      </c>
      <c r="Q6" s="863">
        <f>M6/G6</f>
        <v>2.7715516324090788E-3</v>
      </c>
      <c r="R6" s="864" t="s">
        <v>393</v>
      </c>
      <c r="S6" s="23"/>
    </row>
    <row r="7" spans="1:77" ht="109.5" customHeight="1" x14ac:dyDescent="0.25">
      <c r="A7" s="839"/>
      <c r="B7" s="765"/>
      <c r="C7" s="698"/>
      <c r="D7" s="698"/>
      <c r="E7" s="883"/>
      <c r="F7" s="866"/>
      <c r="G7" s="862"/>
      <c r="H7" s="698"/>
      <c r="I7" s="698"/>
      <c r="J7" s="698"/>
      <c r="K7" s="771"/>
      <c r="L7" s="850"/>
      <c r="M7" s="850"/>
      <c r="N7" s="24" t="s">
        <v>74</v>
      </c>
      <c r="O7" s="900"/>
      <c r="P7" s="774"/>
      <c r="Q7" s="774"/>
      <c r="R7" s="856"/>
      <c r="S7" s="23"/>
    </row>
    <row r="8" spans="1:77" ht="218.25" customHeight="1" x14ac:dyDescent="0.25">
      <c r="A8" s="795"/>
      <c r="B8" s="828"/>
      <c r="C8" s="685"/>
      <c r="D8" s="685"/>
      <c r="E8" s="845"/>
      <c r="F8" s="867"/>
      <c r="G8" s="826"/>
      <c r="H8" s="685"/>
      <c r="I8" s="685"/>
      <c r="J8" s="685"/>
      <c r="K8" s="772"/>
      <c r="L8" s="851"/>
      <c r="M8" s="851"/>
      <c r="N8" s="25">
        <v>5641832.5</v>
      </c>
      <c r="O8" s="901"/>
      <c r="P8" s="775"/>
      <c r="Q8" s="774"/>
      <c r="R8" s="830"/>
      <c r="S8" s="23"/>
    </row>
    <row r="9" spans="1:77" ht="51" customHeight="1" x14ac:dyDescent="0.25">
      <c r="A9" s="794">
        <v>2</v>
      </c>
      <c r="B9" s="858" t="s">
        <v>22</v>
      </c>
      <c r="C9" s="858" t="s">
        <v>75</v>
      </c>
      <c r="D9" s="858" t="s">
        <v>69</v>
      </c>
      <c r="E9" s="858" t="s">
        <v>76</v>
      </c>
      <c r="F9" s="858" t="s">
        <v>70</v>
      </c>
      <c r="G9" s="857">
        <v>462724796.58999997</v>
      </c>
      <c r="H9" s="858" t="s">
        <v>22</v>
      </c>
      <c r="I9" s="858" t="s">
        <v>77</v>
      </c>
      <c r="J9" s="858" t="s">
        <v>72</v>
      </c>
      <c r="K9" s="859" t="s">
        <v>78</v>
      </c>
      <c r="L9" s="849">
        <v>13225052</v>
      </c>
      <c r="M9" s="849">
        <f>N9+O9</f>
        <v>96798.25</v>
      </c>
      <c r="N9" s="28">
        <v>96798.25</v>
      </c>
      <c r="O9" s="852">
        <v>0</v>
      </c>
      <c r="P9" s="773">
        <f>M9/L9</f>
        <v>7.3193095951531988E-3</v>
      </c>
      <c r="Q9" s="773">
        <f>M9/G9</f>
        <v>2.0919183651566583E-4</v>
      </c>
      <c r="R9" s="855" t="s">
        <v>401</v>
      </c>
      <c r="S9" s="23"/>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row>
    <row r="10" spans="1:77" ht="60" x14ac:dyDescent="0.25">
      <c r="A10" s="839"/>
      <c r="B10" s="858"/>
      <c r="C10" s="858"/>
      <c r="D10" s="858"/>
      <c r="E10" s="858"/>
      <c r="F10" s="858"/>
      <c r="G10" s="857"/>
      <c r="H10" s="858"/>
      <c r="I10" s="858"/>
      <c r="J10" s="858"/>
      <c r="K10" s="860"/>
      <c r="L10" s="850"/>
      <c r="M10" s="850"/>
      <c r="N10" s="30" t="s">
        <v>79</v>
      </c>
      <c r="O10" s="853"/>
      <c r="P10" s="774"/>
      <c r="Q10" s="774"/>
      <c r="R10" s="856"/>
      <c r="S10" s="23"/>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row>
    <row r="11" spans="1:77" ht="108.75" customHeight="1" x14ac:dyDescent="0.25">
      <c r="A11" s="795"/>
      <c r="B11" s="858"/>
      <c r="C11" s="858"/>
      <c r="D11" s="858"/>
      <c r="E11" s="858"/>
      <c r="F11" s="858"/>
      <c r="G11" s="857"/>
      <c r="H11" s="858"/>
      <c r="I11" s="858"/>
      <c r="J11" s="858"/>
      <c r="K11" s="861"/>
      <c r="L11" s="851"/>
      <c r="M11" s="851"/>
      <c r="N11" s="31">
        <v>290394.75</v>
      </c>
      <c r="O11" s="854"/>
      <c r="P11" s="775"/>
      <c r="Q11" s="775"/>
      <c r="R11" s="830"/>
      <c r="S11" s="23"/>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row>
    <row r="12" spans="1:77" ht="237" customHeight="1" x14ac:dyDescent="0.25">
      <c r="A12" s="805">
        <v>3</v>
      </c>
      <c r="B12" s="684" t="s">
        <v>24</v>
      </c>
      <c r="C12" s="684" t="s">
        <v>25</v>
      </c>
      <c r="D12" s="684" t="s">
        <v>80</v>
      </c>
      <c r="E12" s="684" t="s">
        <v>26</v>
      </c>
      <c r="F12" s="684" t="s">
        <v>70</v>
      </c>
      <c r="G12" s="825">
        <v>400418989.25999999</v>
      </c>
      <c r="H12" s="684" t="s">
        <v>81</v>
      </c>
      <c r="I12" s="684" t="s">
        <v>82</v>
      </c>
      <c r="J12" s="684" t="s">
        <v>72</v>
      </c>
      <c r="K12" s="735" t="s">
        <v>83</v>
      </c>
      <c r="L12" s="849">
        <v>178471075</v>
      </c>
      <c r="M12" s="849">
        <f>N12+O12</f>
        <v>11053466</v>
      </c>
      <c r="N12" s="32">
        <v>11053466</v>
      </c>
      <c r="O12" s="852">
        <v>0</v>
      </c>
      <c r="P12" s="773">
        <f>M12/L12</f>
        <v>6.1934215390365074E-2</v>
      </c>
      <c r="Q12" s="773">
        <f>(M12+M15+M16)/G12</f>
        <v>0.1545071279320076</v>
      </c>
      <c r="R12" s="822" t="s">
        <v>373</v>
      </c>
      <c r="S12" s="23"/>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row>
    <row r="13" spans="1:77" ht="176.25" customHeight="1" x14ac:dyDescent="0.25">
      <c r="A13" s="806"/>
      <c r="B13" s="698"/>
      <c r="C13" s="698"/>
      <c r="D13" s="698"/>
      <c r="E13" s="698"/>
      <c r="F13" s="698"/>
      <c r="G13" s="862"/>
      <c r="H13" s="698"/>
      <c r="I13" s="698"/>
      <c r="J13" s="698"/>
      <c r="K13" s="771"/>
      <c r="L13" s="850"/>
      <c r="M13" s="850"/>
      <c r="N13" s="33" t="s">
        <v>84</v>
      </c>
      <c r="O13" s="853"/>
      <c r="P13" s="774"/>
      <c r="Q13" s="774"/>
      <c r="R13" s="823"/>
      <c r="S13" s="23"/>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ht="356.25" customHeight="1" x14ac:dyDescent="0.25">
      <c r="A14" s="806"/>
      <c r="B14" s="698"/>
      <c r="C14" s="698"/>
      <c r="D14" s="698"/>
      <c r="E14" s="698"/>
      <c r="F14" s="698"/>
      <c r="G14" s="862"/>
      <c r="H14" s="698"/>
      <c r="I14" s="698"/>
      <c r="J14" s="698"/>
      <c r="K14" s="772"/>
      <c r="L14" s="851"/>
      <c r="M14" s="851"/>
      <c r="N14" s="34">
        <v>33160392</v>
      </c>
      <c r="O14" s="854"/>
      <c r="P14" s="775"/>
      <c r="Q14" s="774"/>
      <c r="R14" s="823"/>
      <c r="S14" s="23"/>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row>
    <row r="15" spans="1:77" s="29" customFormat="1" ht="330" x14ac:dyDescent="0.25">
      <c r="A15" s="806"/>
      <c r="B15" s="698"/>
      <c r="C15" s="698"/>
      <c r="D15" s="698"/>
      <c r="E15" s="698"/>
      <c r="F15" s="698"/>
      <c r="G15" s="862"/>
      <c r="H15" s="698"/>
      <c r="I15" s="698"/>
      <c r="J15" s="170" t="s">
        <v>16</v>
      </c>
      <c r="K15" s="501" t="s">
        <v>369</v>
      </c>
      <c r="L15" s="366">
        <v>40518449.969999999</v>
      </c>
      <c r="M15" s="292">
        <f t="shared" ref="M15:M22" si="0">N15+O15</f>
        <v>39887710.969999999</v>
      </c>
      <c r="N15" s="35">
        <v>39887710.969999999</v>
      </c>
      <c r="O15" s="36">
        <v>0</v>
      </c>
      <c r="P15" s="174">
        <f t="shared" ref="P15:P21" si="1">M15/L15</f>
        <v>0.98443328902100147</v>
      </c>
      <c r="Q15" s="774"/>
      <c r="R15" s="1" t="s">
        <v>364</v>
      </c>
      <c r="S15" s="23"/>
    </row>
    <row r="16" spans="1:77" s="29" customFormat="1" ht="119.45" customHeight="1" x14ac:dyDescent="0.25">
      <c r="A16" s="806"/>
      <c r="B16" s="698"/>
      <c r="C16" s="698"/>
      <c r="D16" s="698"/>
      <c r="E16" s="698"/>
      <c r="F16" s="698"/>
      <c r="G16" s="862"/>
      <c r="H16" s="698"/>
      <c r="I16" s="698"/>
      <c r="J16" s="684" t="s">
        <v>72</v>
      </c>
      <c r="K16" s="735" t="s">
        <v>85</v>
      </c>
      <c r="L16" s="834">
        <v>10926411.029999999</v>
      </c>
      <c r="M16" s="670">
        <f>N16+N17+N18+O18</f>
        <v>10926411.030000001</v>
      </c>
      <c r="N16" s="37">
        <v>823671</v>
      </c>
      <c r="O16" s="293">
        <v>0</v>
      </c>
      <c r="P16" s="773">
        <f t="shared" si="1"/>
        <v>1.0000000000000002</v>
      </c>
      <c r="Q16" s="774"/>
      <c r="R16" s="822" t="s">
        <v>287</v>
      </c>
      <c r="S16" s="23"/>
    </row>
    <row r="17" spans="1:77" s="29" customFormat="1" ht="148.9" customHeight="1" x14ac:dyDescent="0.25">
      <c r="A17" s="806"/>
      <c r="B17" s="698"/>
      <c r="C17" s="698"/>
      <c r="D17" s="698"/>
      <c r="E17" s="698"/>
      <c r="F17" s="698"/>
      <c r="G17" s="862"/>
      <c r="H17" s="698"/>
      <c r="I17" s="698"/>
      <c r="J17" s="698"/>
      <c r="K17" s="771"/>
      <c r="L17" s="835"/>
      <c r="M17" s="837"/>
      <c r="N17" s="37">
        <v>5878388</v>
      </c>
      <c r="O17" s="294">
        <v>0</v>
      </c>
      <c r="P17" s="774"/>
      <c r="Q17" s="774"/>
      <c r="R17" s="823"/>
      <c r="S17" s="23"/>
    </row>
    <row r="18" spans="1:77" s="29" customFormat="1" ht="180.6" customHeight="1" x14ac:dyDescent="0.25">
      <c r="A18" s="807"/>
      <c r="B18" s="685"/>
      <c r="C18" s="685"/>
      <c r="D18" s="685"/>
      <c r="E18" s="685"/>
      <c r="F18" s="685"/>
      <c r="G18" s="826"/>
      <c r="H18" s="685"/>
      <c r="I18" s="685"/>
      <c r="J18" s="685"/>
      <c r="K18" s="772"/>
      <c r="L18" s="836"/>
      <c r="M18" s="671"/>
      <c r="N18" s="37">
        <v>0</v>
      </c>
      <c r="O18" s="294">
        <v>4224352.03</v>
      </c>
      <c r="P18" s="775"/>
      <c r="Q18" s="774"/>
      <c r="R18" s="838"/>
      <c r="S18" s="23"/>
    </row>
    <row r="19" spans="1:77" ht="308.25" customHeight="1" x14ac:dyDescent="0.25">
      <c r="A19" s="805">
        <v>4</v>
      </c>
      <c r="B19" s="684" t="s">
        <v>86</v>
      </c>
      <c r="C19" s="684" t="s">
        <v>87</v>
      </c>
      <c r="D19" s="684" t="s">
        <v>80</v>
      </c>
      <c r="E19" s="844" t="s">
        <v>88</v>
      </c>
      <c r="F19" s="810" t="s">
        <v>70</v>
      </c>
      <c r="G19" s="825">
        <v>433013258.18000001</v>
      </c>
      <c r="H19" s="831" t="s">
        <v>81</v>
      </c>
      <c r="I19" s="799" t="s">
        <v>89</v>
      </c>
      <c r="J19" s="194" t="s">
        <v>72</v>
      </c>
      <c r="K19" s="194" t="s">
        <v>90</v>
      </c>
      <c r="L19" s="38">
        <v>354887803</v>
      </c>
      <c r="M19" s="292">
        <f t="shared" si="0"/>
        <v>88721951</v>
      </c>
      <c r="N19" s="40">
        <v>88721951</v>
      </c>
      <c r="O19" s="295">
        <v>0</v>
      </c>
      <c r="P19" s="182">
        <f t="shared" si="1"/>
        <v>0.250000000704448</v>
      </c>
      <c r="Q19" s="773">
        <f>(M19+M20)/G19</f>
        <v>0.20558712537848972</v>
      </c>
      <c r="R19" s="502" t="s">
        <v>91</v>
      </c>
      <c r="S19" s="23"/>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row>
    <row r="20" spans="1:77" ht="409.5" x14ac:dyDescent="0.25">
      <c r="A20" s="807"/>
      <c r="B20" s="685"/>
      <c r="C20" s="685"/>
      <c r="D20" s="666"/>
      <c r="E20" s="845"/>
      <c r="F20" s="812"/>
      <c r="G20" s="826"/>
      <c r="H20" s="832"/>
      <c r="I20" s="833"/>
      <c r="J20" s="170" t="s">
        <v>19</v>
      </c>
      <c r="K20" s="194" t="s">
        <v>92</v>
      </c>
      <c r="L20" s="38">
        <v>300000</v>
      </c>
      <c r="M20" s="292">
        <f t="shared" si="0"/>
        <v>300000</v>
      </c>
      <c r="N20" s="41">
        <v>300000</v>
      </c>
      <c r="O20" s="295">
        <v>0</v>
      </c>
      <c r="P20" s="182">
        <f t="shared" si="1"/>
        <v>1</v>
      </c>
      <c r="Q20" s="775"/>
      <c r="R20" s="516" t="s">
        <v>411</v>
      </c>
      <c r="S20" s="23"/>
    </row>
    <row r="21" spans="1:77" ht="270" x14ac:dyDescent="0.25">
      <c r="A21" s="794">
        <v>5</v>
      </c>
      <c r="B21" s="840" t="s">
        <v>22</v>
      </c>
      <c r="C21" s="684" t="s">
        <v>93</v>
      </c>
      <c r="D21" s="684" t="s">
        <v>69</v>
      </c>
      <c r="E21" s="797" t="s">
        <v>94</v>
      </c>
      <c r="F21" s="810" t="s">
        <v>28</v>
      </c>
      <c r="G21" s="782">
        <v>383980487.01999998</v>
      </c>
      <c r="H21" s="814" t="s">
        <v>22</v>
      </c>
      <c r="I21" s="786" t="s">
        <v>95</v>
      </c>
      <c r="J21" s="194" t="s">
        <v>16</v>
      </c>
      <c r="K21" s="194" t="s">
        <v>96</v>
      </c>
      <c r="L21" s="38">
        <v>31074718.09</v>
      </c>
      <c r="M21" s="292">
        <f t="shared" si="0"/>
        <v>31074718.09</v>
      </c>
      <c r="N21" s="41">
        <v>31074718.09</v>
      </c>
      <c r="O21" s="295">
        <v>0</v>
      </c>
      <c r="P21" s="182">
        <f t="shared" si="1"/>
        <v>1</v>
      </c>
      <c r="Q21" s="773">
        <f>(M21+M22+M23+M24+M25)/G21</f>
        <v>8.2025185223434285E-2</v>
      </c>
      <c r="R21" s="1" t="s">
        <v>97</v>
      </c>
      <c r="S21" s="23"/>
    </row>
    <row r="22" spans="1:77" ht="90" x14ac:dyDescent="0.25">
      <c r="A22" s="839"/>
      <c r="B22" s="841"/>
      <c r="C22" s="698"/>
      <c r="D22" s="698"/>
      <c r="E22" s="843"/>
      <c r="F22" s="811"/>
      <c r="G22" s="813"/>
      <c r="H22" s="815"/>
      <c r="I22" s="846"/>
      <c r="J22" s="170" t="s">
        <v>72</v>
      </c>
      <c r="K22" s="194" t="s">
        <v>98</v>
      </c>
      <c r="L22" s="38">
        <v>24838.28</v>
      </c>
      <c r="M22" s="292">
        <f t="shared" si="0"/>
        <v>24838.28</v>
      </c>
      <c r="N22" s="27">
        <v>0</v>
      </c>
      <c r="O22" s="295">
        <v>24838.28</v>
      </c>
      <c r="P22" s="182"/>
      <c r="Q22" s="774"/>
      <c r="R22" s="296" t="s">
        <v>99</v>
      </c>
      <c r="S22" s="23"/>
    </row>
    <row r="23" spans="1:77" ht="103.5" customHeight="1" x14ac:dyDescent="0.25">
      <c r="A23" s="839"/>
      <c r="B23" s="841"/>
      <c r="C23" s="698"/>
      <c r="D23" s="678"/>
      <c r="E23" s="843"/>
      <c r="F23" s="811"/>
      <c r="G23" s="813"/>
      <c r="H23" s="815"/>
      <c r="I23" s="846"/>
      <c r="J23" s="170" t="s">
        <v>72</v>
      </c>
      <c r="K23" s="194" t="s">
        <v>100</v>
      </c>
      <c r="L23" s="38">
        <v>89232.79</v>
      </c>
      <c r="M23" s="292">
        <v>89233</v>
      </c>
      <c r="N23" s="847">
        <v>393223</v>
      </c>
      <c r="O23" s="295">
        <v>0</v>
      </c>
      <c r="P23" s="182">
        <f t="shared" ref="P23:P36" si="2">M23/L23</f>
        <v>1.0000023533949796</v>
      </c>
      <c r="Q23" s="774"/>
      <c r="R23" s="829" t="s">
        <v>101</v>
      </c>
      <c r="S23" s="23"/>
    </row>
    <row r="24" spans="1:77" ht="137.25" customHeight="1" x14ac:dyDescent="0.25">
      <c r="A24" s="839"/>
      <c r="B24" s="841"/>
      <c r="C24" s="698"/>
      <c r="D24" s="678"/>
      <c r="E24" s="843"/>
      <c r="F24" s="811"/>
      <c r="G24" s="813"/>
      <c r="H24" s="815"/>
      <c r="I24" s="846"/>
      <c r="J24" s="170" t="s">
        <v>72</v>
      </c>
      <c r="K24" s="194" t="s">
        <v>102</v>
      </c>
      <c r="L24" s="38">
        <v>303989.96000000002</v>
      </c>
      <c r="M24" s="292">
        <v>303990</v>
      </c>
      <c r="N24" s="848"/>
      <c r="O24" s="295">
        <v>0</v>
      </c>
      <c r="P24" s="182">
        <f t="shared" si="2"/>
        <v>1.0000001315832929</v>
      </c>
      <c r="Q24" s="774"/>
      <c r="R24" s="830"/>
      <c r="S24" s="23"/>
    </row>
    <row r="25" spans="1:77" ht="75" x14ac:dyDescent="0.25">
      <c r="A25" s="795"/>
      <c r="B25" s="842"/>
      <c r="C25" s="685"/>
      <c r="D25" s="666"/>
      <c r="E25" s="798"/>
      <c r="F25" s="812"/>
      <c r="G25" s="783"/>
      <c r="H25" s="816"/>
      <c r="I25" s="787"/>
      <c r="J25" s="170" t="s">
        <v>72</v>
      </c>
      <c r="K25" s="194" t="s">
        <v>103</v>
      </c>
      <c r="L25" s="38">
        <v>3291.2</v>
      </c>
      <c r="M25" s="292">
        <f t="shared" ref="M25:M31" si="3">N25+O25</f>
        <v>3291.2</v>
      </c>
      <c r="N25" s="27">
        <v>0</v>
      </c>
      <c r="O25" s="295">
        <v>3291.2</v>
      </c>
      <c r="P25" s="182">
        <f t="shared" si="2"/>
        <v>1</v>
      </c>
      <c r="Q25" s="775"/>
      <c r="R25" s="296" t="s">
        <v>104</v>
      </c>
      <c r="S25" s="23"/>
    </row>
    <row r="26" spans="1:77" ht="360" x14ac:dyDescent="0.25">
      <c r="A26" s="794">
        <v>6</v>
      </c>
      <c r="B26" s="827" t="s">
        <v>22</v>
      </c>
      <c r="C26" s="684" t="s">
        <v>35</v>
      </c>
      <c r="D26" s="684" t="s">
        <v>69</v>
      </c>
      <c r="E26" s="684" t="s">
        <v>36</v>
      </c>
      <c r="F26" s="684" t="s">
        <v>105</v>
      </c>
      <c r="G26" s="782">
        <v>77718036.650000006</v>
      </c>
      <c r="H26" s="684" t="s">
        <v>22</v>
      </c>
      <c r="I26" s="684" t="s">
        <v>95</v>
      </c>
      <c r="J26" s="188" t="s">
        <v>16</v>
      </c>
      <c r="K26" s="297" t="s">
        <v>106</v>
      </c>
      <c r="L26" s="298">
        <v>19504849.310000002</v>
      </c>
      <c r="M26" s="299">
        <f t="shared" si="3"/>
        <v>16163365.609999999</v>
      </c>
      <c r="N26" s="300">
        <v>16163365.609999999</v>
      </c>
      <c r="O26" s="301">
        <v>0</v>
      </c>
      <c r="P26" s="182">
        <f t="shared" si="2"/>
        <v>0.8286844647250442</v>
      </c>
      <c r="Q26" s="773">
        <f>(M26+M27)/G26</f>
        <v>0.20845888944622482</v>
      </c>
      <c r="R26" s="302" t="s">
        <v>358</v>
      </c>
      <c r="S26" s="23"/>
      <c r="T26" s="23"/>
    </row>
    <row r="27" spans="1:77" ht="172.9" customHeight="1" x14ac:dyDescent="0.25">
      <c r="A27" s="795"/>
      <c r="B27" s="828"/>
      <c r="C27" s="685"/>
      <c r="D27" s="685"/>
      <c r="E27" s="685"/>
      <c r="F27" s="685"/>
      <c r="G27" s="783"/>
      <c r="H27" s="685"/>
      <c r="I27" s="685"/>
      <c r="J27" s="303" t="s">
        <v>72</v>
      </c>
      <c r="K27" s="194" t="s">
        <v>107</v>
      </c>
      <c r="L27" s="38">
        <v>44293.75</v>
      </c>
      <c r="M27" s="292">
        <f t="shared" si="3"/>
        <v>37650</v>
      </c>
      <c r="N27" s="40">
        <v>37650</v>
      </c>
      <c r="O27" s="295">
        <v>0</v>
      </c>
      <c r="P27" s="182">
        <f t="shared" si="2"/>
        <v>0.85000705517144071</v>
      </c>
      <c r="Q27" s="775"/>
      <c r="R27" s="296" t="s">
        <v>108</v>
      </c>
      <c r="S27" s="23"/>
    </row>
    <row r="28" spans="1:77" ht="285" x14ac:dyDescent="0.25">
      <c r="A28" s="794">
        <v>7</v>
      </c>
      <c r="B28" s="827" t="s">
        <v>22</v>
      </c>
      <c r="C28" s="684" t="s">
        <v>37</v>
      </c>
      <c r="D28" s="684" t="s">
        <v>69</v>
      </c>
      <c r="E28" s="684" t="s">
        <v>36</v>
      </c>
      <c r="F28" s="684" t="s">
        <v>28</v>
      </c>
      <c r="G28" s="782">
        <v>429420138.85000002</v>
      </c>
      <c r="H28" s="684" t="s">
        <v>22</v>
      </c>
      <c r="I28" s="684" t="s">
        <v>95</v>
      </c>
      <c r="J28" s="290" t="s">
        <v>16</v>
      </c>
      <c r="K28" s="304" t="s">
        <v>109</v>
      </c>
      <c r="L28" s="99">
        <v>35285573.330000006</v>
      </c>
      <c r="M28" s="292">
        <f t="shared" si="3"/>
        <v>35285573.329999998</v>
      </c>
      <c r="N28" s="41">
        <v>35285573.329999998</v>
      </c>
      <c r="O28" s="181">
        <v>0</v>
      </c>
      <c r="P28" s="203">
        <f>M28/L28</f>
        <v>0.99999999999999978</v>
      </c>
      <c r="Q28" s="773">
        <f>(M28+M29)/G28</f>
        <v>8.2957097506886054E-2</v>
      </c>
      <c r="R28" s="1" t="s">
        <v>110</v>
      </c>
      <c r="S28" s="23"/>
    </row>
    <row r="29" spans="1:77" ht="165" x14ac:dyDescent="0.25">
      <c r="A29" s="795"/>
      <c r="B29" s="828"/>
      <c r="C29" s="685"/>
      <c r="D29" s="685"/>
      <c r="E29" s="685"/>
      <c r="F29" s="685"/>
      <c r="G29" s="783"/>
      <c r="H29" s="685"/>
      <c r="I29" s="685"/>
      <c r="J29" s="303" t="s">
        <v>72</v>
      </c>
      <c r="K29" s="194" t="s">
        <v>102</v>
      </c>
      <c r="L29" s="38">
        <v>397500</v>
      </c>
      <c r="M29" s="292">
        <f t="shared" si="3"/>
        <v>337875</v>
      </c>
      <c r="N29" s="40">
        <v>337875</v>
      </c>
      <c r="O29" s="295">
        <v>0</v>
      </c>
      <c r="P29" s="182">
        <f t="shared" si="2"/>
        <v>0.85</v>
      </c>
      <c r="Q29" s="775"/>
      <c r="R29" s="296" t="s">
        <v>111</v>
      </c>
      <c r="S29" s="23"/>
    </row>
    <row r="30" spans="1:77" ht="315" x14ac:dyDescent="0.25">
      <c r="A30" s="805">
        <v>9</v>
      </c>
      <c r="B30" s="684" t="s">
        <v>15</v>
      </c>
      <c r="C30" s="684" t="s">
        <v>27</v>
      </c>
      <c r="D30" s="684" t="s">
        <v>112</v>
      </c>
      <c r="E30" s="684" t="s">
        <v>113</v>
      </c>
      <c r="F30" s="684" t="s">
        <v>28</v>
      </c>
      <c r="G30" s="825">
        <v>121876492.78</v>
      </c>
      <c r="H30" s="684" t="s">
        <v>15</v>
      </c>
      <c r="I30" s="684" t="s">
        <v>114</v>
      </c>
      <c r="J30" s="170" t="s">
        <v>16</v>
      </c>
      <c r="K30" s="26" t="s">
        <v>365</v>
      </c>
      <c r="L30" s="38">
        <v>8920521.7899999991</v>
      </c>
      <c r="M30" s="292">
        <f t="shared" si="3"/>
        <v>8920521.7899999991</v>
      </c>
      <c r="N30" s="39">
        <v>8920521.7899999991</v>
      </c>
      <c r="O30" s="295">
        <v>0</v>
      </c>
      <c r="P30" s="182">
        <f t="shared" si="2"/>
        <v>1</v>
      </c>
      <c r="Q30" s="773">
        <f>(M30+M31)/G30</f>
        <v>0.10531348496521775</v>
      </c>
      <c r="R30" s="1" t="s">
        <v>413</v>
      </c>
      <c r="S30" s="23"/>
    </row>
    <row r="31" spans="1:77" ht="285" x14ac:dyDescent="0.25">
      <c r="A31" s="807"/>
      <c r="B31" s="685"/>
      <c r="C31" s="685"/>
      <c r="D31" s="685"/>
      <c r="E31" s="685"/>
      <c r="F31" s="685"/>
      <c r="G31" s="826"/>
      <c r="H31" s="685"/>
      <c r="I31" s="685"/>
      <c r="J31" s="303" t="s">
        <v>72</v>
      </c>
      <c r="K31" s="194" t="s">
        <v>115</v>
      </c>
      <c r="L31" s="171">
        <v>7905397.8399999999</v>
      </c>
      <c r="M31" s="292">
        <f t="shared" si="3"/>
        <v>3914716.4</v>
      </c>
      <c r="N31" s="42">
        <v>3914716.4</v>
      </c>
      <c r="O31" s="295">
        <v>0</v>
      </c>
      <c r="P31" s="182">
        <f t="shared" si="2"/>
        <v>0.49519536894047067</v>
      </c>
      <c r="Q31" s="774"/>
      <c r="R31" s="296" t="s">
        <v>116</v>
      </c>
      <c r="S31" s="23"/>
    </row>
    <row r="32" spans="1:77" ht="409.5" x14ac:dyDescent="0.25">
      <c r="A32" s="805">
        <v>11</v>
      </c>
      <c r="B32" s="684" t="s">
        <v>117</v>
      </c>
      <c r="C32" s="684" t="s">
        <v>118</v>
      </c>
      <c r="D32" s="684" t="s">
        <v>80</v>
      </c>
      <c r="E32" s="797" t="s">
        <v>119</v>
      </c>
      <c r="F32" s="810" t="s">
        <v>28</v>
      </c>
      <c r="G32" s="782">
        <v>50983386.560000002</v>
      </c>
      <c r="H32" s="814" t="s">
        <v>81</v>
      </c>
      <c r="I32" s="817" t="s">
        <v>120</v>
      </c>
      <c r="J32" s="194" t="s">
        <v>16</v>
      </c>
      <c r="K32" s="499" t="s">
        <v>366</v>
      </c>
      <c r="L32" s="43">
        <v>9849777.9000000004</v>
      </c>
      <c r="M32" s="305">
        <f>N32+O32</f>
        <v>2351606.38</v>
      </c>
      <c r="N32" s="39">
        <v>2351606.38</v>
      </c>
      <c r="O32" s="45">
        <v>0</v>
      </c>
      <c r="P32" s="182">
        <f t="shared" si="2"/>
        <v>0.23874714779101769</v>
      </c>
      <c r="Q32" s="773">
        <f>(M32+M33+M34+M35)/G32</f>
        <v>0.19532104577401377</v>
      </c>
      <c r="R32" s="515" t="s">
        <v>402</v>
      </c>
      <c r="S32" s="23"/>
    </row>
    <row r="33" spans="1:19" ht="124.5" customHeight="1" x14ac:dyDescent="0.25">
      <c r="A33" s="806"/>
      <c r="B33" s="698"/>
      <c r="C33" s="698"/>
      <c r="D33" s="678"/>
      <c r="E33" s="808"/>
      <c r="F33" s="811"/>
      <c r="G33" s="813"/>
      <c r="H33" s="815"/>
      <c r="I33" s="818"/>
      <c r="J33" s="170" t="s">
        <v>19</v>
      </c>
      <c r="K33" s="194" t="s">
        <v>121</v>
      </c>
      <c r="L33" s="38">
        <v>1000</v>
      </c>
      <c r="M33" s="38">
        <v>1000</v>
      </c>
      <c r="N33" s="46">
        <v>1000</v>
      </c>
      <c r="O33" s="44">
        <v>0</v>
      </c>
      <c r="P33" s="182">
        <f t="shared" si="2"/>
        <v>1</v>
      </c>
      <c r="Q33" s="774"/>
      <c r="R33" s="296" t="s">
        <v>122</v>
      </c>
      <c r="S33" s="23"/>
    </row>
    <row r="34" spans="1:19" ht="240" x14ac:dyDescent="0.25">
      <c r="A34" s="806"/>
      <c r="B34" s="698"/>
      <c r="C34" s="698"/>
      <c r="D34" s="678"/>
      <c r="E34" s="808"/>
      <c r="F34" s="811"/>
      <c r="G34" s="813"/>
      <c r="H34" s="815"/>
      <c r="I34" s="818"/>
      <c r="J34" s="170" t="s">
        <v>72</v>
      </c>
      <c r="K34" s="499" t="s">
        <v>368</v>
      </c>
      <c r="L34" s="38">
        <v>6773775.2599999998</v>
      </c>
      <c r="M34" s="292">
        <f>N34+O34</f>
        <v>7605522</v>
      </c>
      <c r="N34" s="40">
        <v>7605522</v>
      </c>
      <c r="O34" s="295">
        <v>0</v>
      </c>
      <c r="P34" s="182">
        <f t="shared" si="2"/>
        <v>1.1227892435273974</v>
      </c>
      <c r="Q34" s="774"/>
      <c r="R34" s="500" t="s">
        <v>367</v>
      </c>
      <c r="S34" s="23"/>
    </row>
    <row r="35" spans="1:19" ht="60" x14ac:dyDescent="0.25">
      <c r="A35" s="807"/>
      <c r="B35" s="685"/>
      <c r="C35" s="685"/>
      <c r="D35" s="666"/>
      <c r="E35" s="809"/>
      <c r="F35" s="812"/>
      <c r="G35" s="783"/>
      <c r="H35" s="816"/>
      <c r="I35" s="819"/>
      <c r="J35" s="303" t="s">
        <v>123</v>
      </c>
      <c r="K35" s="194" t="s">
        <v>124</v>
      </c>
      <c r="L35" s="38">
        <v>0</v>
      </c>
      <c r="M35" s="292">
        <f>N35+O35</f>
        <v>0</v>
      </c>
      <c r="N35" s="27">
        <v>0</v>
      </c>
      <c r="O35" s="295">
        <v>0</v>
      </c>
      <c r="P35" s="182">
        <v>0</v>
      </c>
      <c r="Q35" s="775"/>
      <c r="R35" s="47" t="s">
        <v>125</v>
      </c>
      <c r="S35" s="23"/>
    </row>
    <row r="36" spans="1:19" ht="150" x14ac:dyDescent="0.25">
      <c r="A36" s="306">
        <v>13</v>
      </c>
      <c r="B36" s="307" t="s">
        <v>22</v>
      </c>
      <c r="C36" s="307" t="s">
        <v>29</v>
      </c>
      <c r="D36" s="307" t="s">
        <v>69</v>
      </c>
      <c r="E36" s="200" t="s">
        <v>126</v>
      </c>
      <c r="F36" s="200" t="s">
        <v>28</v>
      </c>
      <c r="G36" s="159">
        <v>75726679.859999999</v>
      </c>
      <c r="H36" s="159" t="s">
        <v>22</v>
      </c>
      <c r="I36" s="2" t="s">
        <v>127</v>
      </c>
      <c r="J36" s="170" t="s">
        <v>72</v>
      </c>
      <c r="K36" s="194" t="s">
        <v>128</v>
      </c>
      <c r="L36" s="180">
        <v>259239.57</v>
      </c>
      <c r="M36" s="308">
        <f>N36+O36</f>
        <v>259240</v>
      </c>
      <c r="N36" s="37">
        <v>259240</v>
      </c>
      <c r="O36" s="309">
        <v>0</v>
      </c>
      <c r="P36" s="182">
        <f t="shared" si="2"/>
        <v>1.0000016586973972</v>
      </c>
      <c r="Q36" s="174">
        <f>M36/G36</f>
        <v>3.4233641363819326E-3</v>
      </c>
      <c r="R36" s="296" t="s">
        <v>129</v>
      </c>
      <c r="S36" s="23"/>
    </row>
    <row r="37" spans="1:19" ht="150" x14ac:dyDescent="0.25">
      <c r="A37" s="306">
        <v>14</v>
      </c>
      <c r="B37" s="307" t="s">
        <v>22</v>
      </c>
      <c r="C37" s="307" t="s">
        <v>130</v>
      </c>
      <c r="D37" s="307" t="s">
        <v>69</v>
      </c>
      <c r="E37" s="200" t="s">
        <v>34</v>
      </c>
      <c r="F37" s="310" t="s">
        <v>28</v>
      </c>
      <c r="G37" s="159">
        <v>114144662.22</v>
      </c>
      <c r="H37" s="159" t="s">
        <v>22</v>
      </c>
      <c r="I37" s="2" t="s">
        <v>95</v>
      </c>
      <c r="J37" s="437" t="s">
        <v>72</v>
      </c>
      <c r="K37" s="311" t="s">
        <v>131</v>
      </c>
      <c r="L37" s="48">
        <v>186679.77</v>
      </c>
      <c r="M37" s="292">
        <f t="shared" ref="M37:M38" si="4">N37+O37</f>
        <v>195663</v>
      </c>
      <c r="N37" s="49">
        <v>195663</v>
      </c>
      <c r="O37" s="305">
        <v>0</v>
      </c>
      <c r="P37" s="174">
        <f>M37/L37</f>
        <v>1.0481210685014237</v>
      </c>
      <c r="Q37" s="174">
        <f>M37/G37</f>
        <v>1.7141668843251145E-3</v>
      </c>
      <c r="R37" s="296" t="s">
        <v>132</v>
      </c>
      <c r="S37" s="23"/>
    </row>
    <row r="38" spans="1:19" ht="135" x14ac:dyDescent="0.25">
      <c r="A38" s="306">
        <v>15</v>
      </c>
      <c r="B38" s="307" t="s">
        <v>22</v>
      </c>
      <c r="C38" s="307" t="s">
        <v>31</v>
      </c>
      <c r="D38" s="307" t="s">
        <v>69</v>
      </c>
      <c r="E38" s="200" t="s">
        <v>34</v>
      </c>
      <c r="F38" s="310" t="s">
        <v>28</v>
      </c>
      <c r="G38" s="159">
        <v>97275841.819999993</v>
      </c>
      <c r="H38" s="159" t="s">
        <v>22</v>
      </c>
      <c r="I38" s="2" t="s">
        <v>95</v>
      </c>
      <c r="J38" s="303" t="s">
        <v>72</v>
      </c>
      <c r="K38" s="312" t="s">
        <v>133</v>
      </c>
      <c r="L38" s="313">
        <v>910378.05</v>
      </c>
      <c r="M38" s="48">
        <f t="shared" si="4"/>
        <v>751433</v>
      </c>
      <c r="N38" s="314">
        <v>751433</v>
      </c>
      <c r="O38" s="315">
        <v>0</v>
      </c>
      <c r="P38" s="316">
        <v>1</v>
      </c>
      <c r="Q38" s="317">
        <f>M38/G38</f>
        <v>7.7247648125261942E-3</v>
      </c>
      <c r="R38" s="318" t="s">
        <v>134</v>
      </c>
      <c r="S38" s="23"/>
    </row>
    <row r="39" spans="1:19" ht="165" x14ac:dyDescent="0.25">
      <c r="A39" s="319">
        <v>16</v>
      </c>
      <c r="B39" s="320" t="s">
        <v>15</v>
      </c>
      <c r="C39" s="290" t="s">
        <v>32</v>
      </c>
      <c r="D39" s="290" t="s">
        <v>112</v>
      </c>
      <c r="E39" s="4" t="s">
        <v>135</v>
      </c>
      <c r="F39" s="321" t="s">
        <v>28</v>
      </c>
      <c r="G39" s="131">
        <v>112459975.41</v>
      </c>
      <c r="H39" s="131" t="s">
        <v>15</v>
      </c>
      <c r="I39" s="4" t="s">
        <v>120</v>
      </c>
      <c r="J39" s="290" t="s">
        <v>16</v>
      </c>
      <c r="K39" s="322" t="s">
        <v>150</v>
      </c>
      <c r="L39" s="43">
        <v>483531</v>
      </c>
      <c r="M39" s="43">
        <v>483531</v>
      </c>
      <c r="N39" s="323">
        <v>483531</v>
      </c>
      <c r="O39" s="324">
        <v>0</v>
      </c>
      <c r="P39" s="316">
        <v>1</v>
      </c>
      <c r="Q39" s="447">
        <f>M39/G39</f>
        <v>4.2995830137537465E-3</v>
      </c>
      <c r="R39" s="1" t="s">
        <v>412</v>
      </c>
      <c r="S39" s="23"/>
    </row>
    <row r="40" spans="1:19" ht="138.6" customHeight="1" x14ac:dyDescent="0.25">
      <c r="A40" s="794">
        <v>21</v>
      </c>
      <c r="B40" s="684" t="s">
        <v>18</v>
      </c>
      <c r="C40" s="796" t="s">
        <v>136</v>
      </c>
      <c r="D40" s="684" t="s">
        <v>80</v>
      </c>
      <c r="E40" s="797" t="s">
        <v>137</v>
      </c>
      <c r="F40" s="799" t="s">
        <v>28</v>
      </c>
      <c r="G40" s="782">
        <v>32817739.739999998</v>
      </c>
      <c r="H40" s="784" t="s">
        <v>138</v>
      </c>
      <c r="I40" s="786" t="s">
        <v>120</v>
      </c>
      <c r="J40" s="170" t="s">
        <v>139</v>
      </c>
      <c r="K40" s="304" t="s">
        <v>140</v>
      </c>
      <c r="L40" s="701">
        <v>638862.01</v>
      </c>
      <c r="M40" s="325">
        <v>229295</v>
      </c>
      <c r="N40" s="46">
        <v>229295</v>
      </c>
      <c r="O40" s="326">
        <v>0</v>
      </c>
      <c r="P40" s="773">
        <f>(M40+M41)/L40</f>
        <v>0.97487175673507342</v>
      </c>
      <c r="Q40" s="690">
        <f>M40/(G40+M41)</f>
        <v>6.9041357197779729E-3</v>
      </c>
      <c r="R40" s="801" t="s">
        <v>371</v>
      </c>
      <c r="S40" s="23"/>
    </row>
    <row r="41" spans="1:19" ht="231.75" customHeight="1" x14ac:dyDescent="0.25">
      <c r="A41" s="795"/>
      <c r="B41" s="685"/>
      <c r="C41" s="685"/>
      <c r="D41" s="685"/>
      <c r="E41" s="798"/>
      <c r="F41" s="800"/>
      <c r="G41" s="783"/>
      <c r="H41" s="785"/>
      <c r="I41" s="787"/>
      <c r="J41" s="170" t="s">
        <v>16</v>
      </c>
      <c r="K41" s="176" t="s">
        <v>141</v>
      </c>
      <c r="L41" s="702"/>
      <c r="M41" s="325">
        <f>N41</f>
        <v>393513.53</v>
      </c>
      <c r="N41" s="46">
        <v>393513.53</v>
      </c>
      <c r="O41" s="326">
        <v>0</v>
      </c>
      <c r="P41" s="775"/>
      <c r="Q41" s="683"/>
      <c r="R41" s="802"/>
      <c r="S41" s="23"/>
    </row>
    <row r="42" spans="1:19" ht="51.6" customHeight="1" x14ac:dyDescent="0.25">
      <c r="A42" s="820">
        <v>32</v>
      </c>
      <c r="B42" s="788" t="s">
        <v>17</v>
      </c>
      <c r="C42" s="788" t="s">
        <v>340</v>
      </c>
      <c r="D42" s="788" t="s">
        <v>112</v>
      </c>
      <c r="E42" s="788" t="s">
        <v>341</v>
      </c>
      <c r="F42" s="788" t="s">
        <v>282</v>
      </c>
      <c r="G42" s="790">
        <v>4146520.73</v>
      </c>
      <c r="H42" s="788" t="s">
        <v>17</v>
      </c>
      <c r="I42" s="788" t="s">
        <v>342</v>
      </c>
      <c r="J42" s="441" t="s">
        <v>284</v>
      </c>
      <c r="K42" s="788" t="s">
        <v>344</v>
      </c>
      <c r="L42" s="792">
        <v>740806.74</v>
      </c>
      <c r="M42" s="446">
        <f>N42+O42</f>
        <v>414621.75</v>
      </c>
      <c r="N42" s="462">
        <v>414621.75</v>
      </c>
      <c r="O42" s="444">
        <v>0</v>
      </c>
      <c r="P42" s="438">
        <v>0</v>
      </c>
      <c r="Q42" s="690">
        <f>(M42+M43)/G42</f>
        <v>0.17865743070817833</v>
      </c>
      <c r="R42" s="822" t="s">
        <v>359</v>
      </c>
      <c r="S42" s="23"/>
    </row>
    <row r="43" spans="1:19" ht="114" customHeight="1" thickBot="1" x14ac:dyDescent="0.3">
      <c r="A43" s="821"/>
      <c r="B43" s="789"/>
      <c r="C43" s="789"/>
      <c r="D43" s="789"/>
      <c r="E43" s="789"/>
      <c r="F43" s="789"/>
      <c r="G43" s="791"/>
      <c r="H43" s="789"/>
      <c r="I43" s="789"/>
      <c r="J43" s="442" t="s">
        <v>343</v>
      </c>
      <c r="K43" s="789"/>
      <c r="L43" s="793"/>
      <c r="M43" s="440">
        <f>N43+O43</f>
        <v>326184.99</v>
      </c>
      <c r="N43" s="443">
        <v>326184.99</v>
      </c>
      <c r="O43" s="445">
        <v>0</v>
      </c>
      <c r="P43" s="438">
        <v>0</v>
      </c>
      <c r="Q43" s="824"/>
      <c r="R43" s="823"/>
      <c r="S43" s="23"/>
    </row>
    <row r="44" spans="1:19" ht="28.5" customHeight="1" thickBot="1" x14ac:dyDescent="0.3">
      <c r="A44" s="448"/>
      <c r="B44" s="449" t="s">
        <v>0</v>
      </c>
      <c r="C44" s="450"/>
      <c r="D44" s="450"/>
      <c r="E44" s="451"/>
      <c r="F44" s="452"/>
      <c r="G44" s="453">
        <f>SUM(G6:G43)</f>
        <v>3159082177.8499999</v>
      </c>
      <c r="H44" s="454"/>
      <c r="I44" s="455"/>
      <c r="J44" s="455"/>
      <c r="K44" s="456"/>
      <c r="L44" s="457">
        <f>SUM(L6:L43)</f>
        <v>823113790.6400001</v>
      </c>
      <c r="M44" s="457">
        <f>SUM(M6:M43)</f>
        <v>261158062.09999999</v>
      </c>
      <c r="N44" s="458">
        <f>SUM(N6:N43)</f>
        <v>295998199.83999997</v>
      </c>
      <c r="O44" s="459">
        <f>SUM(O6:O43)</f>
        <v>4252481.5100000007</v>
      </c>
      <c r="P44" s="460">
        <f t="shared" ref="P44" si="5">M44/L44</f>
        <v>0.31728063005351953</v>
      </c>
      <c r="Q44" s="460">
        <f t="shared" ref="Q44" si="6">M44/G44</f>
        <v>8.2668967566313284E-2</v>
      </c>
      <c r="R44" s="461" t="s">
        <v>142</v>
      </c>
      <c r="S44" s="23"/>
    </row>
    <row r="45" spans="1:19" ht="30" customHeight="1" x14ac:dyDescent="0.25">
      <c r="A45" s="51"/>
      <c r="B45" s="52" t="s">
        <v>143</v>
      </c>
      <c r="C45" s="803" t="s">
        <v>144</v>
      </c>
      <c r="D45" s="803"/>
      <c r="E45" s="803"/>
      <c r="F45" s="803"/>
      <c r="G45" s="803"/>
      <c r="H45" s="803"/>
      <c r="I45" s="803"/>
      <c r="J45" s="803"/>
      <c r="K45" s="804"/>
      <c r="L45" s="53" t="s">
        <v>142</v>
      </c>
      <c r="M45" s="53" t="s">
        <v>142</v>
      </c>
      <c r="N45" s="54">
        <f>N6+N9+N12+N15+N20+N21+N26+N28+N30+N32+N40+N33+N39+N41+N42+N43</f>
        <v>147986248.19</v>
      </c>
      <c r="O45" s="55" t="s">
        <v>142</v>
      </c>
      <c r="P45" s="56" t="s">
        <v>142</v>
      </c>
      <c r="Q45" s="327" t="s">
        <v>142</v>
      </c>
      <c r="R45" s="328" t="s">
        <v>142</v>
      </c>
    </row>
    <row r="46" spans="1:19" ht="30" customHeight="1" x14ac:dyDescent="0.25">
      <c r="A46" s="57"/>
      <c r="B46" s="58" t="s">
        <v>143</v>
      </c>
      <c r="C46" s="776" t="s">
        <v>145</v>
      </c>
      <c r="D46" s="776"/>
      <c r="E46" s="776"/>
      <c r="F46" s="776"/>
      <c r="G46" s="776"/>
      <c r="H46" s="776"/>
      <c r="I46" s="776"/>
      <c r="J46" s="776"/>
      <c r="K46" s="777"/>
      <c r="L46" s="59" t="s">
        <v>142</v>
      </c>
      <c r="M46" s="59" t="s">
        <v>142</v>
      </c>
      <c r="N46" s="60">
        <f>N8+N11+N14</f>
        <v>39092619.25</v>
      </c>
      <c r="O46" s="61" t="s">
        <v>142</v>
      </c>
      <c r="P46" s="62" t="s">
        <v>142</v>
      </c>
      <c r="Q46" s="329" t="s">
        <v>142</v>
      </c>
      <c r="R46" s="330" t="s">
        <v>142</v>
      </c>
    </row>
    <row r="47" spans="1:19" ht="30.75" customHeight="1" thickBot="1" x14ac:dyDescent="0.3">
      <c r="A47" s="63"/>
      <c r="B47" s="64" t="s">
        <v>143</v>
      </c>
      <c r="C47" s="778" t="s">
        <v>146</v>
      </c>
      <c r="D47" s="778"/>
      <c r="E47" s="778"/>
      <c r="F47" s="778"/>
      <c r="G47" s="778"/>
      <c r="H47" s="778"/>
      <c r="I47" s="778"/>
      <c r="J47" s="778"/>
      <c r="K47" s="779"/>
      <c r="L47" s="65" t="s">
        <v>142</v>
      </c>
      <c r="M47" s="65" t="s">
        <v>142</v>
      </c>
      <c r="N47" s="66">
        <f>N16+N19+N23+N27+N29+N31+N34+N36+N37+N38+N17+N18</f>
        <v>108919332.40000001</v>
      </c>
      <c r="O47" s="67">
        <f>O44</f>
        <v>4252481.5100000007</v>
      </c>
      <c r="P47" s="331" t="s">
        <v>142</v>
      </c>
      <c r="Q47" s="332" t="s">
        <v>142</v>
      </c>
      <c r="R47" s="333" t="s">
        <v>142</v>
      </c>
    </row>
    <row r="48" spans="1:19" x14ac:dyDescent="0.25">
      <c r="A48" s="68"/>
      <c r="B48" s="69"/>
      <c r="C48" s="70"/>
      <c r="D48" s="70"/>
      <c r="E48" s="71"/>
      <c r="F48" s="71"/>
      <c r="G48" s="72"/>
      <c r="H48" s="73"/>
      <c r="I48" s="74"/>
      <c r="J48" s="74"/>
      <c r="K48" s="74"/>
      <c r="L48" s="74"/>
      <c r="M48" s="74"/>
      <c r="N48" s="75"/>
      <c r="O48" s="76"/>
      <c r="P48" s="76"/>
      <c r="Q48" s="76"/>
    </row>
    <row r="49" spans="1:17" x14ac:dyDescent="0.25">
      <c r="A49" s="77"/>
      <c r="B49" s="78"/>
      <c r="C49" s="79"/>
      <c r="D49" s="79"/>
      <c r="N49" s="76"/>
      <c r="O49" s="76"/>
      <c r="P49" s="76"/>
      <c r="Q49" s="76"/>
    </row>
    <row r="50" spans="1:17" x14ac:dyDescent="0.25">
      <c r="A50" s="77"/>
      <c r="B50" s="83" t="s">
        <v>147</v>
      </c>
      <c r="C50" s="70"/>
      <c r="D50" s="70"/>
      <c r="L50" s="279"/>
      <c r="M50" s="279"/>
      <c r="N50" s="84"/>
      <c r="O50" s="85"/>
      <c r="P50" s="86"/>
      <c r="Q50" s="86"/>
    </row>
    <row r="51" spans="1:17" ht="52.15" customHeight="1" x14ac:dyDescent="0.25">
      <c r="A51" s="68"/>
      <c r="B51" s="780" t="s">
        <v>148</v>
      </c>
      <c r="C51" s="780"/>
      <c r="D51" s="780"/>
      <c r="E51" s="780"/>
      <c r="F51" s="780"/>
      <c r="G51" s="780"/>
      <c r="H51" s="780"/>
      <c r="I51" s="780"/>
      <c r="J51" s="74"/>
      <c r="K51" s="74"/>
      <c r="L51" s="87"/>
      <c r="M51" s="88"/>
      <c r="O51" s="76"/>
      <c r="P51" s="76"/>
      <c r="Q51" s="76"/>
    </row>
    <row r="52" spans="1:17" ht="27.6" customHeight="1" x14ac:dyDescent="0.25">
      <c r="A52" s="68"/>
      <c r="B52" s="780" t="s">
        <v>149</v>
      </c>
      <c r="C52" s="781"/>
      <c r="D52" s="781"/>
      <c r="E52" s="781"/>
      <c r="F52" s="781"/>
      <c r="G52" s="781"/>
      <c r="H52" s="781"/>
      <c r="I52" s="781"/>
      <c r="J52" s="74"/>
      <c r="K52" s="74"/>
      <c r="L52" s="74"/>
      <c r="M52" s="74"/>
      <c r="N52" s="76"/>
      <c r="O52" s="76"/>
      <c r="P52" s="76"/>
      <c r="Q52" s="76"/>
    </row>
    <row r="53" spans="1:17" x14ac:dyDescent="0.25">
      <c r="A53" s="68"/>
      <c r="B53" s="78"/>
      <c r="C53" s="89"/>
      <c r="D53" s="89"/>
      <c r="E53" s="71"/>
      <c r="F53" s="71"/>
      <c r="G53" s="72"/>
      <c r="H53" s="73"/>
      <c r="I53" s="74"/>
      <c r="J53" s="74"/>
      <c r="K53" s="74"/>
      <c r="L53" s="74"/>
      <c r="M53" s="76"/>
      <c r="N53" s="90"/>
      <c r="O53" s="55"/>
      <c r="P53" s="50"/>
      <c r="Q53" s="76"/>
    </row>
    <row r="54" spans="1:17" x14ac:dyDescent="0.25">
      <c r="A54" s="68"/>
      <c r="B54" s="78"/>
      <c r="C54" s="89"/>
      <c r="D54" s="89"/>
      <c r="E54" s="71"/>
      <c r="F54" s="71"/>
      <c r="G54" s="72"/>
      <c r="H54" s="73"/>
      <c r="I54" s="74"/>
      <c r="J54" s="74"/>
      <c r="K54" s="74"/>
      <c r="L54" s="74"/>
      <c r="M54" s="76"/>
      <c r="N54" s="91"/>
      <c r="O54" s="55"/>
      <c r="P54" s="50"/>
      <c r="Q54" s="76"/>
    </row>
    <row r="55" spans="1:17" x14ac:dyDescent="0.25">
      <c r="A55" s="68"/>
      <c r="B55" s="78"/>
      <c r="C55" s="89"/>
      <c r="D55" s="89"/>
      <c r="E55" s="71"/>
      <c r="F55" s="71"/>
      <c r="G55" s="72"/>
      <c r="H55" s="73"/>
      <c r="I55" s="74"/>
      <c r="J55" s="74"/>
      <c r="K55" s="74"/>
      <c r="L55" s="74"/>
      <c r="M55" s="76"/>
      <c r="N55" s="92"/>
      <c r="O55" s="93"/>
      <c r="P55" s="50"/>
      <c r="Q55" s="76"/>
    </row>
    <row r="56" spans="1:17" x14ac:dyDescent="0.25">
      <c r="A56" s="68"/>
      <c r="B56" s="94"/>
      <c r="C56" s="79"/>
      <c r="D56" s="79"/>
      <c r="I56" s="95"/>
      <c r="J56" s="95"/>
      <c r="K56" s="95"/>
      <c r="L56" s="96"/>
      <c r="M56" s="96"/>
      <c r="N56" s="97"/>
      <c r="O56" s="97"/>
      <c r="P56" s="97"/>
      <c r="Q56" s="96"/>
    </row>
    <row r="57" spans="1:17" x14ac:dyDescent="0.25">
      <c r="A57" s="68"/>
      <c r="B57" s="94"/>
      <c r="C57" s="79"/>
      <c r="D57" s="79"/>
      <c r="I57" s="95"/>
      <c r="J57" s="95"/>
      <c r="K57" s="95"/>
      <c r="L57" s="96"/>
      <c r="M57" s="96"/>
      <c r="N57" s="97"/>
      <c r="O57" s="97"/>
      <c r="P57" s="98"/>
      <c r="Q57" s="23"/>
    </row>
    <row r="58" spans="1:17" x14ac:dyDescent="0.25">
      <c r="A58" s="68"/>
      <c r="I58" s="95"/>
      <c r="J58" s="95"/>
      <c r="K58" s="95"/>
      <c r="L58" s="96"/>
      <c r="M58" s="96"/>
      <c r="N58" s="97"/>
      <c r="O58" s="97"/>
      <c r="P58" s="98"/>
      <c r="Q58" s="23"/>
    </row>
    <row r="59" spans="1:17" x14ac:dyDescent="0.25">
      <c r="A59" s="68"/>
      <c r="I59" s="95"/>
      <c r="J59" s="95"/>
      <c r="K59" s="95"/>
      <c r="L59" s="96"/>
      <c r="M59" s="96"/>
      <c r="N59" s="97"/>
      <c r="O59" s="97"/>
      <c r="P59" s="98"/>
      <c r="Q59" s="23"/>
    </row>
    <row r="60" spans="1:17" x14ac:dyDescent="0.25">
      <c r="A60" s="68"/>
      <c r="I60" s="95"/>
      <c r="J60" s="95"/>
      <c r="K60" s="95"/>
      <c r="L60" s="95"/>
      <c r="M60" s="95"/>
      <c r="N60" s="98"/>
      <c r="O60" s="98"/>
      <c r="P60" s="98"/>
      <c r="Q60" s="23"/>
    </row>
    <row r="61" spans="1:17" x14ac:dyDescent="0.25">
      <c r="A61" s="68"/>
      <c r="I61" s="95"/>
      <c r="J61" s="95"/>
      <c r="K61" s="95"/>
      <c r="L61" s="95"/>
      <c r="M61" s="95"/>
      <c r="N61" s="98"/>
      <c r="O61" s="98"/>
      <c r="P61" s="98"/>
      <c r="Q61" s="23"/>
    </row>
    <row r="62" spans="1:17" x14ac:dyDescent="0.25">
      <c r="A62" s="68"/>
      <c r="I62" s="95"/>
      <c r="J62" s="95"/>
      <c r="K62" s="95"/>
      <c r="L62" s="95"/>
      <c r="M62" s="95"/>
      <c r="N62" s="23"/>
      <c r="O62" s="23"/>
      <c r="P62" s="23"/>
      <c r="Q62" s="23"/>
    </row>
    <row r="63" spans="1:17" x14ac:dyDescent="0.25">
      <c r="A63" s="68"/>
      <c r="I63" s="95"/>
      <c r="J63" s="95"/>
      <c r="K63" s="95"/>
      <c r="L63" s="95"/>
      <c r="M63" s="95"/>
      <c r="N63" s="23"/>
      <c r="O63" s="23"/>
      <c r="P63" s="23"/>
      <c r="Q63" s="23"/>
    </row>
    <row r="64" spans="1:17" x14ac:dyDescent="0.25">
      <c r="A64" s="68"/>
      <c r="I64" s="95"/>
      <c r="J64" s="95"/>
      <c r="K64" s="95"/>
      <c r="L64" s="95"/>
      <c r="M64" s="95"/>
      <c r="N64" s="23"/>
      <c r="O64" s="23"/>
      <c r="P64" s="23"/>
      <c r="Q64" s="23"/>
    </row>
    <row r="65" spans="1:17" x14ac:dyDescent="0.25">
      <c r="A65" s="68"/>
      <c r="I65" s="95"/>
      <c r="J65" s="95"/>
      <c r="K65" s="95"/>
      <c r="L65" s="95"/>
      <c r="M65" s="95"/>
      <c r="N65" s="23"/>
      <c r="O65" s="23"/>
      <c r="P65" s="23"/>
      <c r="Q65" s="23"/>
    </row>
    <row r="66" spans="1:17" x14ac:dyDescent="0.25">
      <c r="A66" s="68"/>
      <c r="I66" s="95"/>
      <c r="J66" s="95"/>
      <c r="K66" s="95"/>
      <c r="L66" s="95"/>
      <c r="M66" s="95"/>
      <c r="N66" s="23"/>
      <c r="O66" s="23"/>
      <c r="P66" s="23"/>
      <c r="Q66" s="23"/>
    </row>
    <row r="67" spans="1:17" x14ac:dyDescent="0.25">
      <c r="A67" s="68"/>
      <c r="I67" s="95"/>
      <c r="J67" s="95"/>
      <c r="K67" s="95"/>
      <c r="L67" s="95"/>
      <c r="M67" s="95"/>
      <c r="N67" s="23"/>
      <c r="O67" s="23"/>
      <c r="P67" s="23"/>
      <c r="Q67" s="23"/>
    </row>
    <row r="68" spans="1:17" x14ac:dyDescent="0.25">
      <c r="A68" s="68"/>
      <c r="I68" s="95"/>
      <c r="J68" s="95"/>
      <c r="K68" s="95"/>
      <c r="L68" s="95"/>
      <c r="M68" s="95"/>
      <c r="N68" s="23"/>
      <c r="O68" s="23"/>
      <c r="P68" s="23"/>
      <c r="Q68" s="23"/>
    </row>
    <row r="69" spans="1:17" x14ac:dyDescent="0.25">
      <c r="A69" s="68"/>
      <c r="I69" s="95"/>
      <c r="J69" s="95"/>
      <c r="K69" s="95"/>
      <c r="L69" s="95"/>
      <c r="M69" s="95"/>
      <c r="N69" s="23"/>
      <c r="O69" s="23"/>
      <c r="P69" s="23"/>
      <c r="Q69" s="23"/>
    </row>
    <row r="70" spans="1:17" x14ac:dyDescent="0.25">
      <c r="A70" s="68"/>
      <c r="I70" s="95"/>
      <c r="J70" s="95"/>
      <c r="K70" s="95"/>
      <c r="L70" s="95"/>
      <c r="M70" s="95"/>
      <c r="N70" s="23"/>
      <c r="O70" s="23"/>
      <c r="P70" s="23"/>
      <c r="Q70" s="23"/>
    </row>
    <row r="71" spans="1:17" x14ac:dyDescent="0.25">
      <c r="A71" s="68"/>
      <c r="I71" s="95"/>
      <c r="J71" s="95"/>
      <c r="K71" s="95"/>
      <c r="L71" s="95"/>
      <c r="M71" s="95"/>
      <c r="N71" s="23"/>
      <c r="O71" s="23"/>
      <c r="P71" s="23"/>
      <c r="Q71" s="23"/>
    </row>
    <row r="72" spans="1:17" x14ac:dyDescent="0.25">
      <c r="A72" s="68"/>
      <c r="I72" s="95"/>
      <c r="J72" s="95"/>
      <c r="K72" s="95"/>
      <c r="L72" s="95"/>
      <c r="M72" s="95"/>
      <c r="N72" s="23"/>
      <c r="O72" s="23"/>
      <c r="P72" s="23"/>
      <c r="Q72" s="23"/>
    </row>
    <row r="73" spans="1:17" x14ac:dyDescent="0.25">
      <c r="A73" s="68"/>
      <c r="I73" s="95"/>
      <c r="J73" s="95"/>
      <c r="K73" s="95"/>
      <c r="L73" s="95"/>
      <c r="M73" s="95"/>
      <c r="N73" s="23"/>
      <c r="O73" s="23"/>
      <c r="P73" s="23"/>
      <c r="Q73" s="23"/>
    </row>
    <row r="74" spans="1:17" x14ac:dyDescent="0.25">
      <c r="A74" s="68"/>
      <c r="I74" s="95"/>
      <c r="J74" s="95"/>
      <c r="K74" s="95"/>
      <c r="L74" s="95"/>
      <c r="M74" s="95"/>
      <c r="N74" s="23"/>
      <c r="O74" s="23"/>
      <c r="P74" s="23"/>
      <c r="Q74" s="23"/>
    </row>
    <row r="75" spans="1:17" x14ac:dyDescent="0.25">
      <c r="A75" s="68"/>
      <c r="I75" s="95"/>
      <c r="J75" s="95"/>
      <c r="K75" s="95"/>
      <c r="L75" s="95"/>
      <c r="M75" s="95"/>
      <c r="N75" s="23"/>
      <c r="O75" s="23"/>
      <c r="P75" s="23"/>
      <c r="Q75" s="23"/>
    </row>
    <row r="76" spans="1:17" x14ac:dyDescent="0.25">
      <c r="A76" s="68"/>
      <c r="I76" s="95"/>
      <c r="J76" s="95"/>
      <c r="K76" s="95"/>
      <c r="L76" s="95"/>
      <c r="M76" s="95"/>
      <c r="N76" s="23"/>
      <c r="O76" s="23"/>
      <c r="P76" s="23"/>
      <c r="Q76" s="23"/>
    </row>
    <row r="77" spans="1:17" x14ac:dyDescent="0.25">
      <c r="A77" s="68"/>
      <c r="I77" s="95"/>
      <c r="J77" s="95"/>
      <c r="K77" s="95"/>
      <c r="L77" s="95"/>
      <c r="M77" s="95"/>
      <c r="N77" s="23"/>
      <c r="O77" s="23"/>
      <c r="P77" s="23"/>
      <c r="Q77" s="23"/>
    </row>
    <row r="78" spans="1:17" x14ac:dyDescent="0.25">
      <c r="A78" s="68"/>
      <c r="I78" s="95"/>
      <c r="J78" s="95"/>
      <c r="K78" s="95"/>
      <c r="L78" s="95"/>
      <c r="M78" s="95"/>
      <c r="N78" s="23"/>
      <c r="O78" s="23"/>
      <c r="P78" s="23"/>
      <c r="Q78" s="23"/>
    </row>
    <row r="79" spans="1:17" x14ac:dyDescent="0.25">
      <c r="A79" s="68"/>
      <c r="I79" s="95"/>
      <c r="J79" s="95"/>
      <c r="K79" s="95"/>
      <c r="L79" s="95"/>
      <c r="M79" s="95"/>
      <c r="N79" s="23"/>
      <c r="O79" s="23"/>
      <c r="P79" s="23"/>
      <c r="Q79" s="23"/>
    </row>
    <row r="80" spans="1:17" x14ac:dyDescent="0.25">
      <c r="A80" s="68"/>
      <c r="I80" s="95"/>
      <c r="J80" s="95"/>
      <c r="K80" s="95"/>
      <c r="L80" s="95"/>
      <c r="M80" s="95"/>
      <c r="N80" s="23"/>
      <c r="O80" s="23"/>
      <c r="P80" s="23"/>
      <c r="Q80" s="23"/>
    </row>
    <row r="81" spans="1:17" x14ac:dyDescent="0.25">
      <c r="A81" s="68"/>
      <c r="I81" s="95"/>
      <c r="J81" s="95"/>
      <c r="K81" s="95"/>
      <c r="L81" s="95"/>
      <c r="M81" s="95"/>
      <c r="N81" s="23"/>
      <c r="O81" s="23"/>
      <c r="P81" s="23"/>
      <c r="Q81" s="23"/>
    </row>
    <row r="82" spans="1:17" x14ac:dyDescent="0.25">
      <c r="A82" s="68"/>
      <c r="I82" s="95"/>
      <c r="J82" s="95"/>
      <c r="K82" s="95"/>
      <c r="L82" s="95"/>
      <c r="M82" s="95"/>
      <c r="N82" s="23"/>
      <c r="O82" s="23"/>
      <c r="P82" s="23"/>
      <c r="Q82" s="23"/>
    </row>
    <row r="83" spans="1:17" x14ac:dyDescent="0.25">
      <c r="A83" s="68"/>
      <c r="I83" s="95"/>
      <c r="J83" s="95"/>
      <c r="K83" s="95"/>
      <c r="L83" s="95"/>
      <c r="M83" s="95"/>
      <c r="N83" s="23"/>
      <c r="O83" s="23"/>
      <c r="P83" s="23"/>
      <c r="Q83" s="23"/>
    </row>
    <row r="84" spans="1:17" x14ac:dyDescent="0.25">
      <c r="A84" s="68"/>
      <c r="I84" s="95"/>
      <c r="J84" s="95"/>
      <c r="K84" s="95"/>
      <c r="L84" s="95"/>
      <c r="M84" s="95"/>
      <c r="N84" s="23"/>
      <c r="O84" s="23"/>
      <c r="P84" s="23"/>
      <c r="Q84" s="23"/>
    </row>
    <row r="85" spans="1:17" x14ac:dyDescent="0.25">
      <c r="A85" s="68"/>
      <c r="I85" s="95"/>
      <c r="J85" s="95"/>
      <c r="K85" s="95"/>
      <c r="L85" s="95"/>
      <c r="M85" s="95"/>
      <c r="N85" s="23"/>
      <c r="O85" s="23"/>
      <c r="P85" s="23"/>
      <c r="Q85" s="23"/>
    </row>
    <row r="86" spans="1:17" x14ac:dyDescent="0.25">
      <c r="A86" s="68"/>
      <c r="I86" s="95"/>
      <c r="J86" s="95"/>
      <c r="K86" s="95"/>
      <c r="L86" s="95"/>
      <c r="M86" s="95"/>
      <c r="N86" s="23"/>
      <c r="O86" s="23"/>
      <c r="P86" s="23"/>
      <c r="Q86" s="23"/>
    </row>
    <row r="87" spans="1:17" x14ac:dyDescent="0.25">
      <c r="A87" s="68"/>
      <c r="I87" s="95"/>
      <c r="J87" s="95"/>
      <c r="K87" s="95"/>
      <c r="L87" s="95"/>
      <c r="M87" s="95"/>
      <c r="N87" s="23"/>
      <c r="O87" s="23"/>
      <c r="P87" s="23"/>
      <c r="Q87" s="23"/>
    </row>
    <row r="88" spans="1:17" x14ac:dyDescent="0.25">
      <c r="A88" s="74"/>
      <c r="I88" s="95"/>
      <c r="J88" s="95"/>
      <c r="K88" s="95"/>
      <c r="L88" s="95"/>
      <c r="M88" s="95"/>
      <c r="N88" s="23"/>
      <c r="O88" s="23"/>
      <c r="P88" s="23"/>
      <c r="Q88" s="23"/>
    </row>
    <row r="89" spans="1:17" x14ac:dyDescent="0.25">
      <c r="A89" s="74"/>
      <c r="I89" s="95"/>
      <c r="J89" s="95"/>
      <c r="K89" s="95"/>
      <c r="L89" s="95"/>
      <c r="M89" s="95"/>
      <c r="N89" s="23"/>
      <c r="O89" s="23"/>
      <c r="P89" s="23"/>
      <c r="Q89" s="23"/>
    </row>
    <row r="90" spans="1:17" x14ac:dyDescent="0.25">
      <c r="A90" s="74"/>
      <c r="I90" s="95"/>
      <c r="J90" s="95"/>
      <c r="K90" s="95"/>
      <c r="L90" s="95"/>
      <c r="M90" s="95"/>
      <c r="N90" s="23"/>
      <c r="O90" s="23"/>
      <c r="P90" s="23"/>
      <c r="Q90" s="23"/>
    </row>
    <row r="91" spans="1:17" x14ac:dyDescent="0.25">
      <c r="A91" s="74"/>
      <c r="I91" s="95"/>
      <c r="J91" s="95"/>
      <c r="K91" s="95"/>
      <c r="L91" s="95"/>
      <c r="M91" s="95"/>
      <c r="N91" s="23"/>
      <c r="O91" s="23"/>
      <c r="P91" s="23"/>
      <c r="Q91" s="23"/>
    </row>
    <row r="92" spans="1:17" x14ac:dyDescent="0.25">
      <c r="I92" s="95"/>
      <c r="J92" s="95"/>
      <c r="K92" s="95"/>
      <c r="L92" s="95"/>
      <c r="M92" s="95"/>
      <c r="N92" s="23"/>
      <c r="O92" s="23"/>
      <c r="P92" s="23"/>
      <c r="Q92" s="23"/>
    </row>
    <row r="93" spans="1:17" x14ac:dyDescent="0.25">
      <c r="I93" s="95"/>
      <c r="J93" s="95"/>
      <c r="K93" s="95"/>
      <c r="L93" s="95"/>
      <c r="M93" s="95"/>
      <c r="N93" s="23"/>
      <c r="O93" s="23"/>
      <c r="P93" s="23"/>
      <c r="Q93" s="23"/>
    </row>
    <row r="94" spans="1:17" x14ac:dyDescent="0.25">
      <c r="I94" s="95"/>
      <c r="J94" s="95"/>
      <c r="K94" s="95"/>
      <c r="L94" s="95"/>
      <c r="M94" s="95"/>
      <c r="N94" s="23"/>
      <c r="O94" s="23"/>
      <c r="P94" s="23"/>
      <c r="Q94" s="23"/>
    </row>
    <row r="95" spans="1:17" x14ac:dyDescent="0.25">
      <c r="I95" s="95"/>
      <c r="J95" s="95"/>
      <c r="K95" s="95"/>
      <c r="L95" s="95"/>
      <c r="M95" s="95"/>
      <c r="N95" s="23"/>
      <c r="O95" s="23"/>
      <c r="P95" s="23"/>
      <c r="Q95" s="23"/>
    </row>
    <row r="96" spans="1:17" x14ac:dyDescent="0.25">
      <c r="I96" s="95"/>
      <c r="J96" s="95"/>
      <c r="K96" s="95"/>
      <c r="L96" s="95"/>
      <c r="M96" s="95"/>
      <c r="N96" s="23"/>
      <c r="O96" s="23"/>
      <c r="P96" s="23"/>
      <c r="Q96" s="23"/>
    </row>
    <row r="97" spans="9:17" x14ac:dyDescent="0.25">
      <c r="I97" s="95"/>
      <c r="J97" s="95"/>
      <c r="K97" s="95"/>
      <c r="L97" s="95"/>
      <c r="M97" s="95"/>
      <c r="N97" s="23"/>
      <c r="O97" s="23"/>
      <c r="P97" s="23"/>
      <c r="Q97" s="23"/>
    </row>
    <row r="98" spans="9:17" x14ac:dyDescent="0.25">
      <c r="I98" s="95"/>
      <c r="J98" s="95"/>
      <c r="K98" s="95"/>
      <c r="L98" s="95"/>
      <c r="M98" s="95"/>
      <c r="N98" s="23"/>
      <c r="O98" s="23"/>
      <c r="P98" s="23"/>
      <c r="Q98" s="23"/>
    </row>
    <row r="99" spans="9:17" x14ac:dyDescent="0.25">
      <c r="I99" s="95"/>
      <c r="J99" s="95"/>
      <c r="K99" s="95"/>
      <c r="L99" s="95"/>
      <c r="M99" s="95"/>
      <c r="N99" s="23"/>
      <c r="O99" s="23"/>
      <c r="P99" s="23"/>
      <c r="Q99" s="23"/>
    </row>
    <row r="100" spans="9:17" x14ac:dyDescent="0.25">
      <c r="I100" s="95"/>
      <c r="J100" s="95"/>
      <c r="K100" s="95"/>
      <c r="L100" s="95"/>
      <c r="M100" s="95"/>
      <c r="N100" s="23"/>
      <c r="O100" s="23"/>
      <c r="P100" s="23"/>
      <c r="Q100" s="23"/>
    </row>
    <row r="101" spans="9:17" x14ac:dyDescent="0.25">
      <c r="I101" s="95"/>
      <c r="J101" s="95"/>
      <c r="K101" s="95"/>
      <c r="L101" s="95"/>
      <c r="M101" s="95"/>
      <c r="N101" s="23"/>
      <c r="O101" s="23"/>
      <c r="P101" s="23"/>
      <c r="Q101" s="23"/>
    </row>
    <row r="102" spans="9:17" x14ac:dyDescent="0.25">
      <c r="I102" s="95"/>
      <c r="J102" s="95"/>
      <c r="K102" s="95"/>
      <c r="L102" s="95"/>
      <c r="M102" s="95"/>
    </row>
    <row r="103" spans="9:17" x14ac:dyDescent="0.25">
      <c r="I103" s="95"/>
      <c r="J103" s="95"/>
      <c r="K103" s="95"/>
      <c r="L103" s="95"/>
      <c r="M103" s="95"/>
    </row>
    <row r="104" spans="9:17" x14ac:dyDescent="0.25">
      <c r="I104" s="95"/>
      <c r="J104" s="95"/>
      <c r="K104" s="95"/>
      <c r="L104" s="95"/>
      <c r="M104" s="95"/>
    </row>
    <row r="105" spans="9:17" x14ac:dyDescent="0.25">
      <c r="I105" s="95"/>
      <c r="J105" s="95"/>
      <c r="K105" s="95"/>
      <c r="L105" s="95"/>
      <c r="M105" s="95"/>
    </row>
    <row r="106" spans="9:17" x14ac:dyDescent="0.25">
      <c r="I106" s="95"/>
      <c r="J106" s="95"/>
      <c r="K106" s="95"/>
      <c r="L106" s="95"/>
      <c r="M106" s="95"/>
    </row>
    <row r="107" spans="9:17" x14ac:dyDescent="0.25">
      <c r="I107" s="95"/>
      <c r="J107" s="95"/>
      <c r="K107" s="95"/>
      <c r="L107" s="95"/>
      <c r="M107" s="95"/>
    </row>
    <row r="108" spans="9:17" x14ac:dyDescent="0.25">
      <c r="I108" s="95"/>
      <c r="J108" s="95"/>
      <c r="K108" s="95"/>
      <c r="L108" s="95"/>
      <c r="M108" s="95"/>
    </row>
  </sheetData>
  <autoFilter ref="A5:WVP47"/>
  <mergeCells count="166">
    <mergeCell ref="M3:O3"/>
    <mergeCell ref="P3:P4"/>
    <mergeCell ref="Q3:Q4"/>
    <mergeCell ref="R3:R4"/>
    <mergeCell ref="A6:A8"/>
    <mergeCell ref="B6:B8"/>
    <mergeCell ref="C6:C8"/>
    <mergeCell ref="D6:D8"/>
    <mergeCell ref="E6:E8"/>
    <mergeCell ref="G3:G4"/>
    <mergeCell ref="H3:H4"/>
    <mergeCell ref="I3:I4"/>
    <mergeCell ref="J3:J4"/>
    <mergeCell ref="K3:K4"/>
    <mergeCell ref="L3:L4"/>
    <mergeCell ref="A3:A4"/>
    <mergeCell ref="B3:B4"/>
    <mergeCell ref="C3:C4"/>
    <mergeCell ref="D3:D4"/>
    <mergeCell ref="E3:E4"/>
    <mergeCell ref="F3:F4"/>
    <mergeCell ref="L6:L8"/>
    <mergeCell ref="M6:M8"/>
    <mergeCell ref="O6:O8"/>
    <mergeCell ref="P6:P8"/>
    <mergeCell ref="Q6:Q8"/>
    <mergeCell ref="R6:R8"/>
    <mergeCell ref="F6:F8"/>
    <mergeCell ref="G6:G8"/>
    <mergeCell ref="H6:H8"/>
    <mergeCell ref="I6:I8"/>
    <mergeCell ref="J6:J8"/>
    <mergeCell ref="K6:K8"/>
    <mergeCell ref="P9:P11"/>
    <mergeCell ref="Q9:Q11"/>
    <mergeCell ref="R9:R11"/>
    <mergeCell ref="A12:A18"/>
    <mergeCell ref="B12:B18"/>
    <mergeCell ref="C12:C18"/>
    <mergeCell ref="D12:D18"/>
    <mergeCell ref="E12:E18"/>
    <mergeCell ref="G9:G11"/>
    <mergeCell ref="H9:H11"/>
    <mergeCell ref="I9:I11"/>
    <mergeCell ref="J9:J11"/>
    <mergeCell ref="K9:K11"/>
    <mergeCell ref="L9:L11"/>
    <mergeCell ref="A9:A11"/>
    <mergeCell ref="B9:B11"/>
    <mergeCell ref="C9:C11"/>
    <mergeCell ref="D9:D11"/>
    <mergeCell ref="E9:E11"/>
    <mergeCell ref="F9:F11"/>
    <mergeCell ref="F12:F18"/>
    <mergeCell ref="G12:G18"/>
    <mergeCell ref="H12:H18"/>
    <mergeCell ref="I12:I18"/>
    <mergeCell ref="J12:J14"/>
    <mergeCell ref="K12:K14"/>
    <mergeCell ref="J16:J18"/>
    <mergeCell ref="K16:K18"/>
    <mergeCell ref="M9:M11"/>
    <mergeCell ref="L12:L14"/>
    <mergeCell ref="M12:M14"/>
    <mergeCell ref="O12:O14"/>
    <mergeCell ref="O9:O11"/>
    <mergeCell ref="P12:P14"/>
    <mergeCell ref="Q12:Q18"/>
    <mergeCell ref="R12:R14"/>
    <mergeCell ref="L16:L18"/>
    <mergeCell ref="M16:M18"/>
    <mergeCell ref="P16:P18"/>
    <mergeCell ref="R16:R18"/>
    <mergeCell ref="A21:A25"/>
    <mergeCell ref="B21:B25"/>
    <mergeCell ref="C21:C25"/>
    <mergeCell ref="D21:D25"/>
    <mergeCell ref="E21:E25"/>
    <mergeCell ref="F21:F25"/>
    <mergeCell ref="A19:A20"/>
    <mergeCell ref="B19:B20"/>
    <mergeCell ref="C19:C20"/>
    <mergeCell ref="D19:D20"/>
    <mergeCell ref="E19:E20"/>
    <mergeCell ref="F19:F20"/>
    <mergeCell ref="G21:G25"/>
    <mergeCell ref="H21:H25"/>
    <mergeCell ref="I21:I25"/>
    <mergeCell ref="Q21:Q25"/>
    <mergeCell ref="N23:N24"/>
    <mergeCell ref="A26:A27"/>
    <mergeCell ref="B26:B27"/>
    <mergeCell ref="C26:C27"/>
    <mergeCell ref="D26:D27"/>
    <mergeCell ref="E26:E27"/>
    <mergeCell ref="F26:F27"/>
    <mergeCell ref="R23:R24"/>
    <mergeCell ref="G19:G20"/>
    <mergeCell ref="H19:H20"/>
    <mergeCell ref="I19:I20"/>
    <mergeCell ref="Q19:Q20"/>
    <mergeCell ref="G26:G27"/>
    <mergeCell ref="H26:H27"/>
    <mergeCell ref="I26:I27"/>
    <mergeCell ref="Q26:Q27"/>
    <mergeCell ref="G28:G29"/>
    <mergeCell ref="H28:H29"/>
    <mergeCell ref="I28:I29"/>
    <mergeCell ref="Q28:Q29"/>
    <mergeCell ref="A30:A31"/>
    <mergeCell ref="B30:B31"/>
    <mergeCell ref="C30:C31"/>
    <mergeCell ref="D30:D31"/>
    <mergeCell ref="E30:E31"/>
    <mergeCell ref="F30:F31"/>
    <mergeCell ref="G30:G31"/>
    <mergeCell ref="H30:H31"/>
    <mergeCell ref="I30:I31"/>
    <mergeCell ref="Q30:Q31"/>
    <mergeCell ref="A28:A29"/>
    <mergeCell ref="B28:B29"/>
    <mergeCell ref="C28:C29"/>
    <mergeCell ref="D28:D29"/>
    <mergeCell ref="E28:E29"/>
    <mergeCell ref="F28:F29"/>
    <mergeCell ref="Q32:Q35"/>
    <mergeCell ref="A40:A41"/>
    <mergeCell ref="B40:B41"/>
    <mergeCell ref="C40:C41"/>
    <mergeCell ref="D40:D41"/>
    <mergeCell ref="E40:E41"/>
    <mergeCell ref="F40:F41"/>
    <mergeCell ref="R40:R41"/>
    <mergeCell ref="C45:K45"/>
    <mergeCell ref="Q40:Q41"/>
    <mergeCell ref="A32:A35"/>
    <mergeCell ref="B32:B35"/>
    <mergeCell ref="C32:C35"/>
    <mergeCell ref="D32:D35"/>
    <mergeCell ref="E32:E35"/>
    <mergeCell ref="F32:F35"/>
    <mergeCell ref="G32:G35"/>
    <mergeCell ref="H32:H35"/>
    <mergeCell ref="I32:I35"/>
    <mergeCell ref="A42:A43"/>
    <mergeCell ref="R42:R43"/>
    <mergeCell ref="Q42:Q43"/>
    <mergeCell ref="C46:K46"/>
    <mergeCell ref="C47:K47"/>
    <mergeCell ref="B51:I51"/>
    <mergeCell ref="B52:I52"/>
    <mergeCell ref="G40:G41"/>
    <mergeCell ref="H40:H41"/>
    <mergeCell ref="I40:I41"/>
    <mergeCell ref="L40:L41"/>
    <mergeCell ref="P40:P41"/>
    <mergeCell ref="B42:B43"/>
    <mergeCell ref="C42:C43"/>
    <mergeCell ref="D42:D43"/>
    <mergeCell ref="E42:E43"/>
    <mergeCell ref="F42:F43"/>
    <mergeCell ref="G42:G43"/>
    <mergeCell ref="H42:H43"/>
    <mergeCell ref="I42:I43"/>
    <mergeCell ref="K42:K43"/>
    <mergeCell ref="L42:L43"/>
  </mergeCells>
  <pageMargins left="0.23622047244094491" right="0.23622047244094491" top="0.74803149606299213" bottom="0.74803149606299213" header="0.31496062992125984" footer="0.31496062992125984"/>
  <pageSetup paperSize="8" scale="60" fitToHeight="0" orientation="landscape" horizontalDpi="4294967293" verticalDpi="4294967293" r:id="rId1"/>
  <headerFooter>
    <oddFooter xml:space="preserve">&amp;CStránka &amp;P z &amp;N&amp;RZpracoval odbor finanční, stav k 1. 8. 2020
</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C75DAF-BD58-4851-B864-EE4F7A801416}"/>
</file>

<file path=customXml/itemProps2.xml><?xml version="1.0" encoding="utf-8"?>
<ds:datastoreItem xmlns:ds="http://schemas.openxmlformats.org/officeDocument/2006/customXml" ds:itemID="{E0908836-A44B-4D5E-A635-DA47F139A9BC}"/>
</file>

<file path=customXml/itemProps3.xml><?xml version="1.0" encoding="utf-8"?>
<ds:datastoreItem xmlns:ds="http://schemas.openxmlformats.org/officeDocument/2006/customXml" ds:itemID="{27796A6A-E294-4511-A362-8BA68DF61B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 Rekapitulace_1.10.19</vt:lpstr>
      <vt:lpstr>Přehled celkem</vt:lpstr>
      <vt:lpstr>KK_sledování </vt:lpstr>
      <vt:lpstr>PO_sledován</vt:lpstr>
      <vt:lpstr>'KK_sledování '!Názvy_tisku</vt:lpstr>
      <vt:lpstr>PO_sledován!Názvy_tisku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bodu č. 22) k usnesení z 24. jednání Zastupitelstva Karlovarského kraje, které se uskutečnilo dne 14.9.2020</dc:title>
  <dc:creator/>
  <cp:lastModifiedBy/>
  <dcterms:created xsi:type="dcterms:W3CDTF">2006-09-16T00:00:00Z</dcterms:created>
  <dcterms:modified xsi:type="dcterms:W3CDTF">2020-09-15T07:27:09Z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