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2145" windowWidth="14805" windowHeight="5970" tabRatio="620" firstSheet="1" activeTab="1"/>
  </bookViews>
  <sheets>
    <sheet name="Harm KK (2)" sheetId="6" state="hidden" r:id="rId1"/>
    <sheet name="Přehled celkem" sheetId="21" r:id="rId2"/>
    <sheet name="Projekty KK" sheetId="8" r:id="rId3"/>
    <sheet name="Projekty PO" sheetId="20" r:id="rId4"/>
    <sheet name="List1" sheetId="13" state="hidden" r:id="rId5"/>
  </sheets>
  <definedNames>
    <definedName name="_xlnm._FilterDatabase" localSheetId="0" hidden="1">'Harm KK (2)'!$A$2:$I$22</definedName>
    <definedName name="_xlnm._FilterDatabase" localSheetId="2" hidden="1">'Projekty KK'!$A$4:$T$129</definedName>
    <definedName name="_xlnm._FilterDatabase" localSheetId="3" hidden="1">'Projekty PO'!$A$4:$WVR$87</definedName>
    <definedName name="_xlnm.Print_Titles" localSheetId="0">'Harm KK (2)'!$2:$2</definedName>
    <definedName name="_xlnm.Print_Titles" localSheetId="2">'Projekty KK'!$2:$4</definedName>
    <definedName name="_xlnm.Print_Titles" localSheetId="3">'Projekty PO'!$2:$4</definedName>
  </definedNames>
  <calcPr calcId="162913"/>
</workbook>
</file>

<file path=xl/calcChain.xml><?xml version="1.0" encoding="utf-8"?>
<calcChain xmlns="http://schemas.openxmlformats.org/spreadsheetml/2006/main">
  <c r="N85" i="20" l="1"/>
  <c r="G84" i="20" l="1"/>
  <c r="O84" i="20" l="1"/>
  <c r="N84" i="20"/>
  <c r="M84" i="20"/>
  <c r="L84" i="20"/>
  <c r="Q83" i="20"/>
  <c r="P83" i="20"/>
  <c r="M83" i="20"/>
  <c r="M82" i="20"/>
  <c r="Q82" i="20" s="1"/>
  <c r="P82" i="20" l="1"/>
  <c r="M77" i="20" l="1"/>
  <c r="M78" i="20"/>
  <c r="M52" i="20" l="1"/>
  <c r="N87" i="20" l="1"/>
  <c r="N86" i="20"/>
  <c r="M59" i="20"/>
  <c r="P59" i="20" s="1"/>
  <c r="P121" i="8" l="1"/>
  <c r="M17" i="20" l="1"/>
  <c r="M68" i="20" l="1"/>
  <c r="P67" i="20" s="1"/>
  <c r="Q67" i="20" l="1"/>
  <c r="E21" i="21" l="1"/>
  <c r="H9" i="21"/>
  <c r="F8" i="21"/>
  <c r="C8" i="21"/>
  <c r="Q81" i="20"/>
  <c r="P81" i="20"/>
  <c r="M80" i="20"/>
  <c r="P80" i="20" s="1"/>
  <c r="M79" i="20"/>
  <c r="Q79" i="20" s="1"/>
  <c r="P78" i="20"/>
  <c r="Q77" i="20"/>
  <c r="P77" i="20"/>
  <c r="M76" i="20"/>
  <c r="P76" i="20" s="1"/>
  <c r="M75" i="20"/>
  <c r="P75" i="20" s="1"/>
  <c r="M74" i="20"/>
  <c r="P74" i="20" s="1"/>
  <c r="M72" i="20"/>
  <c r="P72" i="20" s="1"/>
  <c r="M71" i="20"/>
  <c r="P71" i="20" s="1"/>
  <c r="Q70" i="20"/>
  <c r="P70" i="20"/>
  <c r="T69" i="20"/>
  <c r="S69" i="20" s="1"/>
  <c r="Q69" i="20"/>
  <c r="P69" i="20"/>
  <c r="T67" i="20"/>
  <c r="S67" i="20" s="1"/>
  <c r="M66" i="20"/>
  <c r="T65" i="20"/>
  <c r="S65" i="20" s="1"/>
  <c r="P65" i="20"/>
  <c r="T63" i="20"/>
  <c r="S63" i="20" s="1"/>
  <c r="Q63" i="20"/>
  <c r="P63" i="20"/>
  <c r="O63" i="20"/>
  <c r="O87" i="20" s="1"/>
  <c r="T62" i="20"/>
  <c r="S62" i="20" s="1"/>
  <c r="Q62" i="20"/>
  <c r="P62" i="20"/>
  <c r="M61" i="20"/>
  <c r="T60" i="20"/>
  <c r="S60" i="20" s="1"/>
  <c r="P60" i="20"/>
  <c r="T58" i="20"/>
  <c r="S58" i="20" s="1"/>
  <c r="P58" i="20"/>
  <c r="P57" i="20"/>
  <c r="M55" i="20"/>
  <c r="P55" i="20" s="1"/>
  <c r="M54" i="20"/>
  <c r="P54" i="20" s="1"/>
  <c r="M51" i="20"/>
  <c r="T51" i="20" s="1"/>
  <c r="S51" i="20" s="1"/>
  <c r="M50" i="20"/>
  <c r="P50" i="20" s="1"/>
  <c r="M49" i="20"/>
  <c r="P49" i="20" s="1"/>
  <c r="T48" i="20"/>
  <c r="S48" i="20" s="1"/>
  <c r="T47" i="20"/>
  <c r="S47" i="20" s="1"/>
  <c r="Q47" i="20"/>
  <c r="P47" i="20"/>
  <c r="M46" i="20"/>
  <c r="P46" i="20" s="1"/>
  <c r="M45" i="20"/>
  <c r="M44" i="20"/>
  <c r="Q44" i="20" s="1"/>
  <c r="M43" i="20"/>
  <c r="M42" i="20"/>
  <c r="P42" i="20" s="1"/>
  <c r="T41" i="20"/>
  <c r="S41" i="20" s="1"/>
  <c r="P41" i="20"/>
  <c r="M40" i="20"/>
  <c r="T39" i="20"/>
  <c r="S39" i="20" s="1"/>
  <c r="M38" i="20"/>
  <c r="Q38" i="20" s="1"/>
  <c r="M37" i="20"/>
  <c r="P37" i="20" s="1"/>
  <c r="M36" i="20"/>
  <c r="P36" i="20" s="1"/>
  <c r="M35" i="20"/>
  <c r="P35" i="20" s="1"/>
  <c r="M34" i="20"/>
  <c r="P34" i="20" s="1"/>
  <c r="M33" i="20"/>
  <c r="T33" i="20" s="1"/>
  <c r="S33" i="20" s="1"/>
  <c r="M32" i="20"/>
  <c r="T32" i="20" s="1"/>
  <c r="S32" i="20" s="1"/>
  <c r="M31" i="20"/>
  <c r="P31" i="20" s="1"/>
  <c r="M30" i="20"/>
  <c r="P30" i="20" s="1"/>
  <c r="M29" i="20"/>
  <c r="P29" i="20" s="1"/>
  <c r="M28" i="20"/>
  <c r="M27" i="20"/>
  <c r="P27" i="20" s="1"/>
  <c r="P26" i="20"/>
  <c r="P25" i="20"/>
  <c r="M24" i="20"/>
  <c r="M23" i="20"/>
  <c r="T23" i="20" s="1"/>
  <c r="S23" i="20" s="1"/>
  <c r="M22" i="20"/>
  <c r="P22" i="20" s="1"/>
  <c r="M21" i="20"/>
  <c r="P21" i="20" s="1"/>
  <c r="M20" i="20"/>
  <c r="P20" i="20" s="1"/>
  <c r="P17" i="20"/>
  <c r="M16" i="20"/>
  <c r="P16" i="20" s="1"/>
  <c r="M13" i="20"/>
  <c r="M10" i="20"/>
  <c r="P10" i="20" s="1"/>
  <c r="T9" i="20"/>
  <c r="S9" i="20" s="1"/>
  <c r="P9" i="20"/>
  <c r="M8" i="20"/>
  <c r="P8" i="20" s="1"/>
  <c r="M5" i="20"/>
  <c r="P5" i="20" s="1"/>
  <c r="P52" i="20" l="1"/>
  <c r="T61" i="20"/>
  <c r="S61" i="20" s="1"/>
  <c r="Q58" i="20"/>
  <c r="E18" i="21"/>
  <c r="T16" i="20"/>
  <c r="S16" i="20" s="1"/>
  <c r="T8" i="20"/>
  <c r="S8" i="20" s="1"/>
  <c r="Q13" i="20"/>
  <c r="P32" i="20"/>
  <c r="T35" i="20"/>
  <c r="S35" i="20" s="1"/>
  <c r="T37" i="20"/>
  <c r="S37" i="20" s="1"/>
  <c r="T17" i="20"/>
  <c r="S17" i="20" s="1"/>
  <c r="T66" i="20"/>
  <c r="S66" i="20" s="1"/>
  <c r="P66" i="20"/>
  <c r="T36" i="20"/>
  <c r="S36" i="20" s="1"/>
  <c r="P61" i="20"/>
  <c r="P13" i="20"/>
  <c r="Q21" i="20"/>
  <c r="T22" i="20"/>
  <c r="S22" i="20" s="1"/>
  <c r="Q28" i="20"/>
  <c r="Q45" i="20"/>
  <c r="Q52" i="20"/>
  <c r="G8" i="21"/>
  <c r="Q80" i="20"/>
  <c r="D8" i="21"/>
  <c r="Q5" i="20"/>
  <c r="P79" i="20"/>
  <c r="Q10" i="20"/>
  <c r="T20" i="20"/>
  <c r="S20" i="20" s="1"/>
  <c r="P23" i="20"/>
  <c r="T49" i="20"/>
  <c r="S49" i="20" s="1"/>
  <c r="Q50" i="20"/>
  <c r="Q40" i="20"/>
  <c r="T30" i="20"/>
  <c r="S30" i="20" s="1"/>
  <c r="T44" i="20"/>
  <c r="S44" i="20" s="1"/>
  <c r="T45" i="20"/>
  <c r="S45" i="20" s="1"/>
  <c r="Q71" i="20"/>
  <c r="T21" i="20"/>
  <c r="S21" i="20" s="1"/>
  <c r="P28" i="20"/>
  <c r="Q30" i="20"/>
  <c r="Q34" i="20"/>
  <c r="P38" i="20"/>
  <c r="T50" i="20"/>
  <c r="S50" i="20" s="1"/>
  <c r="T52" i="20"/>
  <c r="S52" i="20" s="1"/>
  <c r="Q78" i="20"/>
  <c r="T34" i="20"/>
  <c r="S34" i="20" s="1"/>
  <c r="T40" i="20"/>
  <c r="S40" i="20" s="1"/>
  <c r="Q23" i="20"/>
  <c r="T28" i="20"/>
  <c r="S28" i="20" s="1"/>
  <c r="Q32" i="20"/>
  <c r="P33" i="20"/>
  <c r="T38" i="20"/>
  <c r="S38" i="20" s="1"/>
  <c r="P40" i="20"/>
  <c r="P44" i="20"/>
  <c r="Q65" i="20"/>
  <c r="T5" i="20"/>
  <c r="S5" i="20" s="1"/>
  <c r="T10" i="20"/>
  <c r="S10" i="20" s="1"/>
  <c r="P45" i="20"/>
  <c r="T84" i="20" l="1"/>
  <c r="S84" i="20" s="1"/>
  <c r="E8" i="21"/>
  <c r="P84" i="20"/>
  <c r="Q84" i="20"/>
  <c r="I8" i="21" l="1"/>
  <c r="H8" i="21"/>
  <c r="Q123" i="8" l="1"/>
  <c r="N127" i="8" l="1"/>
  <c r="F7" i="21" l="1"/>
  <c r="F10" i="21" s="1"/>
  <c r="N128" i="8"/>
  <c r="O127" i="8"/>
  <c r="P120" i="8" l="1"/>
  <c r="P118" i="8"/>
  <c r="Q118" i="8"/>
  <c r="N129" i="8" l="1"/>
  <c r="E19" i="21" s="1"/>
  <c r="M126" i="8" l="1"/>
  <c r="M124" i="8"/>
  <c r="M122" i="8"/>
  <c r="M117" i="8"/>
  <c r="M116" i="8"/>
  <c r="M113" i="8"/>
  <c r="M112" i="8"/>
  <c r="M111" i="8"/>
  <c r="M107" i="8"/>
  <c r="M106" i="8"/>
  <c r="M105" i="8"/>
  <c r="M104" i="8"/>
  <c r="M98" i="8"/>
  <c r="M97" i="8"/>
  <c r="M96" i="8"/>
  <c r="M94" i="8"/>
  <c r="M93" i="8"/>
  <c r="M92" i="8"/>
  <c r="M91" i="8"/>
  <c r="M90" i="8"/>
  <c r="Q90" i="8" s="1"/>
  <c r="M78" i="8"/>
  <c r="M76" i="8"/>
  <c r="M75" i="8"/>
  <c r="M74" i="8"/>
  <c r="P74" i="8" s="1"/>
  <c r="M72" i="8"/>
  <c r="M71" i="8"/>
  <c r="M69" i="8"/>
  <c r="M63" i="8"/>
  <c r="M61" i="8"/>
  <c r="M60" i="8"/>
  <c r="M56" i="8"/>
  <c r="M54" i="8"/>
  <c r="M51" i="8"/>
  <c r="M47" i="8"/>
  <c r="M45" i="8"/>
  <c r="M44" i="8"/>
  <c r="P44" i="8" s="1"/>
  <c r="M38" i="8"/>
  <c r="M36" i="8"/>
  <c r="M35" i="8"/>
  <c r="M32" i="8"/>
  <c r="M30" i="8"/>
  <c r="M29" i="8"/>
  <c r="P104" i="8" l="1"/>
  <c r="Q124" i="8" l="1"/>
  <c r="Q93" i="8"/>
  <c r="P71" i="8"/>
  <c r="P111" i="8" l="1"/>
  <c r="P56" i="8" l="1"/>
  <c r="T56" i="8"/>
  <c r="S56" i="8" s="1"/>
  <c r="P52" i="8"/>
  <c r="T52" i="8"/>
  <c r="S52" i="8" s="1"/>
  <c r="Q69" i="8" l="1"/>
  <c r="P76" i="8"/>
  <c r="T111" i="8" l="1"/>
  <c r="S111" i="8" s="1"/>
  <c r="Q122" i="8" l="1"/>
  <c r="P122" i="8"/>
  <c r="Q113" i="8" l="1"/>
  <c r="P113" i="8"/>
  <c r="T113" i="8"/>
  <c r="S113" i="8" s="1"/>
  <c r="P78" i="8" l="1"/>
  <c r="Q117" i="8" l="1"/>
  <c r="P117" i="8"/>
  <c r="Q116" i="8"/>
  <c r="P116" i="8"/>
  <c r="D12" i="13" l="1"/>
  <c r="E9" i="13" l="1"/>
  <c r="E10" i="13"/>
  <c r="E11" i="13"/>
  <c r="C8" i="13" l="1"/>
  <c r="E8" i="13" s="1"/>
  <c r="C7" i="13"/>
  <c r="E7" i="13" s="1"/>
  <c r="C6" i="13"/>
  <c r="C12" i="13" l="1"/>
  <c r="E6" i="13"/>
  <c r="E12" i="13" s="1"/>
  <c r="Q115" i="8" l="1"/>
  <c r="P115" i="8"/>
  <c r="T99" i="8"/>
  <c r="S99" i="8" s="1"/>
  <c r="Q105" i="8" l="1"/>
  <c r="P107" i="8" l="1"/>
  <c r="G127" i="8"/>
  <c r="C7" i="21" s="1"/>
  <c r="C10" i="21" s="1"/>
  <c r="Q112" i="8"/>
  <c r="T110" i="8" l="1"/>
  <c r="S110" i="8" s="1"/>
  <c r="T107" i="8"/>
  <c r="S107" i="8" s="1"/>
  <c r="M102" i="8"/>
  <c r="P102" i="8" l="1"/>
  <c r="T100" i="8" l="1"/>
  <c r="S100" i="8" s="1"/>
  <c r="P38" i="8" l="1"/>
  <c r="P32" i="8"/>
  <c r="P22" i="8"/>
  <c r="E17" i="21"/>
  <c r="L127" i="8"/>
  <c r="P126" i="8"/>
  <c r="T126" i="8"/>
  <c r="S126" i="8" s="1"/>
  <c r="P125" i="8"/>
  <c r="T125" i="8"/>
  <c r="S125" i="8" s="1"/>
  <c r="P124" i="8"/>
  <c r="T124" i="8"/>
  <c r="S124" i="8" s="1"/>
  <c r="D7" i="21" l="1"/>
  <c r="D10" i="21" s="1"/>
  <c r="M37" i="8"/>
  <c r="P36" i="8" l="1"/>
  <c r="P75" i="8"/>
  <c r="P112" i="8" l="1"/>
  <c r="T112" i="8"/>
  <c r="S112" i="8" s="1"/>
  <c r="P91" i="8" l="1"/>
  <c r="T91" i="8"/>
  <c r="S91" i="8" s="1"/>
  <c r="M101" i="8" l="1"/>
  <c r="Q101" i="8" s="1"/>
  <c r="T106" i="8" l="1"/>
  <c r="S106" i="8" s="1"/>
  <c r="P106" i="8"/>
  <c r="P72" i="8"/>
  <c r="P98" i="8" l="1"/>
  <c r="T98" i="8"/>
  <c r="S98" i="8" s="1"/>
  <c r="P13" i="8" l="1"/>
  <c r="T60" i="8" l="1"/>
  <c r="S60" i="8" s="1"/>
  <c r="T65" i="8"/>
  <c r="S65" i="8" s="1"/>
  <c r="T69" i="8"/>
  <c r="S69" i="8" s="1"/>
  <c r="T90" i="8"/>
  <c r="S90" i="8" s="1"/>
  <c r="T92" i="8"/>
  <c r="S92" i="8" s="1"/>
  <c r="T93" i="8"/>
  <c r="S93" i="8" s="1"/>
  <c r="T94" i="8"/>
  <c r="S94" i="8" s="1"/>
  <c r="T95" i="8"/>
  <c r="S95" i="8" s="1"/>
  <c r="T96" i="8"/>
  <c r="S96" i="8" s="1"/>
  <c r="T97" i="8"/>
  <c r="S97" i="8" s="1"/>
  <c r="T105" i="8"/>
  <c r="S105" i="8" s="1"/>
  <c r="T57" i="8"/>
  <c r="S57" i="8" s="1"/>
  <c r="T53" i="8"/>
  <c r="S53" i="8" s="1"/>
  <c r="T47" i="8"/>
  <c r="S47" i="8" s="1"/>
  <c r="T45" i="8"/>
  <c r="S45" i="8" s="1"/>
  <c r="T17" i="8"/>
  <c r="S17" i="8" s="1"/>
  <c r="P45" i="8" l="1"/>
  <c r="P101" i="8" l="1"/>
  <c r="T101" i="8"/>
  <c r="S101" i="8" s="1"/>
  <c r="P47" i="8" l="1"/>
  <c r="O129" i="8" l="1"/>
  <c r="E20" i="21" s="1"/>
  <c r="G7" i="21" l="1"/>
  <c r="G10" i="21" s="1"/>
  <c r="P97" i="8"/>
  <c r="P105" i="8" l="1"/>
  <c r="P92" i="8"/>
  <c r="P94" i="8" l="1"/>
  <c r="P95" i="8"/>
  <c r="P96" i="8"/>
  <c r="P93" i="8" l="1"/>
  <c r="Q92" i="8" l="1"/>
  <c r="P90" i="8"/>
  <c r="T7" i="8" l="1"/>
  <c r="S7" i="8" s="1"/>
  <c r="T6" i="8"/>
  <c r="S6" i="8" s="1"/>
  <c r="M85" i="8" l="1"/>
  <c r="M67" i="8"/>
  <c r="T85" i="8" l="1"/>
  <c r="S85" i="8" s="1"/>
  <c r="P85" i="8"/>
  <c r="Q85" i="8"/>
  <c r="P67" i="8"/>
  <c r="T67" i="8"/>
  <c r="S67" i="8" s="1"/>
  <c r="P6" i="8"/>
  <c r="M5" i="8"/>
  <c r="P5" i="8" l="1"/>
  <c r="T5" i="8"/>
  <c r="S5" i="8" s="1"/>
  <c r="Q5" i="8"/>
  <c r="P7" i="8"/>
  <c r="M89" i="8" l="1"/>
  <c r="M88" i="8"/>
  <c r="T88" i="8" s="1"/>
  <c r="S88" i="8" s="1"/>
  <c r="M87" i="8"/>
  <c r="M86" i="8"/>
  <c r="T86" i="8" s="1"/>
  <c r="S86" i="8" s="1"/>
  <c r="M84" i="8"/>
  <c r="T84" i="8" s="1"/>
  <c r="S84" i="8" s="1"/>
  <c r="M81" i="8"/>
  <c r="Q81" i="8" s="1"/>
  <c r="M80" i="8"/>
  <c r="T80" i="8" s="1"/>
  <c r="S80" i="8" s="1"/>
  <c r="M79" i="8"/>
  <c r="T79" i="8" s="1"/>
  <c r="S79" i="8" s="1"/>
  <c r="M77" i="8"/>
  <c r="M68" i="8"/>
  <c r="T68" i="8" s="1"/>
  <c r="S68" i="8" s="1"/>
  <c r="M66" i="8"/>
  <c r="Q66" i="8" s="1"/>
  <c r="M64" i="8"/>
  <c r="M62" i="8"/>
  <c r="P61" i="8" s="1"/>
  <c r="P60" i="8"/>
  <c r="M59" i="8"/>
  <c r="M58" i="8"/>
  <c r="T54" i="8"/>
  <c r="S54" i="8" s="1"/>
  <c r="T51" i="8"/>
  <c r="S51" i="8" s="1"/>
  <c r="M46" i="8"/>
  <c r="Q46" i="8" s="1"/>
  <c r="M43" i="8"/>
  <c r="M41" i="8"/>
  <c r="M39" i="8"/>
  <c r="M33" i="8"/>
  <c r="Q33" i="8" s="1"/>
  <c r="M31" i="8"/>
  <c r="M28" i="8"/>
  <c r="M27" i="8"/>
  <c r="M26" i="8"/>
  <c r="M25" i="8"/>
  <c r="M24" i="8"/>
  <c r="M23" i="8"/>
  <c r="M21" i="8"/>
  <c r="M20" i="8"/>
  <c r="M16" i="8"/>
  <c r="T16" i="8" s="1"/>
  <c r="S16" i="8" s="1"/>
  <c r="M15" i="8"/>
  <c r="M14" i="8"/>
  <c r="M12" i="8"/>
  <c r="M11" i="8"/>
  <c r="M10" i="8"/>
  <c r="M9" i="8"/>
  <c r="T77" i="8" l="1"/>
  <c r="S77" i="8" s="1"/>
  <c r="Q77" i="8"/>
  <c r="T14" i="8"/>
  <c r="S14" i="8" s="1"/>
  <c r="Q14" i="8"/>
  <c r="T23" i="8"/>
  <c r="S23" i="8" s="1"/>
  <c r="Q23" i="8"/>
  <c r="T39" i="8"/>
  <c r="S39" i="8" s="1"/>
  <c r="Q39" i="8"/>
  <c r="T41" i="8"/>
  <c r="S41" i="8" s="1"/>
  <c r="Q41" i="8"/>
  <c r="Q58" i="8"/>
  <c r="M127" i="8"/>
  <c r="E7" i="21" s="1"/>
  <c r="T33" i="8"/>
  <c r="S33" i="8" s="1"/>
  <c r="T9" i="8"/>
  <c r="S9" i="8" s="1"/>
  <c r="Q9" i="8"/>
  <c r="T81" i="8"/>
  <c r="S81" i="8" s="1"/>
  <c r="P19" i="8"/>
  <c r="T19" i="8"/>
  <c r="S19" i="8" s="1"/>
  <c r="P21" i="8"/>
  <c r="T21" i="8"/>
  <c r="S21" i="8" s="1"/>
  <c r="P24" i="8"/>
  <c r="T24" i="8"/>
  <c r="S24" i="8" s="1"/>
  <c r="P26" i="8"/>
  <c r="T26" i="8"/>
  <c r="S26" i="8" s="1"/>
  <c r="P28" i="8"/>
  <c r="T28" i="8"/>
  <c r="S28" i="8" s="1"/>
  <c r="P30" i="8"/>
  <c r="T30" i="8"/>
  <c r="S30" i="8" s="1"/>
  <c r="P35" i="8"/>
  <c r="T35" i="8"/>
  <c r="S35" i="8" s="1"/>
  <c r="T43" i="8"/>
  <c r="S43" i="8" s="1"/>
  <c r="Q43" i="8"/>
  <c r="P48" i="8"/>
  <c r="T48" i="8"/>
  <c r="S48" i="8" s="1"/>
  <c r="P64" i="8"/>
  <c r="T64" i="8"/>
  <c r="S64" i="8" s="1"/>
  <c r="P11" i="8"/>
  <c r="T11" i="8"/>
  <c r="S11" i="8" s="1"/>
  <c r="P10" i="8"/>
  <c r="T10" i="8"/>
  <c r="S10" i="8" s="1"/>
  <c r="P12" i="8"/>
  <c r="T12" i="8"/>
  <c r="S12" i="8" s="1"/>
  <c r="P15" i="8"/>
  <c r="T15" i="8"/>
  <c r="S15" i="8" s="1"/>
  <c r="P18" i="8"/>
  <c r="T18" i="8"/>
  <c r="S18" i="8" s="1"/>
  <c r="P20" i="8"/>
  <c r="T20" i="8"/>
  <c r="S20" i="8" s="1"/>
  <c r="P25" i="8"/>
  <c r="T25" i="8"/>
  <c r="S25" i="8" s="1"/>
  <c r="P27" i="8"/>
  <c r="T27" i="8"/>
  <c r="S27" i="8" s="1"/>
  <c r="P29" i="8"/>
  <c r="T29" i="8"/>
  <c r="S29" i="8" s="1"/>
  <c r="P31" i="8"/>
  <c r="T31" i="8"/>
  <c r="S31" i="8" s="1"/>
  <c r="P34" i="8"/>
  <c r="T34" i="8"/>
  <c r="S34" i="8" s="1"/>
  <c r="T36" i="8"/>
  <c r="S36" i="8" s="1"/>
  <c r="T46" i="8"/>
  <c r="S46" i="8" s="1"/>
  <c r="T58" i="8"/>
  <c r="S58" i="8" s="1"/>
  <c r="P59" i="8"/>
  <c r="T59" i="8"/>
  <c r="S59" i="8" s="1"/>
  <c r="T62" i="8"/>
  <c r="S62" i="8" s="1"/>
  <c r="T66" i="8"/>
  <c r="S66" i="8" s="1"/>
  <c r="P87" i="8"/>
  <c r="T87" i="8"/>
  <c r="S87" i="8" s="1"/>
  <c r="P89" i="8"/>
  <c r="T89" i="8"/>
  <c r="S89" i="8" s="1"/>
  <c r="P16" i="8"/>
  <c r="P46" i="8"/>
  <c r="P58" i="8"/>
  <c r="P51" i="8"/>
  <c r="Q51" i="8"/>
  <c r="P66" i="8"/>
  <c r="Q79" i="8"/>
  <c r="P79" i="8"/>
  <c r="Q86" i="8"/>
  <c r="P86" i="8"/>
  <c r="P9" i="8"/>
  <c r="P14" i="8"/>
  <c r="P23" i="8"/>
  <c r="P69" i="8"/>
  <c r="P81" i="8"/>
  <c r="Q88" i="8"/>
  <c r="P88" i="8"/>
  <c r="P41" i="8"/>
  <c r="P43" i="8"/>
  <c r="P54" i="8"/>
  <c r="Q54" i="8"/>
  <c r="Q68" i="8"/>
  <c r="P68" i="8"/>
  <c r="Q80" i="8"/>
  <c r="P80" i="8"/>
  <c r="P33" i="8"/>
  <c r="P39" i="8"/>
  <c r="P77" i="8"/>
  <c r="P84" i="8"/>
  <c r="Q84" i="8"/>
  <c r="E16" i="21" l="1"/>
  <c r="H7" i="21"/>
  <c r="E10" i="21"/>
  <c r="I7" i="21"/>
  <c r="T127" i="8"/>
  <c r="S127" i="8" s="1"/>
  <c r="Q127" i="8"/>
  <c r="E22" i="21" l="1"/>
  <c r="I10" i="21"/>
  <c r="H10" i="21"/>
  <c r="P127" i="8" l="1"/>
  <c r="I23" i="6" l="1"/>
  <c r="G23" i="6"/>
  <c r="F23" i="6"/>
</calcChain>
</file>

<file path=xl/comments1.xml><?xml version="1.0" encoding="utf-8"?>
<comments xmlns="http://schemas.openxmlformats.org/spreadsheetml/2006/main">
  <authors>
    <author>Autor</author>
  </authors>
  <commentList>
    <comment ref="C7" authorId="0" shapeId="0">
      <text>
        <r>
          <rPr>
            <b/>
            <sz val="8"/>
            <color indexed="81"/>
            <rFont val="Tahoma"/>
            <family val="2"/>
            <charset val="238"/>
          </rPr>
          <t>Autor:</t>
        </r>
        <r>
          <rPr>
            <sz val="8"/>
            <color indexed="81"/>
            <rFont val="Tahoma"/>
            <family val="2"/>
            <charset val="238"/>
          </rPr>
          <t xml:space="preserve">
44.293,75</t>
        </r>
      </text>
    </comment>
    <comment ref="C8" authorId="0" shapeId="0">
      <text>
        <r>
          <rPr>
            <b/>
            <sz val="8"/>
            <color indexed="81"/>
            <rFont val="Tahoma"/>
            <family val="2"/>
            <charset val="238"/>
          </rPr>
          <t>Autor:</t>
        </r>
        <r>
          <rPr>
            <sz val="8"/>
            <color indexed="81"/>
            <rFont val="Tahoma"/>
            <family val="2"/>
            <charset val="238"/>
          </rPr>
          <t xml:space="preserve">
397500</t>
        </r>
      </text>
    </comment>
  </commentList>
</comments>
</file>

<file path=xl/sharedStrings.xml><?xml version="1.0" encoding="utf-8"?>
<sst xmlns="http://schemas.openxmlformats.org/spreadsheetml/2006/main" count="1370" uniqueCount="785">
  <si>
    <t xml:space="preserve"> číslo</t>
  </si>
  <si>
    <t>příjemce dotace</t>
  </si>
  <si>
    <t>název a registrační číslo projektu</t>
  </si>
  <si>
    <t>operační program</t>
  </si>
  <si>
    <t>Karlovarský kraj</t>
  </si>
  <si>
    <t xml:space="preserve">Atlas zajímavostí v Karlovarském kraji - CZ.04.1.05/4.132.1/1795 </t>
  </si>
  <si>
    <t>SROP</t>
  </si>
  <si>
    <t>Modernizace Letiště K.Vary - III.etapa, 2. část - CZ.1.09/3.1.00/01.00005</t>
  </si>
  <si>
    <t>ROP</t>
  </si>
  <si>
    <t>Zvyšování kvality vzdělávání standardizací a zlepšováním řídících procesů - CZ.1.07/1.1.00/08.0080</t>
  </si>
  <si>
    <t>OP VK</t>
  </si>
  <si>
    <t xml:space="preserve">Krajské vzdělávací centrum pro další vzdělávání pedagogických pracovníků - CZ.1.07/1.3.00/14.0026 </t>
  </si>
  <si>
    <t xml:space="preserve">Inovace školského portálu Karlovarského kraje - CZ.1.07/1.3.00/14.0024 </t>
  </si>
  <si>
    <t xml:space="preserve">Dopravní terminál Mariánské Lázně - CZ.1.09/3.2.00/27.00611 </t>
  </si>
  <si>
    <t xml:space="preserve">Dopravní terminál Cheb - CZ.1.09/3.2.00/17.00610 </t>
  </si>
  <si>
    <t xml:space="preserve">Personální audit Krajského úřadu Karlovarského kraje - CZ.1.04/4.1.01/57.00124 </t>
  </si>
  <si>
    <t>OP LZZ</t>
  </si>
  <si>
    <t xml:space="preserve">Aplikace moderních metod zvyšování výkonnosti, kvality, efektivity a transparentnosti v Karlovarském kraji - CZ.1.04/4.1.00/42.00003 </t>
  </si>
  <si>
    <t>Vytvoření sítě služeb péče o osoby s duševním onemocněním na území Karlovarského kraje - CZ.1.04/3.1.00/05.00062</t>
  </si>
  <si>
    <t>V Karlovarském kraji společně plánujeme sociální služby - CZ.1.04/3.1.00/05.00060</t>
  </si>
  <si>
    <t>Vzdělávání v eGon Centru Karlovarského kraje   CZ.1.04/4.1.00/40.00025</t>
  </si>
  <si>
    <t>Podpora přírodovědného a technického vzdělávání v Karlovarském kraji     CZ.1.07/1.1.00/44.0004</t>
  </si>
  <si>
    <t>Omezení výskytu invazních rostlin v KK -  CZ.1.09/3.1.00/01.00005</t>
  </si>
  <si>
    <t>OP ŽP</t>
  </si>
  <si>
    <t xml:space="preserve">Cyklostezka Ohře II - CZ.1.09/3.2.00/35.00801          </t>
  </si>
  <si>
    <t>pokráceno
9 250,01</t>
  </si>
  <si>
    <t>Cyklostezka Ohře III - CZ.1.09/3.2.00/66.01008</t>
  </si>
  <si>
    <t>Rozvoj služby e-Governmentu na území Karlovarského kraje - část I. až VI. CZ.1.06/2.1.00/08.07146</t>
  </si>
  <si>
    <t>IOP</t>
  </si>
  <si>
    <t>Podpora sociálního začleňování příslušníků sociálně vyloučených lokalit v Karlovarském kraji - CZ.1.04/3.2.00/B4.00005</t>
  </si>
  <si>
    <t>pokuta ÚOHS</t>
  </si>
  <si>
    <t>Harmonogram 2015 - řešení sankcí u projektů EU - Karlovarský kraj</t>
  </si>
  <si>
    <t xml:space="preserve">očekávaná sankce - budoucí platební výměr/ korekce </t>
  </si>
  <si>
    <t>Rozhodnutí o námitkách  ze dne 6.2.2014 - námitkám částěčně vyhověno - sankce ze 100 % snížena na 25 %</t>
  </si>
  <si>
    <t xml:space="preserve">Očekávaná událost </t>
  </si>
  <si>
    <t>očekáváme rozhodnutí o odvolání; uhrada odvodu</t>
  </si>
  <si>
    <t>Interaktivní galerie Karlovy Vary – Becherova vila - CZ.1.09/4.1.00/04.00021</t>
  </si>
  <si>
    <t>Podnět k zahájení k prošetření podezření na porušení rozp.kázně ze dne 6.10.2014</t>
  </si>
  <si>
    <t xml:space="preserve">Námitky zaslány dne 4.11.2014; Stanovisko k námitce ze dne 21.11.2014 - zamítnuto </t>
  </si>
  <si>
    <t>Námitky podány dne 28.10.2014, Vyřízení námitek doručeno 4.11.2014 -zamítnuty</t>
  </si>
  <si>
    <t>zaslání stanoviska ke zprávě o auditu dne 20.11.2014; Zpráva o auditu doručená dne 17.12.2014</t>
  </si>
  <si>
    <t>období realizace projektu</t>
  </si>
  <si>
    <t>2005 - 2007</t>
  </si>
  <si>
    <t>18.2.2008-30.5.2009</t>
  </si>
  <si>
    <t>1.1.2010-31.12.2012</t>
  </si>
  <si>
    <t>1.4.2010-31.3.2013</t>
  </si>
  <si>
    <t>16.3.2010-27.9.2012</t>
  </si>
  <si>
    <t>16.10.2010-21.2.2013</t>
  </si>
  <si>
    <t>1.9.2010-30.8.2012</t>
  </si>
  <si>
    <t>1.5.2010-30.4.2013</t>
  </si>
  <si>
    <t>1.5.2012-30.4.2014</t>
  </si>
  <si>
    <t>1.3.2012-28.2.2014</t>
  </si>
  <si>
    <t>1.1.2007 - 28.7.2011</t>
  </si>
  <si>
    <t>1.7.2009-30.6.2012</t>
  </si>
  <si>
    <t>1.9.2013-30.6.2015</t>
  </si>
  <si>
    <t>9.8.2013-15.12.2015</t>
  </si>
  <si>
    <t>29.3.2011-30.5.2014</t>
  </si>
  <si>
    <t>26.11.2013-31.7.2015</t>
  </si>
  <si>
    <t>12.8.20011-31.12.2013</t>
  </si>
  <si>
    <t>1.1.2014-30.6.2015</t>
  </si>
  <si>
    <t>leden - březen 2015</t>
  </si>
  <si>
    <t>říjen - prosinec 2015</t>
  </si>
  <si>
    <t>duben - červen 2015</t>
  </si>
  <si>
    <t>KSÚS, p.o.</t>
  </si>
  <si>
    <t>ISŠTE Sokolov</t>
  </si>
  <si>
    <t>SPŠ Ostrov</t>
  </si>
  <si>
    <t>SZŠ a VOŠ Cheb</t>
  </si>
  <si>
    <t xml:space="preserve">Společné ošetřovatelské postupy ČR – Bavorsko – reg. č. 87 </t>
  </si>
  <si>
    <t>Cíl 3</t>
  </si>
  <si>
    <t>Muzeum Sokolov, p.o. KK</t>
  </si>
  <si>
    <t>První české gymnázium v Karlových Varech</t>
  </si>
  <si>
    <t>Poznámka</t>
  </si>
  <si>
    <t>APDM</t>
  </si>
  <si>
    <t>2.1.2007 - 29.10.2010</t>
  </si>
  <si>
    <t>2.1.2007 - 28.2.2011</t>
  </si>
  <si>
    <t>Galerie 4 -  p.o. KK</t>
  </si>
  <si>
    <t>uhrazeno 
odvod + penále
2x - 253 214,00</t>
  </si>
  <si>
    <t>uhrazeno 
odvod + penále
2x - 54 643,00</t>
  </si>
  <si>
    <t>uhrazeno 
odvod + penále 
2x - 54 937,00</t>
  </si>
  <si>
    <t>vyúčtování ZKK</t>
  </si>
  <si>
    <t>Vyslětlivky</t>
  </si>
  <si>
    <t xml:space="preserve">Námitky podány 30.12.2012; rozhodnutí o námitkách  doručeno 22.1.2013 - zamítnuto </t>
  </si>
  <si>
    <t>Námitky podány dne 28.10.2014; vyřízení námitek doručeno 10.11.2014 - částečně vyhověno</t>
  </si>
  <si>
    <t xml:space="preserve">Protokol č  2014/0761 ze dne 21.10.2014; námitky podány 24.10.2014; rozhodnutí o námitkách ze dne 23.12.2014 - nevyhověno </t>
  </si>
  <si>
    <t xml:space="preserve">očekáváme platební výměry;  zpracovat žádost o posečkání a prominutí odvodu,odvolání proti PV, ZKK schválit převod peněžních prostředků </t>
  </si>
  <si>
    <t>ÚOHS - správní řízení, příprava vyjádření, rozkladu, správní žaloby</t>
  </si>
  <si>
    <t>očekávaná kontrola, příprava námitek proto kontrolním zjištěním z protokolů</t>
  </si>
  <si>
    <t xml:space="preserve">daňové řízení, následně platební výměr - žádost o prominutí a podání odvolání, ZKK schválit převod peněžních prostředků </t>
  </si>
  <si>
    <t>Stručný průběh</t>
  </si>
  <si>
    <t>Rozhodnutí o částečném prominutí odvodu z 6.11.2014; 
odvolání proti PV odesláno 16. 10. 2014</t>
  </si>
  <si>
    <t xml:space="preserve">Odvolání proti PV podáno 8.1.2014 - postoupeno 4. 3. 2014 na FŘ Brno </t>
  </si>
  <si>
    <t>* rozhodnutí o odvolání 
* uhrada odvodu</t>
  </si>
  <si>
    <t>* daňová kontrola z FÚ
* následně platební výměry  
* žádost o prominutí odvodu daně a dosud nevyměřeného penále
* odvolání proti platebním výměrům
* ZKK schválit převod peněžních prostředků 
* (případně žádost o posečkání odvodu nebo penále)</t>
  </si>
  <si>
    <t>* zahájení daňového řízení z ÚRR
* následně platební výměr
* žádost o prominutí odvodu daně a dosud nevyměřeného penále
* podání odvolání
* v ZKK není zajištěna úhrada odvodu</t>
  </si>
  <si>
    <t>* zahájení daňového řízení nebo daňová kontrola
* následně platební výměr
* žádost o prominutí odvodu daně a dosud nevyměřeného penále
* podání odvolání
* v ZKK není zajištěna úhrada odvodu</t>
  </si>
  <si>
    <t xml:space="preserve">Protokol o výsledku kontroly č. 2013/1075 ze dne 7.1.2013; 
Oznámení o schválení závěrečné MZ a zjednod. ŽoP ze dne 25.7.2014 </t>
  </si>
  <si>
    <t xml:space="preserve">Protokol o výsledku kontroly č. 2013/628 ze dne 29.10.2013; 
Oznámení o schválení závěrečné MZ a zjednod. ŽoP ze dne 25.7.2014 </t>
  </si>
  <si>
    <t>* v 7/2013 podány námitky - bez odezvy 
* zahájení daňového řízení nebo daňová kontrola
* následně platební výměr
* žádost o prominutí odvodu daně a dosud nevyměřeného penále
* podání odvolání
* v ZKK není zajištěna úhrada odvodu</t>
  </si>
  <si>
    <t>* 31.1.2014 podány námitky - bez odezvy 
* zahájení daňového řízení nebo daňová kontrola
* následně platební výměr
* žádost o prominutí odvodu daně a dosud nevyměřeného penále
* podání odvolání
* v ZKK není zajištěna úhrada odvodu</t>
  </si>
  <si>
    <r>
      <rPr>
        <b/>
        <sz val="11"/>
        <color rgb="FFFF0000"/>
        <rFont val="Calibri"/>
        <family val="2"/>
        <charset val="238"/>
        <scheme val="minor"/>
      </rPr>
      <t>* běží daňové řízení</t>
    </r>
    <r>
      <rPr>
        <sz val="11"/>
        <rFont val="Calibri"/>
        <family val="2"/>
        <charset val="238"/>
        <scheme val="minor"/>
      </rPr>
      <t xml:space="preserve"> 
* následně platební výměr
* žádost o prominutí odvodu daně a dosud nevyměřeného penále
* podání odvolání
* v ZKK není zajištěna úhrada odvodu</t>
    </r>
  </si>
  <si>
    <t>* projekt v realizaci
* je možno očekávat kontroly</t>
  </si>
  <si>
    <t>* projekt v realizaci</t>
  </si>
  <si>
    <t>* ukončení projektu 31.7.2015 
* možné kontroly (přesuny do nezpůsobilých výdajů )</t>
  </si>
  <si>
    <t>* podezření na správní delikt - MPSV předá na ÚOHS - možná pokuta
* vyjádření pro ÚHOS, příp. rozklad</t>
  </si>
  <si>
    <t xml:space="preserve">červenec - září 
2015 </t>
  </si>
  <si>
    <t>Zpráva o auditu operace č. 85  ze dne 6.4.2012; oznámení o zahájení daňového řízení z 19.9.2014;
Podání ve věci  daňového řízení odesláno 3.10.2014</t>
  </si>
  <si>
    <t>Zjednodušená žádost o platbu za II.etapu ze dne 28.7.2011;
 oznamovací dopis ÚRR z 28.2.2013 o pozastavení projektu</t>
  </si>
  <si>
    <t>* ukončený projekt 
* k vyúčtování do ZKK</t>
  </si>
  <si>
    <t>Protokol o kontrole z 13.8.2014; námitky podány 4.9.2014; 
vyřízení námitek doručeno 4.11.2014 - zamítnuty</t>
  </si>
  <si>
    <t>Protokol o kontrole z 12.8.2014 ve znění Dodatku z 20.8.2014; námitky podány 4.9.2014;
vyřízení námitek doručeno 4.11.2014 - zamítnuty</t>
  </si>
  <si>
    <t>* běží daňová kontrola</t>
  </si>
  <si>
    <t>daňová kontrola</t>
  </si>
  <si>
    <t>námitky proti protokolům</t>
  </si>
  <si>
    <t xml:space="preserve"> daňové řízení</t>
  </si>
  <si>
    <t>28.6.2010-27.4.2012</t>
  </si>
  <si>
    <t>KKN a.s.</t>
  </si>
  <si>
    <t>vyměřený nebo uhrazený platební výměr/ provedená korekce/ uhrazené penále</t>
  </si>
  <si>
    <t>penále/ úrok z posečkání</t>
  </si>
  <si>
    <t>uhrazen úrok z posečkání
2 796,00</t>
  </si>
  <si>
    <t>Protokol č. 220/2012 ze dne 16.1.2014  (odvod 2.654.124,-- Kč); námitky podány 25.2.2014; 
rozhodnutí o námitkách ze dne 16.6.2014; 
16.1.2015 uhrazen úrok z posečkání</t>
  </si>
  <si>
    <t>Protokol č. 221/M/2012 ze dne 16.1.2014 (odvod 528.922,44 Kč);  námitky; námitky podány 25.2.2014; rozhodnutí o námitkách ze dne 16.6.2014;
16.1.2015 uhrazen úrok z posečkání</t>
  </si>
  <si>
    <t>Protokol č. 222/M/2012 z 16.1.2014  (odvod 727.814,40 Kč); námitky; námitky podány 25.2.2014; rozhodnutí o námitkách ze dne 16.6.2014;
16.1.2015 uhrazen úrok z posečkání</t>
  </si>
  <si>
    <t>CELKEM</t>
  </si>
  <si>
    <t>v součtu jsou uvedené pouze neuhrazené finanční postihy</t>
  </si>
  <si>
    <t>* rozhodnutí o odvolání
* může být vyměřeno penále ve výši dotace
* uhrada odvodu a penále zajištěna usnesením ZKK 405/12/14 z 11.12.2014</t>
  </si>
  <si>
    <t>* očekáváme zápis z administrativní kontroly ŽoP za II. etapu
* neproplacení dotace za II.etapu 
* stanovit další postup s právníkem</t>
  </si>
  <si>
    <t>Oznámení o udělení korekce  z 22.9.2014; 
námitky podány 6.10.2014</t>
  </si>
  <si>
    <t>Název a registrační číslo projektu</t>
  </si>
  <si>
    <t>Období realizace projektu</t>
  </si>
  <si>
    <t>Specifikace finančního postihu</t>
  </si>
  <si>
    <t>ÚRR 
odvod za porušení rozp. kázně</t>
  </si>
  <si>
    <t>FÚ 
odvod za porušení rozp. kázně</t>
  </si>
  <si>
    <t>Operační program</t>
  </si>
  <si>
    <t>ÚRR
neproplacení dotace</t>
  </si>
  <si>
    <t>Příjemce dotace/ garant projektu</t>
  </si>
  <si>
    <t>FÚ
penále</t>
  </si>
  <si>
    <t>OPLZZ</t>
  </si>
  <si>
    <t>1.6.2012-31.5.2015</t>
  </si>
  <si>
    <t>ÚRR 
penále</t>
  </si>
  <si>
    <t xml:space="preserve">FÚ
penále </t>
  </si>
  <si>
    <t>FÚ
úrok z posečkání</t>
  </si>
  <si>
    <t>ÚRR
úrok z posečkání</t>
  </si>
  <si>
    <t>z toho</t>
  </si>
  <si>
    <t>Zvyšování kvality vzdělávání standardizací a zlepšováním řídících procesů 
CZ.1.07/1.1.00/08.0080</t>
  </si>
  <si>
    <t>úrok z posečkání</t>
  </si>
  <si>
    <t>Řízení, kontrola, monitorování a hodnocení GG OP VK v Karlovarském kraji 1. etapa
CZ.1.07/5.1.00/04.0053</t>
  </si>
  <si>
    <t xml:space="preserve">Informovanost a publicita GG OP VK v Karlovarském kraji 
CZ.1.07/5.2.00/04.0038
</t>
  </si>
  <si>
    <t>JUDr. Josef Pavel</t>
  </si>
  <si>
    <t>PaedDr. Vratislav Emler</t>
  </si>
  <si>
    <t>Ing. Petr Navrátil</t>
  </si>
  <si>
    <t>Bc. Miloslav Čermák</t>
  </si>
  <si>
    <t>JUDr. Václav Sloup</t>
  </si>
  <si>
    <t>PhDr. Oleg Kalaš</t>
  </si>
  <si>
    <t xml:space="preserve">Centrum technického vzdělávání Ostrov 
CZ.1.09/1.3.00/10.00163 </t>
  </si>
  <si>
    <t xml:space="preserve">II/221 Modernizace silnice Merklín - Pstruží, II. etapa CZ.1.09/3.1.00/67.01067 </t>
  </si>
  <si>
    <t>II/221 Modernizace silniční sítě Hroznětín 
CZ.1.09/3.1.00/67.01068</t>
  </si>
  <si>
    <t xml:space="preserve">Modernizace vybavení a zařízení Karlovarské krajské nemocnice a.s. (ROP I.) 
CZ.1.09/1.3.00/29.00636 </t>
  </si>
  <si>
    <t xml:space="preserve">Rekonstrukce  a dostavba Prvního českého gymnázia v Karlových Varech II. etapa - přístavba západního křídla  CZ.1.09/1.3.00/68.01147 </t>
  </si>
  <si>
    <t>Odstraňování slabých míst na silničních sítí Karlovarského kraje CZ.1.09/3.1.00/67.01129</t>
  </si>
  <si>
    <t>Modernizace a vybavení přístrojového vybavení Pavilonu akutní medicíny a centrálního vstupu KKN 
(ROP III. nahrazuje ROP II.) CZ.1.09/1.3.00/69.01137</t>
  </si>
  <si>
    <t>Modernizace Letiště K.Vary - III.etapa, 2. část 
CZ.1.09/3.1.00/01.00005</t>
  </si>
  <si>
    <t xml:space="preserve">Krajské vzdělávací centrum pro další vzdělávání pedagogických pracovníků
CZ.1.07/1.3.00/14.0026 </t>
  </si>
  <si>
    <t xml:space="preserve">Inovace školského portálu Karlovarského kraje 
CZ.1.07/1.3.00/14.0024 </t>
  </si>
  <si>
    <t xml:space="preserve">Dopravní terminál Mariánské Lázně 
CZ.1.09/3.2.00/27.00611 </t>
  </si>
  <si>
    <t xml:space="preserve">Dopravní terminál Cheb
CZ.1.09/3.2.00/17.00610 </t>
  </si>
  <si>
    <t xml:space="preserve">Personální audit Krajského úřadu Karlovarského kraje 
CZ.1.04/4.1.01/57.00124 </t>
  </si>
  <si>
    <t xml:space="preserve">Aplikace moderních metod zvyšování výkonnosti, kvality, efektivity a transparentnosti v Karlovarském kraji 
CZ.1.04/4.1.00/42.00003 </t>
  </si>
  <si>
    <t>Vytvoření sítě služeb péče o osoby s duševním onemocněním na území Karlovarského kraje CZ.1.04/3.1.00/05.00062</t>
  </si>
  <si>
    <t>V Karlovarském kraji společně plánujeme sociální služby CZ.1.04/3.1.00/05.00060</t>
  </si>
  <si>
    <t>Interaktivní galerie Karlovy Vary – Becherova vila  CZ.1.09/4.1.00/04.00021</t>
  </si>
  <si>
    <t>Globální grant OP VK CZ.1.07./1.2.19 - grantový projekt ISŠTE CZ.1.07/1.2.19/02.0015</t>
  </si>
  <si>
    <t>Omezení výskytu invazních rostlin v KK 
CZ.1.09/3.1.00/01.00005</t>
  </si>
  <si>
    <t xml:space="preserve">Cyklostezka Ohře II CZ.1.09/3.2.00/35.00801          </t>
  </si>
  <si>
    <t>Cyklostezka Ohře III 
CZ.1.09/3.2.00/66.01008</t>
  </si>
  <si>
    <t>Rozvoj služby e-Governmentu na území Karlovarského kraje - část I. až VI. 
CZ.1.06/2.1.00/08.07146</t>
  </si>
  <si>
    <t>Podpora sociálního začleňování příslušníků sociálně vyloučených lokalit v Karlovarském kraji
CZ.1.04/3.2.00/15.00012</t>
  </si>
  <si>
    <t>Příjemce dotace</t>
  </si>
  <si>
    <t>Doručený platební výměr (PV)/ provedená korekce/ vyměřená pokuta ÚOHS</t>
  </si>
  <si>
    <t>v Kč</t>
  </si>
  <si>
    <t>sl. 1</t>
  </si>
  <si>
    <t>sl. 2</t>
  </si>
  <si>
    <t>sl. 3</t>
  </si>
  <si>
    <t>sl. 4</t>
  </si>
  <si>
    <t>sl. 5</t>
  </si>
  <si>
    <t>sl. 6</t>
  </si>
  <si>
    <t>12.8.2011-31.12.2013</t>
  </si>
  <si>
    <t>JUDr. Martin Havel</t>
  </si>
  <si>
    <t>1.6.2008 - 31.12.2011</t>
  </si>
  <si>
    <t>19.2.2008 - 31.12.2011</t>
  </si>
  <si>
    <t>ISŠ Cheb</t>
  </si>
  <si>
    <t>ESF</t>
  </si>
  <si>
    <t xml:space="preserve">Celkový objem projektu </t>
  </si>
  <si>
    <t>Identifikované zjištění</t>
  </si>
  <si>
    <t>Aktuální stav</t>
  </si>
  <si>
    <t>x</t>
  </si>
  <si>
    <t>Celkem</t>
  </si>
  <si>
    <t xml:space="preserve">z toho doručený platební výměr/ vyměřená pokuta ÚOHS/ provedená korekce </t>
  </si>
  <si>
    <t>z toho očekávaný finanční postih - odvod/ pokuta nebo korekce</t>
  </si>
  <si>
    <t xml:space="preserve">II/214 Jihovýchodní obchvat Cheb
CZ.1.09/3.1.00/64.01004 </t>
  </si>
  <si>
    <t>U zjištěných pochybení není ukončeno řízení o námitkách, není k dispozici konečná zpráva z auditu operace, nebylo zahájeno nebo probíhá daňové řízení nebo správní řízení na ÚOHS.  
Částka za zjištěná pochybení nemusí být konečná.</t>
  </si>
  <si>
    <t>Rekapitulace aktuální výše zjištěného pochybení</t>
  </si>
  <si>
    <t>uhrazená plošná korekce</t>
  </si>
  <si>
    <t>neuhrazeno - platební výměry nenabyly právní moci</t>
  </si>
  <si>
    <t>Karlovarský kraj 
- viz příloha č. 1</t>
  </si>
  <si>
    <t>Příspěvkové organizace a KKN a.s. 
- viz příloha č. 2</t>
  </si>
  <si>
    <t>Vysvětlivky k tabulce č. 1:</t>
  </si>
  <si>
    <t>Tabulka č. 1</t>
  </si>
  <si>
    <t>Tabulka č. 2</t>
  </si>
  <si>
    <t>uhrazené platební výměry, provedené korekce</t>
  </si>
  <si>
    <t>penále uhrazeno 8/2013; po prominutí byly v plné výši vráceny 9/2013</t>
  </si>
  <si>
    <t>netransparentní hodnotící kritéria (dodávka propagačních materiálů)</t>
  </si>
  <si>
    <t>majetek pořízený z dotace byl dán do pronájmu třetí osobě bez souhlasu poskytovatele dotace</t>
  </si>
  <si>
    <t>porušení zásady transparentnosti § 6 ZVZ - požadavek na dispozici s obalovnou</t>
  </si>
  <si>
    <t xml:space="preserve">zadavatel požadoval prokázání splnění kvalifikace nad rámec ZVZ </t>
  </si>
  <si>
    <t>zadavatel nepožadoval po uchazečích prokázání splnění kvalifikace ve lhůtě pro podání nabídek</t>
  </si>
  <si>
    <t>zadavatel nepožadoval po uchazečích prokázání splnění kvalifikace ve lhůtě pro podání nabídek; 
pochybení při nastavení hodnotících kritérií</t>
  </si>
  <si>
    <t>nezpůsobilé výdaje - osobní náklady a  bankovní poplatek</t>
  </si>
  <si>
    <t xml:space="preserve">uchazeč v rámci doplnění nabídky změnil nabídkovou cenu (porušení § 76 odst.1 ZVZ) - zadavatel měl nabídku vyřadit </t>
  </si>
  <si>
    <t>zadavatel nepostupoval dle Pokynů; zápis pověřené osoby (APDM) je považován za nevěrohodný a ex-post datovaný</t>
  </si>
  <si>
    <t xml:space="preserve">vítězný uchazeč nesplnil požadavky stanovené v zadávací dokumentaci - předložení seznamu služeb obdobného charakteru </t>
  </si>
  <si>
    <t>zadavatel neodeslal ve lhůtě do 15 dní oznámení o výsledku zadávacího řízení  a  nezveřejnil smlouvu na profilu zadavatele - formální pochybení bez sankce;
MPSV dá podnět na ÚOHS pro správní delikt</t>
  </si>
  <si>
    <t>nejednoznačné vymezení  kritérií (estetická a kvalitativní úroveň vzorků)</t>
  </si>
  <si>
    <t>úrok z posečkání se vztahuje i k projektům s č. 4 a 5</t>
  </si>
  <si>
    <t>PaedDr. Vratislav Emler/ 
JUDr. Václav Sloup</t>
  </si>
  <si>
    <t>mylná platba u finančního partnera Attest s.r.o.</t>
  </si>
  <si>
    <t>překročení jednotkových sazeb u mzdových nákladů na straně finančního partnera Attest s.r.o.</t>
  </si>
  <si>
    <t>mylná platba u finančního partnera Gymnázium Sokolov</t>
  </si>
  <si>
    <t>mylná platba u Karlovarského kraje</t>
  </si>
  <si>
    <t>příjemce dotace dostatečně neprokázal náklady na energie související s realizací stavby;
neprovedení JŘBU na dodatečné stavební práce</t>
  </si>
  <si>
    <t>neproplacená dotace za II. etapu projektu; žádost o platbu podaná dne 28.7.2011</t>
  </si>
  <si>
    <t xml:space="preserve">JUDr. Martin Havel  </t>
  </si>
  <si>
    <t xml:space="preserve">JUDr. Martin Havel                 </t>
  </si>
  <si>
    <t>konečný uživatel nezadal zakázku transparentním a nediskriminačním způsobem (identifikováno kontrolou MMR+uložena nápravná opatření);
kontrolou FÚ bylo zjištěno, že konečný příjemce nesplnil nápravná opatření uložená kontrolou MMR</t>
  </si>
  <si>
    <t>porušení zásady nediskriminace - uvedení min. taktovací frekvence (nákup PC a notebooků)</t>
  </si>
  <si>
    <t xml:space="preserve">z toho doručený platební výměr /provedená korekce/ vyměřená pokuta ÚOHS </t>
  </si>
  <si>
    <t>Celkový objem dotčených projektů</t>
  </si>
  <si>
    <t>Poměr aktuální výše zjištěného pochybení/ celkový objem dotčených projektů</t>
  </si>
  <si>
    <t>sl. 7</t>
  </si>
  <si>
    <t>sl. 8</t>
  </si>
  <si>
    <t xml:space="preserve">Součet sl. 5 a sl. 6. </t>
  </si>
  <si>
    <t>sl.1</t>
  </si>
  <si>
    <t>sl.2</t>
  </si>
  <si>
    <t>sl.3</t>
  </si>
  <si>
    <t>sl.4</t>
  </si>
  <si>
    <t>sl.5</t>
  </si>
  <si>
    <t>sl.6</t>
  </si>
  <si>
    <t>sl.7</t>
  </si>
  <si>
    <t>sl.8</t>
  </si>
  <si>
    <t>sl.9</t>
  </si>
  <si>
    <t>sl.10</t>
  </si>
  <si>
    <t>Poměr aktuální výše zjištěného pochybení/ celkový objem dotčeného projektu</t>
  </si>
  <si>
    <t>Poměr aktuálních částek, které již byly vyměřeny nebo jsou očekávány po skončených námitkových řízeních, odvoláních a celkový objem dotčeného projektu (poměr sl. 4/sl. 2).</t>
  </si>
  <si>
    <t>Poměr aktuálních částek, které již byly vyměřeny nebo jsou očekávány po skončených námitkových řízeních, odvoláních  a původně vyčíslených identifikovaných zjištění z kontrolních protokolů, auditních zpráv, rozhodnutí, případně jiných dokumentů
(poměr sl. 4/sl. 3).</t>
  </si>
  <si>
    <t>Příloha č. 1</t>
  </si>
  <si>
    <t>MŠMT
odvod za porušení rozpočtové kázně</t>
  </si>
  <si>
    <t>v akčním plánu není člen RKK stanoven</t>
  </si>
  <si>
    <t>1.1.2013-31.12.2014</t>
  </si>
  <si>
    <t>porušení zásady transparentnosti, rovného zacházení a diskriminace § 6 ZVZ - požadavek na dispozici s obalovnou</t>
  </si>
  <si>
    <t xml:space="preserve">porušení zásady transparentnosti, rovného zacházení a diskriminace § 6 ZVZ - požadavek na dispozici s obalovnou;  čestné prohlášení v nabídce uchazeče nesplňovalo požadavky dle ZVZ </t>
  </si>
  <si>
    <t xml:space="preserve">pochybení v 6 veřejných zakázkách - chybné technické kvalifikační předpoklady -zadavatel požadoval seznam referencí za 3 roky (v ZVZ je 5 let); chybné posouzení a hodnocení nabídek, které mělo vliv na výběr dodavatele; chybný postup při zadávání víceprací; dělení veřejných zakázek </t>
  </si>
  <si>
    <t>zadavatel v zadávací dokumentaci uvedl specifický požadavek na (minimální) taktovací frekvenci procesorů - porušení zákazu diskriminace - po námitkách bez zjištění</t>
  </si>
  <si>
    <t>Ing. Jan Zborník/
Ing. Petr Navrátil</t>
  </si>
  <si>
    <t>Ing. Jan Zborník/ 
Ing. Petr Navrátil</t>
  </si>
  <si>
    <t xml:space="preserve">Projekt revitalizace Centra vzdělávání ISŠTE Sokolov
CZ.1.09/1.3.00/18.00376 </t>
  </si>
  <si>
    <t xml:space="preserve">Rozvoj dopravní infrastruktury silnic II. a III. třídy v Karlovarském kraji - II. etapa
CZ.1.09/3.1.00/19.00524 </t>
  </si>
  <si>
    <t xml:space="preserve">Art centrum Galerie 4 - rekonstrukce Špýcharu, Františkánské náměstí 30/1, Cheb 
CZ.1.09/4.1.00/71.01161 </t>
  </si>
  <si>
    <t>II/21047 Modernizace silnice Nejdek - Pernink 
CZ.1.09/3.1.00/67.01111</t>
  </si>
  <si>
    <t>správní delikt - zadavatel nedodržel postup stanovený ZVZ, požadoval seznam referencí za 3 roky (v ZVZ je 5 let)</t>
  </si>
  <si>
    <t>správní delikt - zadavatel stanovil kratší lhůtu pro podání nabídek</t>
  </si>
  <si>
    <t xml:space="preserve">z uhrazených způsobilých výdajů byly odečteny položky nesoucí název „oprava“ s odůvodněním, že výdaje na opravy nejsou dle pravidel ROP SZ  způsobilými </t>
  </si>
  <si>
    <t>Příloha č.2</t>
  </si>
  <si>
    <t>Plošná korekce
usnesení č. ZKK 196/08/13 
ze dne 19. 8. 2013</t>
  </si>
  <si>
    <t xml:space="preserve">zadavatel neprovedl žádná výběrová řízení, případně provedení výběrového řízení nebyl schopen prokázat, část dokladů nebyla uznatelná, neboť se nejednalo o výdaje související s projektem, nebo předložené doklady neměly potřebné náležitosti, či nebyly doklady k vykázaným výdajům vůbec doloženy </t>
  </si>
  <si>
    <r>
      <t xml:space="preserve">Částka odpovídá skutečně doručeným platebním výměrů a rozhodnutím o pokutě. Proti platebním výměrům/ rozhodnutím o pokutě podává příjemce dotace odvolání/rozklad. Odvod/pokuta je uhrazena až v okamžiku nabytí právní moci platebního výměru/rozhodnutí o pokutě </t>
    </r>
    <r>
      <rPr>
        <sz val="12"/>
        <color rgb="FF00B050"/>
        <rFont val="Calibri"/>
        <family val="2"/>
        <charset val="238"/>
        <scheme val="minor"/>
      </rPr>
      <t>(zelená barva v příloze č. 1 a 2)</t>
    </r>
    <r>
      <rPr>
        <sz val="12"/>
        <color theme="1"/>
        <rFont val="Calibri"/>
        <family val="2"/>
        <charset val="238"/>
        <scheme val="minor"/>
      </rPr>
      <t xml:space="preserve">. 
Dosud neuhrazené platební výměry/rozhodnutí o pokutě nenabyly právní moci a částky nemusejí být konečné </t>
    </r>
    <r>
      <rPr>
        <sz val="12"/>
        <color rgb="FF7030A0"/>
        <rFont val="Calibri"/>
        <family val="2"/>
        <charset val="238"/>
        <scheme val="minor"/>
      </rPr>
      <t>(fialová barva v příloze č. 1 a č. 2)</t>
    </r>
    <r>
      <rPr>
        <sz val="12"/>
        <color theme="1"/>
        <rFont val="Calibri"/>
        <family val="2"/>
        <charset val="238"/>
        <scheme val="minor"/>
      </rPr>
      <t xml:space="preserve">. </t>
    </r>
  </si>
  <si>
    <t>nedodržení maximální jednotkové ceny dle rozpočtu; 
nezpůsobilý cestovní výdaj</t>
  </si>
  <si>
    <t xml:space="preserve">zadavatel u VZ nepožadoval od uchazečů doklady dle § 68 odst. 3 ZVZ (předběžná nabídka v dynamickém nákupním systému musí obsahovat, zda dodavatel splňuje podmínky) </t>
  </si>
  <si>
    <t>osazení sloupků na jiné místo bez nahlášení změny projektu na ÚRR</t>
  </si>
  <si>
    <t>Aktuální výše zjištěného pochybení vztaženo pouze k dotaci</t>
  </si>
  <si>
    <t>Aktuální výše zjištěného pochybení 
vztaženo pouze k dotaci</t>
  </si>
  <si>
    <t>Poměr aktuální výše zjištěného pochybení/ původní výše zjištěného pochybení vztaženo pouze k dotaci</t>
  </si>
  <si>
    <t>Původně zjištěné pochybení v plné výši vztaženo pouze k dotaci</t>
  </si>
  <si>
    <t>Původně zjištěné pochybení vztaženo pouze k dotaci</t>
  </si>
  <si>
    <t>Očekávaný finanční postih - odvod (budoucí PV)/ korekce/pokuta</t>
  </si>
  <si>
    <r>
      <t xml:space="preserve">Celkový objem vynaložených finančních prostředků na projekt, včetně způsobilých a nezpůsobilých výdajů, poskytnuté dotace a vlastní spoluúčasti na financování projektu. 
U ukončených projektů částka vychází z konečného finančního vypořádání projektu, předkládaného ZKK k projednání. 
Pokud je projekt v realizaci, vychází celkový objem projektu ze smlouvy/rozhodnutí o dotaci </t>
    </r>
    <r>
      <rPr>
        <sz val="12"/>
        <color rgb="FF0070C0"/>
        <rFont val="Calibri"/>
        <family val="2"/>
        <charset val="238"/>
        <scheme val="minor"/>
      </rPr>
      <t>(modrý text v příloze č. 1 a č. 2)</t>
    </r>
    <r>
      <rPr>
        <sz val="12"/>
        <color theme="1"/>
        <rFont val="Calibri"/>
        <family val="2"/>
        <charset val="238"/>
        <scheme val="minor"/>
      </rPr>
      <t>.</t>
    </r>
    <r>
      <rPr>
        <sz val="12"/>
        <color rgb="FF0070C0"/>
        <rFont val="Calibri"/>
        <family val="2"/>
        <charset val="238"/>
        <scheme val="minor"/>
      </rPr>
      <t xml:space="preserve"> </t>
    </r>
  </si>
  <si>
    <r>
      <t xml:space="preserve">Výše původně identifikovaného pochybení na základě protokolu z kontroly, zprávy z auditu operace nebo rozhodnutí o pokutě, případně jiných dokumentů. Proti kontrolním zjištěním byly příjemci dotace podávány námitky nebo stanoviska apod. 
</t>
    </r>
    <r>
      <rPr>
        <b/>
        <sz val="12"/>
        <color theme="1"/>
        <rFont val="Calibri"/>
        <family val="2"/>
        <charset val="238"/>
        <scheme val="minor"/>
      </rPr>
      <t>Částka se vztahuje pouze k dotaci.</t>
    </r>
  </si>
  <si>
    <t>Celkem aktuální výše zjištěného pochybení za KK, příspěvkové organizace a KKN a.s. - vztaženo pouze k dotaci</t>
  </si>
  <si>
    <t>pochybení ve 4 veřejných zakázkách -netransparentní hodnotící kritéria; netransparentní hodnocení nabídek a jeho nepřezkoumatelnost; dodatečné stavební práce realizované bez zadávacího řízení; neoprávněné použití JŘBU</t>
  </si>
  <si>
    <t>správní delikt -  zadavatel stanovili způsob hodnocení nabídek v rozporu se zásadou transparentnosti</t>
  </si>
  <si>
    <t>pochybení ve 2 veřejných zakázkách -netransparentní hodnotící kritéria; netransparentní hodnocení nabídek; netransparentní a diskriminační hodnotící kritéria</t>
  </si>
  <si>
    <t>správní delikt - zadavatel nedodržel postup stanovený ZVZ a zásadu transparentnosti, když nestanovil v hodnotícím kritériu minimální požadavky</t>
  </si>
  <si>
    <t>pochybení ve 3 veřejných zakázkách - zadavatel nepostupoval na základě doporučení ÚRR a nezrušil rozhodnutí o výběru nejvhodnější nabídky (nabídka uchazeče neobsahovala čestné prohlášení dle ZVZ); zadavatel požadoval složení jistoty ve výši 1 000 000,-- Kč, mohl požadovat 2% předpokládané hodnoty, tj. 560 000,-- Kč; zadavatel nevyloučil uchazeče, který nesplňoval požadavky zadavatele</t>
  </si>
  <si>
    <t>správní delikt - zadavatel nedodržel postup stanovený ZVZ, když nevyloučil z účasti v zadávacím řízení uchazeče, který nesplňoval zadávací podmínky</t>
  </si>
  <si>
    <t>dělení zakázek - zadavatel nebyl oprávněn provést VZ jako VZMR;  netransparentnost - informace v žádosti o dotaci nejsou , resp. v 1.MZ nejsou v souladu s předloženými dokumenty k výběr.řízení; zadavatel měl vyřadit nabídku, která neměla  čestné prohlášení uchazeče dle ZVZ</t>
  </si>
  <si>
    <t xml:space="preserve"> z toho očekávaný finanční postih - odvod (budoucí PV)/pokuta/ korekce</t>
  </si>
  <si>
    <t xml:space="preserve">Rozvoj dopravní infrastruktury silnic II. a III. třídy v Karlovarském kraji - I. etapa - CZ.1.09/3.1.00/07.00014 </t>
  </si>
  <si>
    <t>Pořadové číslo</t>
  </si>
  <si>
    <t>maximální možný očekávaný finanční postih</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</si>
  <si>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</si>
  <si>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t>Ing. Kamil Řezníček/ PaedDr. Vratislav Emler</t>
  </si>
  <si>
    <t>MUDr. Berenika Podzemská do 30.11.2009/ MUDr. Václav Larva</t>
  </si>
  <si>
    <t>Návrh zprávy o auditu z 16.12.2014 -  předražené přístroje u 3 veřejných zakázek - stanovena finanční oprava ve výši 4.853.242,40 Kč (část dotace ve výši 85% je 4.125.256,04 Kč); 
zadavatel nedodržel postup dle ZVZ , když ve zprávě o posouzení a hodnocení nabídek nedostatečně popsala a zdůvodnil hodnocení</t>
  </si>
  <si>
    <t>21.1.2014-16.12.2015 (odstoupeno od smlouvy)</t>
  </si>
  <si>
    <r>
      <t xml:space="preserve">porušení zákazu diskriminace - požadavek na dvoujádrový procesor a frekvenci procesorů - </t>
    </r>
    <r>
      <rPr>
        <sz val="11"/>
        <rFont val="Calibri"/>
        <family val="2"/>
        <charset val="238"/>
        <scheme val="minor"/>
      </rPr>
      <t>finanční úřad zjištění nepotvrdil;</t>
    </r>
    <r>
      <rPr>
        <sz val="11"/>
        <color theme="1"/>
        <rFont val="Calibri"/>
        <family val="2"/>
        <charset val="238"/>
        <scheme val="minor"/>
      </rPr>
      <t xml:space="preserve">
mylná platba ve výši 2 001 070,-- Kč</t>
    </r>
  </si>
  <si>
    <t>nejednoznačné vymezení  kritérií (estetická a kvalitativní úroveň vzorků);
porušení zákazu diskriminace - požadavek na dvoujádrový procesor a frekvenci procesorů - finanční úřad zjištění nepotvrdil</t>
  </si>
  <si>
    <t>nejednoznačné vymezení  kritérií (estetická a kvalitativní úroveň vzorků);
porušení zákazu diskriminace § 6 ZVZ - požadavek na dvoujádrový procesor a frekvenci procesorů - finanční úřad zjištění nepotvrdil</t>
  </si>
  <si>
    <t>Prezentace Karlovarského kraje - Živého kraje 
CZ.1.09/4.3.00/72.01151</t>
  </si>
  <si>
    <t>příjemce dotace soutěžil samostatně zpracování projektové dokumentace a autorský dozor; k zajištění autorského dozoru vyzval pouze 1 dodavatele - sankce 25 % z hodnoty veřejné zakázky</t>
  </si>
  <si>
    <t>1. v dokumentech veřejné zakázky je uvedena jiná firma, objednávka uzavřena s jinou firmou - sankce 100 %
2. uchazeč nedoložil osvědčení o řádném plnění 3 zakázek - sankce  5 %</t>
  </si>
  <si>
    <t>Investiční podpora procesu transformace DOZP "PATA" v Hazlově, p. o., 1. etapa, část II - CZ.1.06/3.1.00/07.08463</t>
  </si>
  <si>
    <t xml:space="preserve">Modernizace a vybavení přístrojového vybavení nemocnic KKN (ROP IV.)
CZ.1.09/1.3.00/78.01252 </t>
  </si>
  <si>
    <t>ISŠ Cheb - Centrum dřevozpracujících oborů
CZ.1.09/1.3.00/78.01260</t>
  </si>
  <si>
    <t>Lineární urychlovač pro nemocnici v Chebu - přístavba zázemí
CZ.1.09/1.3.00/78.01273</t>
  </si>
  <si>
    <t>sl. 4  
(sl. 5 + sl. 6)</t>
  </si>
  <si>
    <t>sl. 7  
(sl. 4/sl.3)</t>
  </si>
  <si>
    <t>sl. 8 
(sl. 4/sl. 2)</t>
  </si>
  <si>
    <t>Obnova přístrojového vybavení oddělení onkologie a radioterapie v nemocnici Cheb - lineární urychlovač
CZ.1.09/1.3.00/87.01386</t>
  </si>
  <si>
    <t>Vybudování zázemí pro vstup do Štoly č. 1 v Jáchymově
CZ.1.09/4.1.00/83.01257</t>
  </si>
  <si>
    <t>zadavatel nedodržel zásadu transparentnosti - nedoložil návrh smlouvy o dílo vítězného uchazeče, která má být součástí nabídky, dále zadavatel nepožadoval prohlášení o kvalifikačních předpokladech všech jednatelů nabízející společnosti, dále zadavatel nedodržel zásadu Transparentnosti - není zřejmý postup hodnocení dle bodového hodnocení, ke kontrole byly předloženy dvě rozhodnutí o výběru nejvhodnější nabídky s různou datací</t>
  </si>
  <si>
    <t>části nabídky doloženy v cizím jazyce - pochybení při otevírání obálek,
navrhovaná finanční oprava odkazuje na pochybení při hodnocení, k pochybení došlo však při otevírání obálek</t>
  </si>
  <si>
    <t>Česko – bavorský geopark - zpřístupnění dolu Jeroným v Čisté - vstupní objekt dolu Jeroným  
CZ.1.09/4.1.00/71.01170</t>
  </si>
  <si>
    <t>Garant projektu - člen RKK, ZKK dle Akčního plánu (garant pouze za dobu realizace projektu, ne pro případné řešení škody)</t>
  </si>
  <si>
    <t>Centralizace lékařské péče v nemocnici v Karlových Varech
CZ.1.09/1.3.00/78.01253</t>
  </si>
  <si>
    <t>porušení § 71 ZVZ, kdy se komise pro otevírání obálek sešla pouze v počtu dvou členů, namísto ZVZ stanovených min. tří členů</t>
  </si>
  <si>
    <t>porušení § 71 ZVZ, kdy se komise pro otevírání obálek sešla pouze v počtu dvou členů, namísto ZVZ stanovených min. tří členů; dále zadavatel nevyzval k objasnění nabídky jednoho z uchazečů a vyřadil ho</t>
  </si>
  <si>
    <t>1.1.2007 - 28.7.2011 pozastaven</t>
  </si>
  <si>
    <t>pochybení v zakázce "Zpracování studie proveditelnosti" - nevyhotovení písemného záznamu o vyhodnocení doručených nabídek</t>
  </si>
  <si>
    <t>správní delikt dle  = 120 odst.1 písm.a) ZVZ - předmět VZ byl vymezen příliš široce, požadování předložení certifikátu systému managementu bezpečnosti informací</t>
  </si>
  <si>
    <t>projekt není zaznamenán v AP</t>
  </si>
  <si>
    <t>Rozvoj dopravní infrastruktury silnic II. a III. třídy v Karlovarském kraji - III.etapa 
CZ.1.09/3.1.00/67.01128</t>
  </si>
  <si>
    <t>Ing. Petr Navrátil/
Jakub Pánik</t>
  </si>
  <si>
    <t>Ing. Eva Valjentová/
PhDr. Oleg Kalaš / 
Mgr. Petr Zahradníček</t>
  </si>
  <si>
    <t>JUDr. Václav Sloup / 
Ing. Edmund Janisch</t>
  </si>
  <si>
    <t>porušení povinnosti zrušit  VZ dle Pokynu pro zadávání VZ; zadávací dokumentace neobsahuje v předmětu požadavek na provádění  autorského dozoru</t>
  </si>
  <si>
    <t xml:space="preserve">KSÚS vytvořila prostřednictvím projektu jiný peněžní příjem ve výši 1.069.688,- Kč, které snižují způsobilé výdaje projektu </t>
  </si>
  <si>
    <t>JUDr. Václav Sloup/
Ing. Edmund Janish</t>
  </si>
  <si>
    <t>Ing. Václav Jakubík/
Ing. Josef Hora</t>
  </si>
  <si>
    <t>Ing. Petr Navrátil/ JUDr. Martin Havel</t>
  </si>
  <si>
    <t>PhDr. Oleg Kalaš/
Mgr. Petr Zahradníček</t>
  </si>
  <si>
    <t>Bc. Miloslav Čermák/ 
Jakub Pánik</t>
  </si>
  <si>
    <t>VZ -  "Modernizace mostu ev.č.210-015 Mnichov"</t>
  </si>
  <si>
    <t>porušena zásada transparentnosti při hodnocení - způsob jakým byl vyzván vítězný uchazeč k doplnění prokázání kvalifikace;
nedodržení požadovaného způsobu zahájení VŘ + porušení povinnosti zrušit VŘ</t>
  </si>
  <si>
    <t>pochybení ve 2 veřejných zakázkách - zadavatel zveřejnění dodatečných informací dle § 49 odst. 3 ZVZ zveřejnil s identifikačními údaji žadatelů; umělé dělení veřejných zakázek;
dále pochybení u VZ Autorský dozor - nevyhlášení VŘ</t>
  </si>
  <si>
    <t>Modernizace strojů a zařízení školních dílen pro kvalitní výuku
CZ.1.09/1.3.00/68.01143</t>
  </si>
  <si>
    <t>pochybení ve 4 veřejných zakázkách -zadavatel obdržel neporovnatelné nabídky a nevyřadil nabídky uchazečů s nulovou nabídkovou cenou; vítězný uchazeč ve své nabídce neuvedl připomínky k návrhu smlouvy (bylo součástí výzvy); zadavatel nepožadoval ve výzvě skutečnosti dle Pokynů RR SZ - předložení výpisu z OR a prokázání odbornosti; čestné prohlášení uchazeče nebylo v souladu s ZVZ;
2 stejná zjištění: zadavatel nesečetl  předpokládané hodnoty spolu souvisejících dodávek či služeb -
autorský dozor u více VŘ;
zadavatel nevyhlásil VŘ u jedné zakázky</t>
  </si>
  <si>
    <t>JUDr. Josef Pavel/ 
PaedDr. Josef Novotný/     
JUDr. Martin Havel</t>
  </si>
  <si>
    <t xml:space="preserve">na základě výsledků auditů operace provedených Deloitte Advisory s.r.o. podal dne 7.6.2012 hejtman podnět k prošetření veřejných zakázek týkajících se projektu  </t>
  </si>
  <si>
    <t xml:space="preserve">
Houslařská škola
CZ. 04.1.03/3.1.15.2/0194</t>
  </si>
  <si>
    <t xml:space="preserve">
8.12.2006 -31.10.2007</t>
  </si>
  <si>
    <t xml:space="preserve">
projekt nebyl v 
Akčním plánu</t>
  </si>
  <si>
    <t xml:space="preserve">
Ing. Kamil Řezníček/ 
PaedDr. Vratislav Emler</t>
  </si>
  <si>
    <t>pochybení při hodnocení nabídek, v protokolu o hodnocení uvedeno 7 členů komise, podepsáno 6 členů</t>
  </si>
  <si>
    <t>VZ zajištění poradenských služeb -  dokumentace neobsahuje informaci, kdy a jak byli osloveni uchazeči;
VZ projektová dokumentace - pochybení při hodnocení nabídek, v protokolu o hodnocení uvedeno 7 členů komise, podepsáno 6 členů;
u dalších 2 VZ - umělé dělení zakázek</t>
  </si>
  <si>
    <t>Vyčíslení úspěchů obrany</t>
  </si>
  <si>
    <t>v %</t>
  </si>
  <si>
    <t>sl. 16 (sl.17/sl.10)</t>
  </si>
  <si>
    <t>sl. 17 (sl.11-sl.10)</t>
  </si>
  <si>
    <t>Fa č.9431025936 ve výši 861.495,-Kč byla uhrazena po ukončení fyzické realizace projektu</t>
  </si>
  <si>
    <t>neoprávněné použití JŘBU - změna řešení podlah;  kratší lhůta pro podání nabídek u VZ (místo 15 dnů pouze 10 dnů);
rozdíl mezi úhradou KK a Letiště KV s.r.o. a úhradou provedenou Letištěm KV s.r.o. za technický dozor stavby</t>
  </si>
  <si>
    <t>chybné přihlášení zaměstnanců k účasti na sociálním pojištění, chybné vyplnění údajů na oznámení o nástupu do zaměstnání, nesprávné stanovení vyměřovacího základu pro odvod pojistného</t>
  </si>
  <si>
    <t>Zvýšení akceschopnosti zdravotnické záchranné služby Karlovarského kraje 
CZ.1.06/3.4.00/23.0929</t>
  </si>
  <si>
    <t>ÚOHS</t>
  </si>
  <si>
    <t xml:space="preserve">diskriminační požadavky v rámci technických kvalifikačních předpokladů (znalost hospodaření krajských úřadů, ISO, architekt WAN/MAN zkušenosti) </t>
  </si>
  <si>
    <t xml:space="preserve">diskriminační požadavky v rámci technických kvalifikačních předpokladů (praxi z oblasti řízení projektů pro státní správu či samosprávu, a to min. 7-letou pro vedoucího a min. 5-letou pro ostatní členy) </t>
  </si>
  <si>
    <t>1.12.2011 -30.11.2015
finančně ukončen 16.3.2016</t>
  </si>
  <si>
    <t>Gymnázium a obchodní akademie Mariánské Lázně</t>
  </si>
  <si>
    <t>Výzva č. 56 - GOAML
CZ.1.07/1.1.00/56.0586</t>
  </si>
  <si>
    <t>Zakázka byla zadána, aniž by bylo výběrové/zadávací řízení zahájeno požadovaným způsobem dle ZP nebo ZVZ, kontrolní skupina stanovila NV ve výši 100% částky dotace použité na financování nevyhlášené veřejné zakázky, tj. 262 855,24 Kč</t>
  </si>
  <si>
    <t>Zdravotnické přístroje KKN
CZ.1.09/1.3.00/87.01387</t>
  </si>
  <si>
    <t>Zachování vzpomínek pro budoucnost-sasko-český hudebně nástrojářský region celosv.jedinečný v rozmanitosti a velikosti ve výrobě hudeb.nástrojů
100131678</t>
  </si>
  <si>
    <t xml:space="preserve">Kulinářské zážitky v Krušnohoří(Erzgebirge-Regionální kuchyně jako výraz společné identity v sasko-českém příhraničí
100139164  </t>
  </si>
  <si>
    <t>Cíl 3 ČR - Sasko</t>
  </si>
  <si>
    <t>kurzová ztráta</t>
  </si>
  <si>
    <t>Ing. Eva Valjentová</t>
  </si>
  <si>
    <t>překročení schválené finanční částky</t>
  </si>
  <si>
    <t>nezpůsobilé výdaje - zpracování projektové dokumentace v přípravné fázi projektu, bankovní poplatky, srážková daň z úroků, výdaj za dopravu autobusem, kurzové ztráty</t>
  </si>
  <si>
    <t>MŠMT nesrovnalost/
FÚ 
odvod za porušení rozp. kázně</t>
  </si>
  <si>
    <t>23.1.2012 podány námitky proti kontrolním zjištěním z veřejnosprávní kontroly; finanční postih nebyl uplatněn</t>
  </si>
  <si>
    <t>OPVK</t>
  </si>
  <si>
    <t xml:space="preserve">GG OPVK - Podpora nabídky dalšího vzdělávání v Karlovarském kraji
CZ.1.07/3.2.12 </t>
  </si>
  <si>
    <t>FÚ 
penále</t>
  </si>
  <si>
    <t>MŠMT 
odvod za porušení rozpočtové kázně</t>
  </si>
  <si>
    <t>pochybení ze strany příjemce grantového projektu nikoli KK</t>
  </si>
  <si>
    <t>PhDr. Josef Novotný</t>
  </si>
  <si>
    <t>přezkoumání postupu při zadávání VZ - rentgeny</t>
  </si>
  <si>
    <t>Pozn.:</t>
  </si>
  <si>
    <t xml:space="preserve">rozdíly mezi proplacenými výdaji a dodaným zařízením; dodané zařízení neodpovídalo položkovému rozpočtu a fakturám;
Zpráva z auditu operace č. 85 z 6.4.2012 (Deloitte) nebyly zjištěny žádné způsobilé výdaje pouze nezpůsobilé; 
Závěrečná zpráva OLAF z 11.1.2013 - obchodní reference dokazující splnění požadovaných kvalifikačních kritérií u VZ na stavební práce byly nepravdivé;
Výzva k vrácení dotace dotčené nesrovnalostí z 10.5.2016 </t>
  </si>
  <si>
    <t>pochybení v 5 veřejných zakázkách -porušení zásady transparentnosti  - nedodržení lhůty pro podání nabídek; porušení zásady rovného zacházení; porušení zásady nediskriminace - nehodnotitelné kritérium;
krácení nákladů na drobnou administrativu</t>
  </si>
  <si>
    <t>ÚOHS 
pokuta</t>
  </si>
  <si>
    <t>Implementace a péče o území soustavy Natura 2000 v Karlovarském kraji  - Evropsky významná lokalita Doupovské hory
CZ.1.02/6.1.00/14.24909</t>
  </si>
  <si>
    <t>15.8.2014 - 31.12.2015</t>
  </si>
  <si>
    <t>VZ "Zpracování projektové dokumentace a inženýrská činnost pro veřejnou zakázku Centralizace v Nemocnici Karlovy Vary" (zmatečně stanovil předmět plnění, zad.dokum.zmatečná, nejsou stanovena dílčí hodnotící kritéria, nedovolená změna podmínek</t>
  </si>
  <si>
    <t>*   Pozn.:</t>
  </si>
  <si>
    <t>Celkem aktuální výše finančních postihů projektů</t>
  </si>
  <si>
    <t>29.3.2011-30.5.2014
finančně ukončen 12.11.2014</t>
  </si>
  <si>
    <t>26.11.2013-31.7.2015
finančně ukončen 22.10.2015</t>
  </si>
  <si>
    <t>1.1.2015 - 30.10.2015
finančně ukončen 15.3.2016</t>
  </si>
  <si>
    <t>1.11.2014 - 30.10.2015
finančně ukončen 26.11.2015</t>
  </si>
  <si>
    <t>pochybení v zakázce "Lineární urychlovač pro nemocnici v Chebu - přístavba zázemí" - změna zadávacích podmínek v důsledku podstatné změny smlouvy dodatkem měnícím podmínky ve Smlouvě o dílo</t>
  </si>
  <si>
    <t xml:space="preserve">V rámci kontroly 3E byly dotačním orgánem stanoveny ex-post maximální pořizovací ceny jednotlivých přístrojů (viz Příloha 24). Např. u části 10 - Monitorovací systémy zadavatel z cenového průzkumu u dodavatelů určil předpokládanou hodnotu 23 mil. Kč bez DPH (viz Příloha 25); vysoutěžená nejnižší cena byla 9,980 mil. Kč bez DPH; expert ÚRR tuto cenu ještě snížil na 9,4 mil. Kč bez DPH. </t>
  </si>
  <si>
    <t>Dopravní terminál Sokolov
CZ.1.09/3.2.00/17.00307</t>
  </si>
  <si>
    <t>bez zjištění</t>
  </si>
  <si>
    <t xml:space="preserve">část 7 - Endoskopické vybavení (katalogové listy v nabídce vítězného uchazeče doložen v angl. Jazyce, zákon předepisuje český jazyk; zakázka byla neoprávněně sloučena, čímž došlo k diskriminaci)
</t>
  </si>
  <si>
    <t>široké vymezení předmětu veřejné zakázky; 
TDS - fakturované výdaje nejsou v souladu s nabídkou</t>
  </si>
  <si>
    <t xml:space="preserve">nepřiměřené kvalifikační předpoklady - vzhledem k finanční opravě na základě dřívější kontroly, není finanční oprava za zjištění vyčíslena 
neponížení požadovaných nákladů o výzisky z prodeje vyfrézovaného materiálu - proběhlo mimo auditované období
</t>
  </si>
  <si>
    <t xml:space="preserve">neoprávněné slučování zakázek
neprodloužení lhůty pro předkládání nabídek po doplnění informací k zadávací dokumentaci
uzavření dodatku ke smlouvě, kterým byla smlouva podstatně změněna 
</t>
  </si>
  <si>
    <t>Zpráva z Auditu operace MF ČR - jiný peněžní příjem - nejedná se o VZ;
doporučení z AO pro ŘO na prověření "jiného peněžního příjmu" - prozatím daňové řízení nezahájeno</t>
  </si>
  <si>
    <t>Zdravotnická záchranná služba KK, p.o.</t>
  </si>
  <si>
    <t>Příjemce si v rámci ŽoP nárokoval v rámci VŘ 004 Dotační management projektu 10 % ceny, kterou dle Smlouvy o poskytování služeb měla být fakturována až po doručení kladného výsledku administrativní kontroly k závěrečné žádosti o platbu; korekce za časově nezpůsobilou část plnění, která nebyla do času vystavení faktury realizována (10 % částky); Korekce za věcně nezpůsobilý výdaj na registraci vozidel</t>
  </si>
  <si>
    <t>porušení zásady transparentnosti, zákazu diskriminace a rovného zacházení s uchazeči v důsledku nezákonného slučování veřejných zakázek, navržena korekce o částku 7 641 510,87 Kč
navržená krácení na základě kontroly 3E
chybějící český překlad certifikátu servisního technika
nedostatečně vymezený předmět plnění</t>
  </si>
  <si>
    <t>přezkoumání postupu při zadávání VZ - akutní péče</t>
  </si>
  <si>
    <t>Výstavba objektů pro poskytování sociálních služeb v Aši
CZ.06.2.56/0.0/0.0/15_004/0000285</t>
  </si>
  <si>
    <t>IROP - 3.PO</t>
  </si>
  <si>
    <t>povinná publicita - billboard je povinný u projektů, u kterých výše projektu přesahuje 500 tis. Kč, stačí plakát, výdaj je uvedený v rozpočtu projektu</t>
  </si>
  <si>
    <t>17.2.2014 - 28.2.2019</t>
  </si>
  <si>
    <t>audit operace</t>
  </si>
  <si>
    <t>22.1.2009 - 30.9.2011
23.2.2017 finálně uzavřen</t>
  </si>
  <si>
    <t>ÚRR</t>
  </si>
  <si>
    <t>kontrola monitorovací zprávy o zajištění udržitelnosti</t>
  </si>
  <si>
    <t>část 10 - Mikrobiologie (zakázka byla neoprávněně sloučena, čímž došlo k diskriminaci, neboť  předmět plnění umožňoval zakázku rozdělit na více menších zakázek)</t>
  </si>
  <si>
    <t>část 14 - Inkubátory  (zakázka byla neoprávněně sloučena, čímž došlo k diskriminaci, neboť  předmět plnění umožňoval zakázku rozdělit na více menších zakázek)</t>
  </si>
  <si>
    <t>nedodržení zásad zákazu diskriminace při zadávání části 1 "Lůžka a anesteziologie" a části 2 "Ohřevy" (u obou částí došlo k neoprávněné sloučení předmětů zakázek, neboť předmět plnění umožňoval zakázku rozdělit na několik menších)</t>
  </si>
  <si>
    <t>Administrátor projektu</t>
  </si>
  <si>
    <t>sl.11</t>
  </si>
  <si>
    <t>sl.14</t>
  </si>
  <si>
    <t>OIGS</t>
  </si>
  <si>
    <t>OŠMT</t>
  </si>
  <si>
    <t>OKŘÚ</t>
  </si>
  <si>
    <t>OPŘI</t>
  </si>
  <si>
    <t>OKPPLaCR</t>
  </si>
  <si>
    <t>OZDR</t>
  </si>
  <si>
    <t>18.1.2017 CRR Protokol o kontrole - nezpůsobilý výdaj vztahující se k publicitě, vyjádření na CRR odesláno dne 30.1.2017; změna zapracována, CRR souhlasí se změnou v rozpočtu na položce - 0,-Kč - ponížení způsobilých výdajů</t>
  </si>
  <si>
    <t>ORR</t>
  </si>
  <si>
    <t>OŽP</t>
  </si>
  <si>
    <t>Ing. Václav Jakubík</t>
  </si>
  <si>
    <t>APDM, p.o.</t>
  </si>
  <si>
    <t>bfz – vzdělávací akademie, s.r.o.</t>
  </si>
  <si>
    <t>na ÚOHS předána dokumentace k přezkoumání veřejné zakázky - nebyly shledány důvody pro zahájení správního řízení</t>
  </si>
  <si>
    <t>nejedná se o projekt</t>
  </si>
  <si>
    <t xml:space="preserve">REDI-regionalistika, ekologie,
Developing. Investice, spol. s r.o. </t>
  </si>
  <si>
    <t>Olivius s.r.o.</t>
  </si>
  <si>
    <t>Ing. Josef Vacek - fyzická osoba podnikatelská - administrace projektu</t>
  </si>
  <si>
    <t>GOAML, p.o.</t>
  </si>
  <si>
    <t>ÚOHS předána dokumentace k přezkoumání veřejné zakázky
část 8 - Centrifuga (certifikát v nabídce vítězného uchazeče doložen v angl. Jazyce, zákon předepisuje český jazyk)</t>
  </si>
  <si>
    <t>registrační číslo</t>
  </si>
  <si>
    <t>obdržené výzvy</t>
  </si>
  <si>
    <t>rozdíl</t>
  </si>
  <si>
    <t>PO5</t>
  </si>
  <si>
    <t>PO6</t>
  </si>
  <si>
    <t>PO7</t>
  </si>
  <si>
    <t>PO13</t>
  </si>
  <si>
    <t>PO14</t>
  </si>
  <si>
    <t>PO15</t>
  </si>
  <si>
    <t>Srovnání očekávných výzev a obdržených výzev KSÚS, p.o. za neodečtení příjmů z výzisků</t>
  </si>
  <si>
    <t>očekávaná výzvy</t>
  </si>
  <si>
    <t>III/21047 Modernizace silnice Nejdek - Pernink 
CZ.1.09/3.1.00/67.01111</t>
  </si>
  <si>
    <t>Oblast zacílení projektu</t>
  </si>
  <si>
    <t>sl.12</t>
  </si>
  <si>
    <t>sl.13 (sl. 14 + sl.15)</t>
  </si>
  <si>
    <t>sl.15</t>
  </si>
  <si>
    <t>sl.16 (sl.13/sl.12)</t>
  </si>
  <si>
    <t>sl.17 (sl. 13/sl.7)</t>
  </si>
  <si>
    <t>sl.18</t>
  </si>
  <si>
    <t>kultura</t>
  </si>
  <si>
    <t>doprava</t>
  </si>
  <si>
    <t>školství</t>
  </si>
  <si>
    <t>lidské zdroje</t>
  </si>
  <si>
    <t>sociální oblast</t>
  </si>
  <si>
    <t>životní prostředí</t>
  </si>
  <si>
    <t>informatika</t>
  </si>
  <si>
    <t>technická pomoc</t>
  </si>
  <si>
    <t>zdravotnictví</t>
  </si>
  <si>
    <t>Financování asistentů pedagoga pro děti, žáky a studenty se zdravotním postižením a pro děti, žáky a studenty se sociálním znevýhodněním na rok 2014 - modul B</t>
  </si>
  <si>
    <t>podpora škol, které realizují inkluzivní vzdělávání žáků se znevýhodněním v roce 2014</t>
  </si>
  <si>
    <t>Rozvojový program MŠMT</t>
  </si>
  <si>
    <t>ve lhůtě do 30 dnů nevrátil DS na účet MŠMT finanční prostředky, které příslušná právnická osoba vrátila do rozpočtu KK</t>
  </si>
  <si>
    <t>xxx</t>
  </si>
  <si>
    <r>
      <rPr>
        <b/>
        <sz val="22"/>
        <rFont val="Calibri"/>
        <family val="2"/>
        <charset val="238"/>
        <scheme val="minor"/>
      </rPr>
      <t>Přehled</t>
    </r>
    <r>
      <rPr>
        <b/>
        <sz val="22"/>
        <color theme="1"/>
        <rFont val="Calibri"/>
        <family val="2"/>
        <charset val="238"/>
        <scheme val="minor"/>
      </rPr>
      <t xml:space="preserve"> finančních postihů u projektů financovaných z prostředků EU včetně jiných zdrojů - Karlovarský kraj</t>
    </r>
  </si>
  <si>
    <t>Přehled finančních postihů (odvodů, korekcí a pokut) u projektů spolufinancovaných z EU včetně jiných zdrojů od roku 2008</t>
  </si>
  <si>
    <t>SFŽP</t>
  </si>
  <si>
    <t>nevedení u všech prvotních účetních záznamů oddělené účtování od svého vlastního účetnictví</t>
  </si>
  <si>
    <r>
      <rPr>
        <b/>
        <sz val="22"/>
        <rFont val="Calibri"/>
        <family val="2"/>
        <charset val="238"/>
      </rPr>
      <t>Přehled</t>
    </r>
    <r>
      <rPr>
        <b/>
        <sz val="22"/>
        <color indexed="8"/>
        <rFont val="Calibri"/>
        <family val="2"/>
        <charset val="238"/>
      </rPr>
      <t xml:space="preserve"> finančních postihů u projektů financovaných z prostředků EU včetně jiných zdrojů - příspěvkové organizace a KKN a.s.</t>
    </r>
  </si>
  <si>
    <r>
      <t xml:space="preserve">Dle Protokolu o kontrole RRSZ 24348/2015 chybně vyplacena II.etapa projektu, proto bude zahájeno daňové řízení (na předchozí část shodného pochybení provedena korekce) - v rámci vyřízení námitek k protokolu vyhověno v plném rozsahu
</t>
    </r>
    <r>
      <rPr>
        <b/>
        <sz val="11"/>
        <color indexed="8"/>
        <rFont val="Calibri"/>
        <family val="2"/>
        <charset val="238"/>
      </rPr>
      <t>KONEČNÝ STAV - BEZ ZJIŠTĚNÍ</t>
    </r>
  </si>
  <si>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</si>
  <si>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sl. 13 - nejedná se o součet sl. 14 a sl. 15, neboť u projektů , PO_01, PO_02 a PO_03 byl uhrazen odvod (sl. 14) ve vyšší částce, než je aktuální výše zjištěného pochybení (sl. 13), očekáváme vratku vratitelného přeplatku - z důvodu transparentnosti poskytovaných dat uvedeny veškeré údaje a částky</t>
  </si>
  <si>
    <t>k PO_03 - obdobně viz poznámka výše (sl. 13 není součtem sl. 14 a sl. 15)
PO_01, PO_02 rozdíl v uhrazeném PV a PV s nabytím PM (žádáme o vratku vratitelného přeplatku)</t>
  </si>
  <si>
    <t>Zateplení obvodového pláště budovy a výměna části oken budovy Domova pro seniory v Lázních Kynžvart, příspěvkové organizace</t>
  </si>
  <si>
    <t>OPŽP</t>
  </si>
  <si>
    <t>výzva</t>
  </si>
  <si>
    <t>Domov pro seniory v Lázních Kynžvart, p.o.</t>
  </si>
  <si>
    <t>Integrovaná střední škola Cheb, p.o.</t>
  </si>
  <si>
    <t>Zateplení a výměna zdroje tepla čp. 119, ISŠ Cheb</t>
  </si>
  <si>
    <t>výzva k vrácení prostředků za překročení délky realizace projektu o 18 dní, neboť kolaudační souhlas byl vydán až dne 18.6.2014.
Částka odpovídá 1% z dotace poskytnuté MŽP</t>
  </si>
  <si>
    <t>výzva k vrácení prostředků za překročení délky realizace projektu o 13 dní, neboť kolaudační souhlas byl vydán až dne 13.1.2014.
Částka odpovídá 1% z dotace poskytnuté MŽP</t>
  </si>
  <si>
    <t>OPTP</t>
  </si>
  <si>
    <t>2015-2017</t>
  </si>
  <si>
    <t>KARP</t>
  </si>
  <si>
    <t>nebyla naplněna podmínka adekvátního nároku dovolené zohledňující zapojení zaměstnance do realizace projektu</t>
  </si>
  <si>
    <t>MŽP
odvod za porušení rozpočtové kázně</t>
  </si>
  <si>
    <t>ve stanoveném termínu nedošlo k vyhlášení Evropsky významných lokalit za zvláště chráněná území</t>
  </si>
  <si>
    <t>Podpora činnosti Regionální stálé konference Karlovarského kraje 2015-2017
reg.č.:CZ.08.1.125/0.0/0.0/15_003/0000069</t>
  </si>
  <si>
    <t>Nestůj a pojď II.
CZ.03.1.49/0.0/0.0/15_116/0001769</t>
  </si>
  <si>
    <t>region</t>
  </si>
  <si>
    <t>Operační program Zaměstnanost</t>
  </si>
  <si>
    <t>za pronájem prostor pro potřeby projektu byla nárokována vyšší částka, než na jakou byla faktura vystavena</t>
  </si>
  <si>
    <t>Clara III: Rozvoj společné partnerské spolupráce veřejné správy v česko-saském regionu</t>
  </si>
  <si>
    <t>Cíl 2 ČR - Sasko</t>
  </si>
  <si>
    <t>fa č. 16/2016 - neuznatelný výdaj - výstupem je dokument, jehož obsah tvoří převážně kompilace dostupných informací z programové dokumentace</t>
  </si>
  <si>
    <t>1.10.2016-30.9.2019</t>
  </si>
  <si>
    <t>Ing. Josef Janů</t>
  </si>
  <si>
    <t>1.5.2016 - 31.10.2018</t>
  </si>
  <si>
    <t xml:space="preserve">VZ "Realizace stavby "Centralizace lékařské péče v nemocnici v Karlových Varech" </t>
  </si>
  <si>
    <t>porušení zásady transparentnosti § 6 ZVZ - požadavek na dispozici s obalovnou - 10 % z VZ</t>
  </si>
  <si>
    <t>porušení zásady transparentnosti § 6 ZVZ - požadavek na dispozici s obalovnou - 5 % Z VZ</t>
  </si>
  <si>
    <t>rekonstrukce analytické laboratoře - diky  havarijnímu stavu staré budovy Střední uměleckoprůmyslové školy K.Vary nelze v době udržitelnosti projektu laboratoř  využívat</t>
  </si>
  <si>
    <t>diskriminační nastavení kvalifikačních předpokladů; 
nedodržení povinnosti zadat zakázku v souladu se zadávací dokumentací;
uzavřena smlouva s uchazečem, který neprokázal splnění kvalifikačních předpokladů; 
nedisponoval obálkou společ.NeXA, s.r.o.
požadoval v zad.dokumentaci v rámci jednoho předmětu dva různé druhy plnění</t>
  </si>
  <si>
    <t>Atlas zajímavostí v Karlovarském kraji 
CZ.04.1.05/4.132.1/1795
v rámci grantového schématu
Podpora místních a regionálních služeb cestovního ruchu v KK pro veřejné subjekty
CZ.04.1.05/4.132.1</t>
  </si>
  <si>
    <t xml:space="preserve">ÚRR 
penále </t>
  </si>
  <si>
    <r>
      <t xml:space="preserve">rozhodnutím z 29.7.2013 bylo penále prominuto v plné výši
</t>
    </r>
    <r>
      <rPr>
        <b/>
        <sz val="11"/>
        <rFont val="Calibri"/>
        <family val="2"/>
        <charset val="238"/>
        <scheme val="minor"/>
      </rPr>
      <t>KONEČNÝ STAV - POSTIH ZRUŠEN</t>
    </r>
  </si>
  <si>
    <r>
      <t xml:space="preserve">17.3.2014 oznámení o zahájení daňového řízení, 22.4.2014 vyjádření ve věci daňového řízení, 16.9.2014 PV ve výši 81.346.508 Kč, 25.9.2014 žádost o prominutí odvodu a dosud nevym.penále, 13.10.2014 odesláno odvolání proti platebnímu výměru; 6.11.2014 Rozhodnutí o prominutí ve výši 99,95%, 25.5.1015 odvolání postoupeno na MF ČR (25.6.2015 výzva MF k doplnění, 2.7.2015 odesláno na MF vyjádření); 25.11.2015 Rozhodnutí MFČR - odvolání se zamítá;  odvod uhrazen v 12/2015; usn.č.RK 46/01/16; 
</t>
    </r>
    <r>
      <rPr>
        <b/>
        <sz val="11"/>
        <rFont val="Calibri"/>
        <family val="2"/>
        <charset val="238"/>
        <scheme val="minor"/>
      </rPr>
      <t>KONEČNÝ STAV - SNÍŽENÝ ODVOD UHRAZEN</t>
    </r>
  </si>
  <si>
    <r>
      <t xml:space="preserve">12.1.2016 doručen platební výměr na penále; 24.9.2014 podána žádost o prominutí dosud nevyměřeného penále - ÚRR dosud nerozhodl; KK na ÚRR zaslal dne 20.1.2016 dotaz, kdy předseda RR rozhodne o prominutí penále
16.2.2016 doručeno Rozhodnutí o prominutí penále, prominuto ve 100% výši; schv.usn.č.RK 97/02/16
</t>
    </r>
    <r>
      <rPr>
        <b/>
        <sz val="11"/>
        <rFont val="Calibri"/>
        <family val="2"/>
        <charset val="238"/>
        <scheme val="minor"/>
      </rPr>
      <t>KONEČNÝ STAV - POSTIH ZRUŠEN</t>
    </r>
  </si>
  <si>
    <r>
      <t xml:space="preserve">6.10.2014 byla zahájena daňová kontrola; 10.4.2015 doručen Protokol o ústním jednání z FÚ - oproti podání MŠMT finanční úřad nepotvrdil pochybení v Dodávce ICT a u dalšího zjištění (mylná platba) uplatnil sankci pouze ve výši 0,5 %;   15.5.2015 doručen platební výměr; 12.6.2015 podána odvolání proti platebním výměrům; 14.8.2015 odvolání postoupena na Odvolací fin.řed. v Brně; prodloužena lhůta pro vyřízení odvolání do 13.6.2016;
7.6.2016 Rozhodnutí o odvolání - zamítnuto, schv.usn.č.RK 672/06/16;
17.6.2016 PV uhrazen; 7.10.2016 odeslána na FÚ žádost o prominutí odvodu ve výši 8.505 Kč; 8.11.2016 FÚ vyrozumění o postoupení na Gener.fin.ředitelství; 12.9.2017 Rozhodnutí o prominutí daně - promíjí se odvod ve výši 8.505,- Kč; dne 7.11.2017 FÚ Rozhodnutí o přeplatku ve výši 8.50 Kč; dne 13.11.2017 FÚ vrátil prominutý odvod ve výši 8.505 Kč; škoda ve výši 1.501 Kč byla řešena jako škodní případ - nebude vymáháno
</t>
    </r>
    <r>
      <rPr>
        <b/>
        <sz val="11"/>
        <rFont val="Calibri"/>
        <family val="2"/>
        <charset val="238"/>
        <scheme val="minor"/>
      </rPr>
      <t xml:space="preserve">KONEČNÝ STAV - ŠKODA NEBUDE VYMÁHÁNA </t>
    </r>
  </si>
  <si>
    <r>
      <t xml:space="preserve">22.6.2016 doručeny PV na penále za prodlení s odvodem za porušení rozp.kázně; KK bude podávat odvolání do 22.7.2016; připravují se žádosti o prominutí penále; schv.usn.č.RK 755/07/16;
20.7.2016 KK odeslal odvolání proti PV;
úhrada penále 18.7.2016; 5.9.2016 předáno odvolání Odvolacímu finančnímu ředitelství v Brně; 7.10.2016 na FÚ odeslána žádost o prominutí penále; 8.11.2016 FÚ vyrozumění o postoupení na Gener.fin.ředitelství;
3.2.2017 Sdělení o prodloužení lhůty k vyřízení odvolání do 20.6.2017; Dne 22.6.2017 Rozhodnutí o odvolání - zamítá se; 12.9.2017 Rozhodnutí o prominutí daně - penále ve výši 1.501 Kč a 8.505 Kč se promíjí; dne 7.11.2017 FÚ Rozhodnutí o přeplatku celkem ve výši 10.006 Kč; dne 13.11.2017 FÚ vrátil prominuté penále celkem ve výši 10.006 Kč
</t>
    </r>
    <r>
      <rPr>
        <b/>
        <sz val="11"/>
        <rFont val="Calibri"/>
        <family val="2"/>
        <charset val="238"/>
        <scheme val="minor"/>
      </rPr>
      <t>KONEČNÝ STAV - PENÁLE VRÁCENO V PLNÉ VÝŠI</t>
    </r>
  </si>
  <si>
    <r>
      <t xml:space="preserve">6.10.2014 byla zahájena daňová kontrola; 10.4.2015 doručen Protokol o ústním jednání z FÚ - oproti podání MŠMT finanční úřad nepotvrdil pochybení v Dodávce ICT a u dalšího (Rekl.předměty) uplatnil sankci pouze ve výši 25 %; 15.5.2015 doručen platební výměr; 12.6.2015 podána odvolání proti platebním výměrům; 14.8.2015 odvolání postoupena na Odvolací fin.řed. v Brně; lhůta pro vyřízení odvolání prodloužena do 13.6.2016;
13.6.2016 Rozhodnutí o odvolání - zamítnuto, schv.usn.č.RK 719/06/16;
23.6.2016 PV uhrazen; 7.10.2016 odeslána na FÚ žádost o prominutí odvodu ve výši 11.771 Kč; 8.11.2016 FÚ vyrozumění o postoupení na Gener.fin.ředitelství; 12.9.2017 Rozhodnutí o prominutí daně - nepromíjí se odvod ve výši 11.771 Kč; ve výši 2.078 Kč - nebyla podávána žádost o prominutí z důvodu hospodárnosti; částka ve výši 13.849 Kč byla řešena jako škodní případ - nebude vymáháno
</t>
    </r>
    <r>
      <rPr>
        <b/>
        <sz val="11"/>
        <rFont val="Calibri"/>
        <family val="2"/>
        <charset val="238"/>
        <scheme val="minor"/>
      </rPr>
      <t>KONEČNÝ STAV - ŠKODA NEBUDE VYMÁHÁNA</t>
    </r>
  </si>
  <si>
    <r>
      <t xml:space="preserve">27.6.2016 doručeny PV na penále za prodlení s odvodem za porušení rozpočtové kázně; KK bude podávat odvolání do 27.7.2016; připravuje se žádost o prominutí penále; schv.usn.č.RK 756/07/16;
20.7.2016 KK odeslal odvolání proti PV;
úhrada penále 18.7.2016; dne 5.9.2016 předáno odvolání Odvolacímu finančnímu ředitelství v Brně; 7.10.2016 odeslána na FÚ žádost o prominutí penále; 8.11.2016 FÚ vyrozumění o postoupení na Gener.fin.ředitelství; 
3.2.2017 Sdělení o prodloužení lhůty k vyřízení odvolání do 20.6.2017; Dne 22.6.2017 Rozhodnutí o odvolání - zamítá se; 12.9.2017 Rozhodnutí o prominutí daně - promíjí se penále ve výši 2.078,- Kč a 9.830,- Kč z částky 11.771,- Kč; dne 7.11.2017 FÚ Rozhodnutí o přeplatku celkem ve výši 11.908,- Kč; dne 13.11.2017 FÚ vrátil prominuté penále ve výši 11.908,- Kč, částka ve výši 1.941,- Kč byla řešena jako škodní případ - nebude vymáháno
</t>
    </r>
    <r>
      <rPr>
        <b/>
        <sz val="11"/>
        <rFont val="Calibri"/>
        <family val="2"/>
        <charset val="238"/>
        <scheme val="minor"/>
      </rPr>
      <t xml:space="preserve">KONEČNÝ STAV - ŠKODA NEBUDE VYMÁHÁNA
</t>
    </r>
  </si>
  <si>
    <r>
      <t xml:space="preserve">6.10.2014 byla zahájena daňová kontrola a 20.11.2014 rozšíření předmětu daňové kontroly; 10.4.2015 doručen Protokol o ústním jednání z FÚ - oproti podání MŠMT finanční úřad nepotvrdil pochybení v Dodávce ICT a u dalšího (rekl.předměty) uplatnil sankci pouze ve výši 25 %; 15.5.2015 doručen platební výměr; 12.6.2015 podána odvolání proti platebním výměrům; 14.8.2015 odvolání postoupena na Odvolací fin.řed. v Brně; prodloužena lhůta pro vyřízení odvolání do 13.6.2016;
19.4.2016 Oznámení MŠMT o trvání na nesrovnalosti ve výši 612.897,60 Kč a opětovně se obrátí na FÚ;
13.6.2016 Rozhodnutí o odvolání - zamítnuto; schv.usn.č.RK 720/06/16
23.6.2016 PV uhrazen; 7.10.2016 odeslána na FÚ žádost o prominutí odvodu ve výši 12.746,-Kč; 8.11.2016 FÚ vyrozuměn oí postoupení na Gener.fin.ředitelství; 12.9.2017 Rozhodnutí o prominutí daně - nepromíjí se odvod ve výši 12.746 Kč, ve výši 2.250  Kč se nepodávala žádost o prominutí z důvodu hospodárnosti, částka ve výši 14.996 Kč byla řešena jako škodní případ - nebude vymáhána
</t>
    </r>
    <r>
      <rPr>
        <b/>
        <sz val="11"/>
        <rFont val="Calibri"/>
        <family val="2"/>
        <charset val="238"/>
        <scheme val="minor"/>
      </rPr>
      <t>MŠMT ŘEŠÍ S FINANČNÍM ÚŘADEM (částku ve výši 597.901,60 Kč); 
ČÁSTKA VE VÝŠI 14.996 Kč NEBUDE VYMÁHANA</t>
    </r>
  </si>
  <si>
    <r>
      <t xml:space="preserve">27.6.2016 doručeny PV na penále za prodlení s odvodem za porušení rozpočtové kázně; KK bude podávat odvolání do 27.7.2016; připravuje se žádost o prominutí penále; schv.usn.č.RK 757/07/16;
20.7.2016 KK odeslal odvolání proti PV;
úhrada penále 18.7.2016; dne 5.9.2016 předáno odvolání Odvolacímu finančnímu ředitelství v Brně; 7.10.2016 odeslána na FÚ žádost o prominutí penále; 8.11.2016 FÚ vyrozumění o postoupení na Gener.fin.ředitelství;
3.2.2017 Sdělení o prodloužení lhůty k vyřízení odvolání do 20.6.2017; Dne 22.6.2017 Rozhodnutí o odvolání - zamítá se; 12.9.2017 Rozhodnutí o prominutí daně - promíjí se penále ve výši 2.250 Kč a 10.656  Kč z částky 12.746 Kč; dne 7.11.2017 FÚ Rozhodnutí o přeplatku celkem ve výši 12.906 Kč; dne 13.11.2017 FÚ vrátil prominuté penále ve výši 12.906  Kč, částka ve výši 2.090 Kč byla řešena jako škodní případ - nebude vymáháno
</t>
    </r>
    <r>
      <rPr>
        <b/>
        <sz val="11"/>
        <rFont val="Calibri"/>
        <family val="2"/>
        <charset val="238"/>
        <scheme val="minor"/>
      </rPr>
      <t>KONEČNÝ STAV - ŠKODA NEBUDE VYMÁHÁNA</t>
    </r>
  </si>
  <si>
    <r>
      <t xml:space="preserve">4.11.2014 ukončena veřejnosprávní kontrola - námitky zamítnuty; 15.5.2015 zahájeno daňové řízení; 1.6.2015 a 10.6.2015 zasláno na ÚRR stanovisko a dokumentace k veřejné zakázce
Dne 15.7.2015 doručen PV č.j. RRSZ 15409/2015 na odvod za PRK ve výši 10 % ze získané dotace; 13.8.2015 bylo podáno odvolání proti platebnímu výměru;
7.4.2017 z ÚRR Protokol o kontrole - bez zjištění
</t>
    </r>
    <r>
      <rPr>
        <b/>
        <sz val="11"/>
        <rFont val="Calibri"/>
        <family val="2"/>
        <charset val="238"/>
        <scheme val="minor"/>
      </rPr>
      <t>ODVOLÁNÍ PROTI PV</t>
    </r>
  </si>
  <si>
    <r>
      <t xml:space="preserve">dne 5.12.2017 KK podal podnět na ÚOHS, správní poplatek ve výši 10.000 Kč uhrazen dne 22.11.2017; dne 4.1.2018 z ÚOHS - Oznámení o výsledku šetření podnětu - nezahájí správní řízení
</t>
    </r>
    <r>
      <rPr>
        <b/>
        <sz val="11"/>
        <rFont val="Calibri"/>
        <family val="2"/>
        <charset val="238"/>
        <scheme val="minor"/>
      </rPr>
      <t>NEBUDE ZAHÁJENO SPRÁVNÍ ŘÍZENÍ</t>
    </r>
  </si>
  <si>
    <r>
      <t xml:space="preserve">4.11.2014 ukončena veřejnosprávní kontrola - námitky zamítnuty; 15.5.2015 zahájeno daňové řízení; 1.6.2015 a 10.6.2015 zasláno na ÚRR stanovisko a dokumentace k veřejné zakázce;
Dne 15.7.2015 doručen PV č.j. 15402/2015 na odvod za PRK ve výši 5 % ze získané dotace; 13.8.2015 bylo podáno odvolání proti platebnímu výměru
</t>
    </r>
    <r>
      <rPr>
        <b/>
        <sz val="11"/>
        <rFont val="Calibri"/>
        <family val="2"/>
        <charset val="238"/>
        <scheme val="minor"/>
      </rPr>
      <t>ODVOLÁNÍ PROTI PV</t>
    </r>
  </si>
  <si>
    <r>
      <t xml:space="preserve">dne 5.12.2017 KK podal podnět na ÚOHS, správní poplatek ve výši 10 tis. Kč uhrazen dne 22.11.2017; dne 4.1.2018 z ÚOHS - Oznámení o výsledku šetření podnětu - nezahájí správní řízení
</t>
    </r>
    <r>
      <rPr>
        <b/>
        <sz val="11"/>
        <rFont val="Calibri"/>
        <family val="2"/>
        <charset val="238"/>
        <scheme val="minor"/>
      </rPr>
      <t>NEBUDE ZAHÁJENO SPRÁVNÍ ŘÍZENÍ</t>
    </r>
  </si>
  <si>
    <r>
      <t xml:space="preserve">28.7.2016 MV předalo podnět na ÚOHS, 8.8.2016 ÚOHS žádost o zaslání dokumentace, 10.8.2016 odeslána na ÚOHS dokumentace, 18.8.2016 sdělení ÚOHS, že se nebude podnětem zabývat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</si>
  <si>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r>
      <t xml:space="preserve">27.11.2015 odeslána dokumentace na ÚOHS; 16.12.2015 Výsledek šetření ÚOHS - neshledal důvody pro zahájení správního řízení
</t>
    </r>
    <r>
      <rPr>
        <b/>
        <sz val="11"/>
        <rFont val="Calibri"/>
        <family val="2"/>
        <charset val="238"/>
        <scheme val="minor"/>
      </rPr>
      <t>ÚOHS - BEZ ZJIŠTĚNÍ</t>
    </r>
  </si>
  <si>
    <r>
      <t xml:space="preserve">24.6.2015 zasláno vyjádření a dokumentace na ÚOHS; 30.10.2015 Oznámení ÚOHS - neshledal důvody pro zahájení správního řízení
</t>
    </r>
    <r>
      <rPr>
        <b/>
        <sz val="11"/>
        <rFont val="Calibri"/>
        <family val="2"/>
        <charset val="238"/>
        <scheme val="minor"/>
      </rPr>
      <t xml:space="preserve">ÚOHS </t>
    </r>
    <r>
      <rPr>
        <sz val="11"/>
        <rFont val="Calibri"/>
        <family val="2"/>
        <charset val="238"/>
        <scheme val="minor"/>
      </rPr>
      <t xml:space="preserve">- </t>
    </r>
    <r>
      <rPr>
        <b/>
        <sz val="11"/>
        <rFont val="Calibri"/>
        <family val="2"/>
        <charset val="238"/>
        <scheme val="minor"/>
      </rPr>
      <t>BEZ ZJIŠTĚNÍ</t>
    </r>
  </si>
  <si>
    <r>
      <t xml:space="preserve">Zpráva z auditu operace č. 85 z 6.4.2012 (Deloitte); 
Závěrečná zpráva OLAF z 11.1.2013;
19.9.2014 bylo zahájeno daňové řízení;
2.6.2016 Oznámení o zahájení kontroly z ÚRR; 
22.7.2016 sdělení z ÚRR, že bude použita fin.oprava ve výši 100% způsobilých výdajů;
25.8.2016 PV od ÚRR ve výši 62.039.804,60 Kč (100% odvod z částky 63.267.368 Kč ponížený o PV ve výši 1.225.412 Kč a výzvu ve výši 2.151,22 Kč), proto uhrazený PV a výzva zařazeny do této buňky;
odvolání podal na ÚRR KK dne 26.9.2016;
15.11.2016 odeslána na ÚRR žádost o prominutí odvodu a dosud nevym.penále 
</t>
    </r>
    <r>
      <rPr>
        <b/>
        <sz val="11"/>
        <rFont val="Calibri"/>
        <family val="2"/>
        <charset val="238"/>
        <scheme val="minor"/>
      </rPr>
      <t>ODVOLÁNÍ PROTI PV NA ÚRR
ŽÁDOST O PROMINUTÍ ODVODU A DOSUD NEVYM.PENÁLE U ÚRR</t>
    </r>
  </si>
  <si>
    <r>
      <t xml:space="preserve">oznámení o udělení korekce z 22.9.2014; rozhodnutí o námitkách ze dne 5.12.2014 - neakceptovány; 30.5.2015 MŽP zaslalo podnět na FÚ (upřesnění částky);
vyúčtování projektu v RKK dne 13.11.2017, č.RK 1374/11/17
</t>
    </r>
    <r>
      <rPr>
        <b/>
        <sz val="11"/>
        <rFont val="Calibri"/>
        <family val="2"/>
        <charset val="238"/>
        <scheme val="minor"/>
      </rPr>
      <t>MŽP ŘEŠÍ S FINANČNÍM ÚŘADEM; BUDE ŘEŠENO JAKO ŠKODNÍ PŘÍPAD</t>
    </r>
  </si>
  <si>
    <r>
      <t xml:space="preserve">1.3.2016 výzva ÚOHS k zaslání dokumentace k VZ01 "Zavedení datových skladů" a vyjádřit se k podnětu;
9.3.2016 KK se vyjádřil k podnětu a zaslal dokumentaci na ÚOHS;
7.4.2016 KK obdržel z ÚOHS výsledek šetření podnětu - bez zjištění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</si>
  <si>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r>
      <t xml:space="preserve">7.9.2016 žádost ÚOHS k zaslání dokumentace (u VZ - Akutní péče); 15.9.2016 zaslané dokumenty a stanovisko; 27. 9.2019 Oznámení z ÚOHS bez zjištění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</si>
  <si>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t xml:space="preserve">nedodržení lhůty 15 dnů pro uveřejnění dodatku smlouvy o dílo </t>
  </si>
  <si>
    <t>pochybení ve 3 veřejných zakázkách - dělení veřejných zakázek; chybný postup při zadávání víceprací</t>
  </si>
  <si>
    <t>podrobněji viz příloha č. 1 a č. 2</t>
  </si>
  <si>
    <t>viz usnesení č. ZKK 196/08/13 ze dne 19. 8. 2013</t>
  </si>
  <si>
    <t>viz součet sl. 4 v tabulce č. 1 (v součtu není zahrnut vratitelný přeplatek ve výši 39 092 619.25 Kč)</t>
  </si>
  <si>
    <r>
      <rPr>
        <b/>
        <sz val="11"/>
        <color rgb="FF0070C0"/>
        <rFont val="Calibri"/>
        <family val="2"/>
        <charset val="238"/>
        <scheme val="minor"/>
      </rPr>
      <t>uhrazené platební výměry,</t>
    </r>
    <r>
      <rPr>
        <b/>
        <sz val="11"/>
        <color rgb="FF00B050"/>
        <rFont val="Calibri"/>
        <family val="2"/>
        <charset val="238"/>
        <scheme val="minor"/>
      </rPr>
      <t xml:space="preserve"> </t>
    </r>
    <r>
      <rPr>
        <b/>
        <sz val="11"/>
        <color rgb="FF0070C0"/>
        <rFont val="Calibri"/>
        <family val="2"/>
        <charset val="238"/>
        <scheme val="minor"/>
      </rPr>
      <t>na které byla podána žádost o vratku vratitelného přeplatku</t>
    </r>
  </si>
  <si>
    <r>
      <t xml:space="preserve">uhrazeno
      387.193,00
</t>
    </r>
    <r>
      <rPr>
        <sz val="11"/>
        <color rgb="FF0070C0"/>
        <rFont val="Calibri"/>
        <family val="2"/>
        <charset val="238"/>
      </rPr>
      <t xml:space="preserve">podaná žádost o vratku ve výši </t>
    </r>
  </si>
  <si>
    <r>
      <rPr>
        <sz val="11"/>
        <color rgb="FF00B050"/>
        <rFont val="Calibri"/>
        <family val="2"/>
        <charset val="238"/>
      </rPr>
      <t xml:space="preserve">celkem uhrazeno
 6.646.174,00
</t>
    </r>
    <r>
      <rPr>
        <sz val="11"/>
        <color rgb="FF7030A0"/>
        <rFont val="Calibri"/>
        <family val="2"/>
        <charset val="238"/>
      </rPr>
      <t xml:space="preserve">
</t>
    </r>
    <r>
      <rPr>
        <sz val="11"/>
        <color rgb="FF0070C0"/>
        <rFont val="Calibri"/>
        <family val="2"/>
        <charset val="238"/>
      </rPr>
      <t xml:space="preserve">požádáno o vratku přeplatku   v celkové výši </t>
    </r>
  </si>
  <si>
    <r>
      <t xml:space="preserve">uhrazeno v 12/2012 a 2/2013; rozhodnutím z 13.5.2013 prominuto v plné výši; vráceno v plné výši 8/2013
</t>
    </r>
    <r>
      <rPr>
        <b/>
        <sz val="11"/>
        <rFont val="Calibri"/>
        <family val="2"/>
        <charset val="238"/>
        <scheme val="minor"/>
      </rPr>
      <t>KONEČNÝ STAV - POSTIH ZRUŠEN</t>
    </r>
  </si>
  <si>
    <r>
      <t xml:space="preserve">uhrazeno v 3/2013; rozhodnutím z 13.5.2013 prominuto v plné výši; vráceno v plné výši 8/2013
</t>
    </r>
    <r>
      <rPr>
        <b/>
        <sz val="11"/>
        <rFont val="Calibri"/>
        <family val="2"/>
        <charset val="238"/>
        <scheme val="minor"/>
      </rPr>
      <t>KONEČNÝ STAV - POSTIH ZRUŠEN</t>
    </r>
  </si>
  <si>
    <r>
      <t xml:space="preserve">uhrazeno v 1-2/2013; rozhodnutím z 17.7.2013 prominuto v plné výši; vráceno v plné výši 8/2013
</t>
    </r>
    <r>
      <rPr>
        <b/>
        <sz val="11"/>
        <rFont val="Calibri"/>
        <family val="2"/>
        <charset val="238"/>
        <scheme val="minor"/>
      </rPr>
      <t>KONEČNÝ STAV - POSTIH ZRUŠEN</t>
    </r>
  </si>
  <si>
    <r>
      <t xml:space="preserve">uhrazeno 3/2013; rozhodnutím z 17.7.2013 prominuto v plné výši; vráceno v plné výši 8/2013
</t>
    </r>
    <r>
      <rPr>
        <b/>
        <sz val="11"/>
        <rFont val="Calibri"/>
        <family val="2"/>
        <charset val="238"/>
        <scheme val="minor"/>
      </rPr>
      <t>KONEČNÝ STAV - POSTIH ZRUŠEN</t>
    </r>
  </si>
  <si>
    <r>
      <t xml:space="preserve">uhrazeno 9/2013; rozhodnutím z 20.3.2014 prominuto v plné výši; vráceno v plné výši 4/2013
</t>
    </r>
    <r>
      <rPr>
        <b/>
        <sz val="11"/>
        <rFont val="Calibri"/>
        <family val="2"/>
        <charset val="238"/>
        <scheme val="minor"/>
      </rPr>
      <t>KONEČNÝ STAV - POSTIH ZRUŠEN</t>
    </r>
  </si>
  <si>
    <r>
      <t xml:space="preserve">10.5.2016 ÚRR Výzva k vrácení dotace dotčené nesrovnalostí, uhrazeno 24.5.2016;
schv.usn.č.RK 586/05/16
</t>
    </r>
    <r>
      <rPr>
        <b/>
        <sz val="11"/>
        <rFont val="Calibri"/>
        <family val="2"/>
        <charset val="238"/>
        <scheme val="minor"/>
      </rPr>
      <t>VÝZVA UHRAZENA</t>
    </r>
  </si>
  <si>
    <r>
      <t xml:space="preserve">oznamovacím dopisem ze dne 28.2.2013 byl projekt pozastaven z důvodů šetření nesrovnalostí;
</t>
    </r>
    <r>
      <rPr>
        <b/>
        <sz val="11"/>
        <rFont val="Calibri"/>
        <family val="2"/>
        <charset val="238"/>
        <scheme val="minor"/>
      </rPr>
      <t>PROJEKT POZASTAVEN</t>
    </r>
  </si>
  <si>
    <r>
      <t xml:space="preserve">ÚOHS neshledal důvod pro zahájení správního řízení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</si>
  <si>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r>
      <t xml:space="preserve">8.12.2014 ukončena veřejnosprávní kontrola -  námitkám v plném rozsahu bylo vyhověno;
Jedná se o konečnou výši finančního postihu dle aktuálně známých a předložených informací pracovní skupině. V současné době již další kroky obrany nebudou uplatňovány.
</t>
    </r>
    <r>
      <rPr>
        <b/>
        <sz val="11"/>
        <rFont val="Calibri"/>
        <family val="2"/>
        <charset val="238"/>
        <scheme val="minor"/>
      </rPr>
      <t>KONEČNÝ STAV - POSTIH ZRUŠEN</t>
    </r>
  </si>
  <si>
    <r>
      <t xml:space="preserve">4.11.2014 ukončena veřejnosprávní kontrola - námitky zamítnuty; přesun do nezpůsobilých výdajů; ukončený projekt - vyúčtování ZKK 66/02/16;
aktuálně zjištěná celková částka neuznatelných výdajů již předložena ve vyúčtování ZKK;
25.1.2017 ÚRR oznámení o krácení způsobilých výdajů; dne 21.12.2017 byl řešen škodní případ; RKK dne 22.1.2018 usnesením č. RK 36/01/18 schválila, že škoda nebude vymáhána
</t>
    </r>
    <r>
      <rPr>
        <b/>
        <sz val="11"/>
        <rFont val="Calibri"/>
        <family val="2"/>
        <charset val="238"/>
        <scheme val="minor"/>
      </rPr>
      <t>KONEČNÝ STAV - ŠKODA NEBUDE VYMÁHÁNA</t>
    </r>
  </si>
  <si>
    <r>
      <t xml:space="preserve">4.11.2014 ukončena veřejnosprávní kontrola - námitkám v plném rozsahu vyhověno;
vyúčtování projektu ZK 473/12/15 ze dne 3.12.2015
</t>
    </r>
    <r>
      <rPr>
        <b/>
        <sz val="11"/>
        <rFont val="Calibri"/>
        <family val="2"/>
        <charset val="238"/>
        <scheme val="minor"/>
      </rPr>
      <t>KONEČNÝ STAV - POSTIH ZRUŠEN</t>
    </r>
  </si>
  <si>
    <r>
      <t xml:space="preserve">13.7.2016 žádost ÚOHS u VZ - rentgeny o zaslání dokumentace, KK dne 13.7.2016 dokumentaci zaslal a 19.7.2016 ÚOHS - bez zjištění
</t>
    </r>
    <r>
      <rPr>
        <b/>
        <sz val="11"/>
        <rFont val="Calibri"/>
        <family val="2"/>
        <charset val="238"/>
        <scheme val="minor"/>
      </rPr>
      <t>ÚOHS - BEZ ZJIŠTĚNÍ</t>
    </r>
  </si>
  <si>
    <r>
      <t xml:space="preserve">12.7.2016 se KK vyjádřil k předmětné věci na SFŽP; 5.10.2017 z MŽP Výzva k úhradě prostředků dotčených pochybením; RKK dne 23.10.2017 schválila úhradu výzvy, uhrazeno dne 30.10.2017
</t>
    </r>
    <r>
      <rPr>
        <b/>
        <sz val="11"/>
        <rFont val="Calibri"/>
        <family val="2"/>
        <charset val="238"/>
        <scheme val="minor"/>
      </rPr>
      <t>BYLO ŘEŠENO JAKO ŠKODNÍ PŘÍPAD</t>
    </r>
    <r>
      <rPr>
        <sz val="11"/>
        <rFont val="Calibri"/>
        <family val="2"/>
        <charset val="238"/>
        <scheme val="minor"/>
      </rPr>
      <t xml:space="preserve">
</t>
    </r>
  </si>
  <si>
    <r>
      <t xml:space="preserve">16.11.2016 z ÚRR Oznámení o zahájení kontroly; 8.2.2017 ÚRR Protokol o kontrole - bez zjištění
</t>
    </r>
    <r>
      <rPr>
        <b/>
        <sz val="11"/>
        <rFont val="Calibri"/>
        <family val="2"/>
        <charset val="238"/>
        <scheme val="minor"/>
      </rPr>
      <t>ÚRR PROTOKOL O KONTROLE - BEZ ZJIŠTĚNÍ</t>
    </r>
  </si>
  <si>
    <r>
      <t xml:space="preserve">30.7 .2015 prozatím doručeno pouze Stanovisko ÚRR s uvedením pochybení a výše finanční opravy (5 % z VZ část 4,5 telemetrické systémy);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 RKK 1329/11/17 ze dne 13.11.2017
</t>
    </r>
    <r>
      <rPr>
        <b/>
        <sz val="11"/>
        <rFont val="Calibri"/>
        <family val="2"/>
        <charset val="238"/>
        <scheme val="minor"/>
      </rPr>
      <t>KONEČNÝ STAV - ŠKODA NEBUDE VYMÁHÁNA</t>
    </r>
  </si>
  <si>
    <r>
      <t xml:space="preserve">30.7 .2015 prozatím doručeno pouze Stanovisko ÚRR s uvedením pochybení a výše finanční opravy (5 % z VZ část 9,10,11 funduskamera  a akutní péče);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schv.RKK 1329/11/17 ze dne 13.11.2017
</t>
    </r>
    <r>
      <rPr>
        <b/>
        <sz val="11"/>
        <rFont val="Calibri"/>
        <family val="2"/>
        <charset val="238"/>
        <scheme val="minor"/>
      </rPr>
      <t>KONEČNÝ STAV - ŠKODA NEBUDE VYMÁHÁNA</t>
    </r>
  </si>
  <si>
    <r>
      <t xml:space="preserve">30.7 .2015 prozatím doručeno pouze Stanovisko ÚRR s uvedením pochybení a výše finanční opravy (10 % z VZ část  12 rentgeny);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schv.RKK 1329/11/17 ze dne 13.11.2017
</t>
    </r>
    <r>
      <rPr>
        <b/>
        <sz val="11"/>
        <rFont val="Calibri"/>
        <family val="2"/>
        <charset val="238"/>
        <scheme val="minor"/>
      </rPr>
      <t>KONEČNÝ STAV - ŠKODA NEBUDE VYMÁHÁNA</t>
    </r>
  </si>
  <si>
    <t>Fa č.1506148 ve výši 1.820.007,72Kč a fa č. 1506168 ve výši 2.569.568,23 Kč byly uhrazeny po ukončení fyzické realizace projektu, z nichž byly způsobilé výdaje ve výši 2.093.355,34 Kč</t>
  </si>
  <si>
    <r>
      <t xml:space="preserve">4.10.2016 ÚOHS žádost o zaslání dokumentace do 10.10.2016; 7.10.2016 žádost na ÚOHS o prodloužení termínu do 13.10.2016;
12.10.2016 odeslána dokumentace a vyjádření na ÚOHS;
1.11.2016 Sdělení výsledku šetření z ÚOHS - bez zjištění; vyúčtování ZKK 356/09/17 ze dne 7.9.2017
</t>
    </r>
    <r>
      <rPr>
        <b/>
        <sz val="11"/>
        <rFont val="Calibri"/>
        <family val="2"/>
        <charset val="238"/>
        <scheme val="minor"/>
      </rPr>
      <t>ÚOHS -</t>
    </r>
    <r>
      <rPr>
        <sz val="11"/>
        <rFont val="Calibri"/>
        <family val="2"/>
        <charset val="238"/>
        <scheme val="minor"/>
      </rPr>
      <t xml:space="preserve"> </t>
    </r>
    <r>
      <rPr>
        <b/>
        <sz val="11"/>
        <rFont val="Calibri"/>
        <family val="2"/>
        <charset val="238"/>
        <scheme val="minor"/>
      </rPr>
      <t>BEZ ZJIŠTĚNÍ</t>
    </r>
  </si>
  <si>
    <t>ÚOHS 
Příkaz</t>
  </si>
  <si>
    <t xml:space="preserve">přestupek dle § 120 odst. 1 písm. a) zákona č. 137/2006 Sb., ZVZ, postupoval v rozporu s § 82 odst. 7 písm. b) ZVZ a zásadou zákazu diskriminace zakotvenou v § 6 odst. 1 ZVZ, když s vybraným uchazečem – společností Metrostav a.s. uzavřel dodatek č. 1 ke smlouvě o dílo na plnění shora uvedené veřejné zakázky, kterým posunul konečný termín plnění této zakázky ze dne 31. 7. 2015 na den 31. 8. 2015, čímž umožnil podstatnou změnu práv a povinností vyplývajících ze smlouvy o dílo, když změna konečného termínu plnění mohla za použití v původním zadávacím řízení umožnit účast jiných dodavatelů, přičemž tento postup mohl podstatně ovlivnit výběr nejvhodnější nabídky
</t>
  </si>
  <si>
    <t>14.3.2013-28.7.2015
vyúčtování projektu
ZK 292/06/17</t>
  </si>
  <si>
    <t>20.11.2015 - 18.5.2016
vyúčtování projektu  
ZK 293/06/17</t>
  </si>
  <si>
    <t>vratitelný přeplatek</t>
  </si>
  <si>
    <t>Zpráva z Auditu operace MF ČR - jiný peněžní příjem - nejedná se o VZ;
doporučení z AO pro ŘO na prověření "jiného peněžního příjmu"</t>
  </si>
  <si>
    <t>ÚOHS pokuta</t>
  </si>
  <si>
    <t>ÚRR 
vrácení dotace/ odstoupení od smlouvy</t>
  </si>
  <si>
    <t>neprovedené korekce ŘO za VŘ 003 a 004</t>
  </si>
  <si>
    <t>neponížení požadovaných nákladů o výzisky z prodeje vyfrézovaného materiálu</t>
  </si>
  <si>
    <t xml:space="preserve">neponížení požadovaných nákladů o výzisky z prodeje vyfrézovaného materiálu
</t>
  </si>
  <si>
    <t xml:space="preserve">neprovedené korekce ŘO za VŘ 004
</t>
  </si>
  <si>
    <t xml:space="preserve">FÚ 
odvod za porušení rozp. kázně </t>
  </si>
  <si>
    <t>FÚ 
odvod za porušení rozpočtové kázně (mylná platba)</t>
  </si>
  <si>
    <t xml:space="preserve">FÚ 
odvod </t>
  </si>
  <si>
    <t>FÚ 
úrok z posečkání za odvod a penále</t>
  </si>
  <si>
    <t>20.4.2010 -30.6.2015
vyúčtování projektu
ZK 462/09/16 ze dne 8.9.2016</t>
  </si>
  <si>
    <t>1.3.2015 - 30.10.2015
vyúčtování projektu
ZK 375/09/17 ze dne 7.9.2017</t>
  </si>
  <si>
    <t>2.1.2007 - 30.7.2012
vyúčtování projektu
 ZK 102/04/15 ze dne 16.4.2015</t>
  </si>
  <si>
    <t>17.9.2013 -28.12.2015
vyúčtování projektu
ZK 450/09/16 ze dne 8.9.2016</t>
  </si>
  <si>
    <t>6.11.2013 - 30.11.2015
vyúčtování projektu
ZK 248/06/16 ze dne 9.6.2016</t>
  </si>
  <si>
    <t>5.12.2013 - 30.11.2015
vyúčtování projektu
ZK 248/06/16 ze dne 9.6.2016</t>
  </si>
  <si>
    <t>18.12.2013 -27.3.2015
vyúčtování projektu
ZK 73/02/16 ze dne 25.2.2016</t>
  </si>
  <si>
    <t xml:space="preserve">13.12.2013 -27.3.2015
vyúčtování projektu
ZK 73/02/16 ze dne 25.2.2016
</t>
  </si>
  <si>
    <t>1.4.2015 - 27.11.2015
vyúčtování projektu 
ZK 257/06/16 ze dne 9.6.2016</t>
  </si>
  <si>
    <r>
      <t xml:space="preserve">9.2.2018 zaslal KK na ÚOHS na základě usnesení č. RK 805/07/17 podnět k případnému zahájení správního řízení z moci úřední,
15.3.2018 ÚOHS sdělil, že u veřejné zakázky "Modernizace a vybavení přístrojového vybavení Pavilonu akutní medicíny a centrálního vstupu KKN - Endosonografie - část 7" zahájil správní řízení, 
23.5.2018 nabylo právní moci rozhodnutí ÚOHS o vyměření pokuty ve výši 40.000 Kč, KKN pokutu uhradila.
KKN a.s. nepodala proti rozhodnutí rozklad – jednak z důvodu výše pokuty, jednak z důvodu limitně nulové pravděpodobnosti úspěchu,
KKN a.s. vyzvala k náhradě pokuty administrátora veřejné zakázky.
</t>
    </r>
    <r>
      <rPr>
        <b/>
        <sz val="11"/>
        <rFont val="Calibri"/>
        <family val="2"/>
        <charset val="238"/>
        <scheme val="minor"/>
      </rPr>
      <t>KONEČNÝ STAV</t>
    </r>
  </si>
  <si>
    <t>Sankce ve výši 25 % hodnoty veřejné zakázky "Dodávka automatizačního systému včetně učebních plánů" za pochybení při zadávacím řízení na tuto veřejnou zakázku - zadavatel byl povinen vyloučit všechny uchazeče, místo toho je vyzval k doplnění svých nabídek (doložení podepsaného návrhu smlouvy)</t>
  </si>
  <si>
    <t>Krajská agentura rozvoje podnikání, p.o.</t>
  </si>
  <si>
    <t>zadavatel nevyřadil při otevírání obálek nabídku, která obsahovala dokumenty v anglickém jazyce, k nimž nebyl připojen jejich úředně ověřený překlad do českého jazyka</t>
  </si>
  <si>
    <t xml:space="preserve">1.4.2010-31.3.2013
</t>
  </si>
  <si>
    <t>12.3.2007 - 29.7.2011
vyúčtování projektu
ZK 93/04/14 ze dne 24.4.2014</t>
  </si>
  <si>
    <t>25.9.2013 - 31.12.2013
vyúčtování projektu
ZK 302/09/15 ze dne 10.9.2015</t>
  </si>
  <si>
    <t>ÚRR 
očekávané penále</t>
  </si>
  <si>
    <t>z toho očekávaný finanční postih - odvod, pokuta nebo korekce, penále</t>
  </si>
  <si>
    <t>ÚRR očekávané penále</t>
  </si>
  <si>
    <t>27.6.2018 doručen platební výměr na odvod ve výši 89.250,00 Kč; předpoklad vyměření penále až do výše odvodu;</t>
  </si>
  <si>
    <t>28.6.2018 doručen platební výměr na odvod ve výši 19.278.653,00 Kč; předpoklad vyměření penále až do výše odvodu;</t>
  </si>
  <si>
    <t>V rámci kontroly 3E byly dotačním orgánem stanoveny ex-post maximální pořizovací ceny jednotlivých přístrojů. Vzhledem k tomu, že ceny experta ÚRR absolutně neodrážely realitu tržního prostředí a ÚRR umožňovala u projektu vyhotovení znaleckého posudku, KKN zadala u soudního znalce znalecké posudky. KKN se podařilo prostřednictvím soudního znalce snížit tyto neuznatelné výdaje na 323.212,20 Kč (z původních 3.462.807 Kč).</t>
  </si>
  <si>
    <t>24.7.2018 doručen platební výměr na odvod ve výši 5.932.671,00 Kč; předpoklad vyměření penále až do výše odvodu;</t>
  </si>
  <si>
    <t>Výstavba kooperační sítě v oblasti automatizace za účelem zvýšení ekonomickotechnické úrovně v sasko-české oblasti podpory - AKONA</t>
  </si>
  <si>
    <t>výzva k podání nabídky neobsahovala povinnou publicitu;  zadavatel nepožadoval ve výzvě skutečnosti dle Pokynů RR SZ - předložení výpisu z OR a prokázání odbornosti
VZ -  "Modernizace mostu ev.č.210-015 Mnichov" Zadavatel uzavřel  Dodatek č. 2 ke smlouvě o dílo (prodloužení lhůty pro dokončení) v rozporu s §82 odst.7 zákona č 137/2006 Sb. ZVZ;
VZ - "Modernizace mostu ev.č.210-004 Klášter Teplá"  - uzavřená smlouva o dílo není v souladu se zadávací dokumentací -uchazeč uvedl záruční lhůty v rozporu s požadavky zadavatele
VZ na autorský dozor - umělé dělení zakázek</t>
  </si>
  <si>
    <t>1.8.2014 - 30.10.2015
vyúčtování projektu
ZK 449/09/16 ze dne 8.9.2016</t>
  </si>
  <si>
    <t>2.1.2012 - 29.10.2015
vyúčtování projektu
ZK 604/12/16 ze dne 20.12.2016</t>
  </si>
  <si>
    <t>1. 7. 2010 - 30. 6. 2013
vyúčtování projektu
ZK 121/04/14 ze dne 24.4.2014</t>
  </si>
  <si>
    <t>ÚRR 
krácení dotace</t>
  </si>
  <si>
    <t>MMR 
krácení dotace</t>
  </si>
  <si>
    <t>CRR ČR 
krácení dotace</t>
  </si>
  <si>
    <t>MŠMT
krácení dotace</t>
  </si>
  <si>
    <t>MŽP
krácení dotace</t>
  </si>
  <si>
    <t>MPSV
krácení dotace</t>
  </si>
  <si>
    <t>MF krácení dotace</t>
  </si>
  <si>
    <t>CRR
krácení dotace</t>
  </si>
  <si>
    <t>MŠMT 
krácení dotace</t>
  </si>
  <si>
    <t>krácení dotace</t>
  </si>
  <si>
    <t>FÚ penále za prodlení</t>
  </si>
  <si>
    <r>
      <t xml:space="preserve">4.9.2015 Protokol o kontrole - navržena finanční opravy, 18.9.2015 podány námitky proti protokolu, 14.10.2015 námitkám částečně vyhověno,
8.12.2015 Protokol o kontrole - navržena finanční oprava další 2 VZ, 18.1.2016 vyřízení námitek - vyhověno v plném rozsahu, nové zjištění: přečerpání položky - pravděpodobně chyba administrátora (příjemce bude po administrátorovi vymáhat), námitky zamítnuty, 15.2.2016 projekt finančně ukončen,
dne 27.1.2017 ÚRR dobrovolně odeslal Oznámení o krácení způsobilých výdajů; při závěrečném vyúčtování projektu pracovní skupina provedla přepočet krácení způsobilých výdajů dle zaslaného oznámení z ÚRR, původní pochybení ve výši 554.433,10 Kč za veřejnou zakázku se vztahovalo k projektu pouze částečně, a to jen ve výši 108.641,22 Kč;
Rada usnesením č. RK 932/08/17 ze dne 7.8.2017vzala na vědomí nepodání sporu pro peněžité plnění, náklady na zpracování návrhu na zahájení sporného řízení v konečném důsledku pravděpodobně převýšily případné snížení sankce; 
30.5.2018 proběhlo jednání škodní komise, které vzhledem k tomu, že škoda vznikla v roce 2008 a že výběrové řízení bylo konáno v souladu s tehdejší běžnou praxi a že nelze specifikovat osobu odpovědnou za vznik konkrétní škody doporučila  škodu ve výši 94.941,60 Kč nevymáhat. Částku ve výši 13 699,62 na základě výzvy Muzea Sokolov zaplatila firma OLIVIUS, s.r.o.   
</t>
    </r>
    <r>
      <rPr>
        <b/>
        <sz val="11"/>
        <rFont val="Calibri"/>
        <family val="2"/>
        <charset val="238"/>
        <scheme val="minor"/>
      </rPr>
      <t xml:space="preserve">KONEČNÝ STAV </t>
    </r>
  </si>
  <si>
    <t>1.10.2014-31.10.2015
informace k projektu 
ZK 285/09/15 ze dne 10.9.2015</t>
  </si>
  <si>
    <t>1.7.2015 - 30.11.2015
informace k projektu 
ZK 392/09/16 ze dne 8.9.2016</t>
  </si>
  <si>
    <t>9. 9. 2013 - 20.6. 2014
vyúčtování projektu
ZK 147/04/17 ze dne 20.4.2017</t>
  </si>
  <si>
    <t xml:space="preserve">pochybení ve 2 veřejných zakázkách -porušení zásady transparentnosti, rovného zacházení a diskriminace § 6 ZVZ - požadavek na dispozici s obalovnou; vítězný uchazeč nesplnil zadávací podmínky; čestné prohlášení v nabídce uchazeče nesplňovalo požadavky dle ZVZ </t>
  </si>
  <si>
    <t xml:space="preserve">FÚ penále </t>
  </si>
  <si>
    <t>penále za prodlení s odvodem</t>
  </si>
  <si>
    <r>
      <rPr>
        <sz val="11"/>
        <color rgb="FF00B050"/>
        <rFont val="Calibri"/>
        <family val="2"/>
        <charset val="238"/>
        <scheme val="minor"/>
      </rPr>
      <t xml:space="preserve">uhrazeno celkem 44.213.858,00 </t>
    </r>
    <r>
      <rPr>
        <sz val="11"/>
        <color rgb="FF7030A0"/>
        <rFont val="Calibri"/>
        <family val="2"/>
        <charset val="238"/>
        <scheme val="minor"/>
      </rPr>
      <t xml:space="preserve"> </t>
    </r>
    <r>
      <rPr>
        <sz val="11"/>
        <color rgb="FF00B050"/>
        <rFont val="Calibri"/>
        <family val="2"/>
        <charset val="238"/>
        <scheme val="minor"/>
      </rPr>
      <t xml:space="preserve">doplatek URR za chybně vrácené vratky 1,39 </t>
    </r>
    <r>
      <rPr>
        <sz val="11"/>
        <color rgb="FF7030A0"/>
        <rFont val="Calibri"/>
        <family val="2"/>
        <charset val="238"/>
        <scheme val="minor"/>
      </rPr>
      <t xml:space="preserve">
</t>
    </r>
    <r>
      <rPr>
        <sz val="11"/>
        <color rgb="FF0070C0"/>
        <rFont val="Calibri"/>
        <family val="2"/>
        <charset val="238"/>
        <scheme val="minor"/>
      </rPr>
      <t xml:space="preserve">podána žádost o vratku přeplatku ve výši
</t>
    </r>
  </si>
  <si>
    <r>
      <t xml:space="preserve">30.7 .2015 prozatím doručeno pouze Stanovisko ÚRR s uvedením pochybení a výše finanční opravy (5 % z VZ část 13,14,15 akutní péče);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schv.RKK 1329/11/17 ze dne 13.11.2017
</t>
    </r>
    <r>
      <rPr>
        <b/>
        <sz val="11"/>
        <rFont val="Calibri"/>
        <family val="2"/>
        <charset val="238"/>
        <scheme val="minor"/>
      </rPr>
      <t>KONEČNÝ STAV - ŠKODA NEBUDE VYMÁHÁNA</t>
    </r>
  </si>
  <si>
    <t>Technická pomoc - Karlovarský kraj - kód 121</t>
  </si>
  <si>
    <t>1.9.2015-31.12.2023</t>
  </si>
  <si>
    <t>výdaje na spotřebu paliva - neuznatelné</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</si>
  <si>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dne 24.8.2018 usnesením zamítlo státní zastupitelství stížnost poškozeného;
</t>
    </r>
    <r>
      <rPr>
        <b/>
        <sz val="11"/>
        <rFont val="Calibri"/>
        <family val="2"/>
        <charset val="238"/>
        <scheme val="minor"/>
      </rPr>
      <t>OČEKÁVÁME PV NA PENÁLE</t>
    </r>
    <r>
      <rPr>
        <b/>
        <sz val="16"/>
        <color theme="1"/>
        <rFont val="Calibri"/>
        <family val="2"/>
        <charset val="238"/>
        <scheme val="minor"/>
      </rPr>
      <t/>
    </r>
  </si>
  <si>
    <r>
      <t xml:space="preserve">1.9.2016 z MF Oznámení o auditu operace
13.12.2015 Návrh zprávy o auditu operace;
22.12.2016 Stanovisko k Návrhu zprávy o auditu operace;26.12.2016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vyúčtování ZKK 356/09/17 ze dne 7.9.2017; dne 27. 6. 2018 z URR doručen PV č. 16/2018 ve výši 89.250,00 Kč; dne 28. 6 2018 z URR doručen PV č. 17/2018 ve výši 19.278.653,00 Kč; 26. 7. 2018 odesláno odvolání proti PV; Dne 5.9.2018 Policie ČR usnesením rozhodla o odložení trestní věci podezření ze spáchání trestného činu; 
</t>
    </r>
    <r>
      <rPr>
        <b/>
        <sz val="11"/>
        <rFont val="Calibri"/>
        <family val="2"/>
        <charset val="238"/>
        <scheme val="minor"/>
      </rPr>
      <t>OČEKÁVÁME PV NA PENÁLE</t>
    </r>
  </si>
  <si>
    <r>
      <t xml:space="preserve">27.6.2018 doručen platební výměr na odvod ve výši 7.605.522 Kč; očekávané penále nebylo dosud vyměřeno, může dosáhnou až výše odvodu, tj. 7.605.522 Kč
</t>
    </r>
    <r>
      <rPr>
        <b/>
        <sz val="11"/>
        <color indexed="8"/>
        <rFont val="Calibri"/>
        <family val="2"/>
        <charset val="238"/>
      </rPr>
      <t>PŘEDPOKLAD VYMĚŘENÍ PENÁLE AŽ DO VÝŠE ODVODU</t>
    </r>
  </si>
  <si>
    <t>předpoklad vyměření penále až do výše odvodu - dosud nevyměřeno</t>
  </si>
  <si>
    <r>
      <t xml:space="preserve">FÚ penále dosud nevyměřil,  penále bude ve výši 1 promile z částky odvodu za každý den prodlení, penále bude zřejmě ve 100% výši, 
7.10.2016 odeslána na FÚ žádost o prominutí odvodu a dosud nevym. penále
</t>
    </r>
    <r>
      <rPr>
        <b/>
        <sz val="11"/>
        <rFont val="Calibri"/>
        <family val="2"/>
        <charset val="238"/>
        <scheme val="minor"/>
      </rPr>
      <t>OČEKÁVÁME PV NA PENÁLE</t>
    </r>
  </si>
  <si>
    <t>FÚ
penále - dosud nevyměřeno</t>
  </si>
  <si>
    <t>1.1.2009 -31.8.2012
vyúčtování projektu
ZK 211/04/17 ze dne 20.4.2017</t>
  </si>
  <si>
    <r>
      <t xml:space="preserve">14.11.2014 ukončena veřejnosprávní kontrola - námitkám bylo částečně vyhověno, 30.3.2015 doručen Protokol o kontrole č. RRSZ 2588/2015; 10.4.2015 odeslány námitky proti kontrolním zjištěním; 06.05.2015 doručeno vyřízení námitek  č. RRSZ 10264/2015 - částečně vyhověno; 20.4.2015 zahájen audit operace, 17.8.2015 Protokol RRSZ 17522/2015, 
11.4.2016 zahájen spor pro nepeněžité plnění, 2.11.2016 rozhodnutí MFČR ve sporu pro nepeněžité plnění ve prospěch KSÚS,
15.11.2016 ÚRR naplnil rozhodnutí MFČR a zaslal KSÚS oznámení a odůvodnění provedených krácení,
RKK usnesením č. RK 861/07/17 ze dne 24.7.2017 vzala na vědomí výsledek sporu pro nepeněžité plnění a informaci o nepodání návrhu na peněžité plnění,
13.9.2018 vyzval KK ředitele KSÚS KK  dopisem  č.j. 2789/FI/18 k řešení škod dle usnesení č. RK 861/07/17
</t>
    </r>
    <r>
      <rPr>
        <b/>
        <sz val="11"/>
        <color indexed="8"/>
        <rFont val="Calibri"/>
        <family val="2"/>
        <charset val="238"/>
      </rPr>
      <t>KSÚS BUDE KRÁCENÍ DOTACE  ŘEŠIT JAKO ŠKODNÍ PŘÍPAD</t>
    </r>
  </si>
  <si>
    <t>uhrazené platební výměry, provedené korekce, včetně vratitelného přeplatku ve výši 39.092.619,25 Kč</t>
  </si>
  <si>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19.2.2018 podána správní žaloba proti rozhodnutí o sporu.
</t>
    </r>
    <r>
      <rPr>
        <b/>
        <sz val="11"/>
        <rFont val="Calibri"/>
        <family val="2"/>
        <charset val="238"/>
      </rPr>
      <t>OČEKÁVÁME ROZSUDEK VE VĚCI SPRÁVNÍ ŽALOBY</t>
    </r>
  </si>
  <si>
    <r>
      <t xml:space="preserve">6.11.2014 ukončena veřejnosprávní kontrola - námitkám nebylo vyhověno;
15.4.2015  Oznámení výsledku šetření  podnětu ÚOHS-P39/2015/VZ-7503/2015/551/Sbe  - bez sankce; 
20.4.2015 zahájen MF ČR audit operace;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8.9.2017 zahájen spor pro peněžité plnění, 18.5.2018 doručeno zamítavé rozhodnutí MFČR o sporu z veřejnosprávní smlouvy, 17.7.2018 podaná správní žaloba proti rozhodnutí o sporu (usnesení č. RK 785/07/18 ze dne 9.7.2018).
</t>
    </r>
    <r>
      <rPr>
        <b/>
        <sz val="11"/>
        <rFont val="Calibri"/>
        <family val="2"/>
        <charset val="238"/>
      </rPr>
      <t>RKK ULOŽILA KSÚS  PŘEDLOŽIT INFORMACI O DALŠÍM POSTUPU
OČEKÁVÁME ROZSUDEK VE VĚCI SPRÁVNÍ ŽALOBY</t>
    </r>
  </si>
  <si>
    <t>ÚRR 
přesun do nezpůsobilých výdajů</t>
  </si>
  <si>
    <t>Pochybení v 9 VZ, kde zadavatel nedodržel základní pravidla zadávání VZ - požadavek na prokázání zkušeností předložením údajů o 1 zakázce (diskriminační kritérium), zkrácení lhůty pro podání nabídek, rozeslání hromadných e-mailů, zveřejnění identifikačních údajů uchazečů, umělé dělení zakázek - finanční oprava od 2 % - 25 %.</t>
  </si>
  <si>
    <r>
      <t xml:space="preserve">16.6.2015 doručen protokol o kontrole; 7.7.2015 podány námitky; 31.7.2015
MPSV zamítlo námitky; 29.7.2015
podána závěrečná ŽoP; 28.8.2015 proběhla ze strany CRR kontrola na místě, bez nálezu a projekt byl postoupen MPSV k závěrečné kontrole;
MPSV vydalo Závěrečné vyhodnocení akce, dne 27.6.2016 ukončen finančně; 
dne 11.9.2018 proběhlo jednání škodní komise, dne 5. 11. 2018 odeslána výzva k náhradě škody ve výši 20 % ze 75.625,00 Kč tj. 15.125,00 Kč. Dne 20. 11. 2018 uhradila APDM náhradu škody ve výši 15.125,00 Kč dle usnesení č. RK 1179/10/18 ze dne 22.10.2018.
</t>
    </r>
    <r>
      <rPr>
        <b/>
        <sz val="11"/>
        <rFont val="Calibri"/>
        <family val="2"/>
        <charset val="238"/>
        <scheme val="minor"/>
      </rPr>
      <t>KONEČNÝ STAV</t>
    </r>
  </si>
  <si>
    <r>
      <t xml:space="preserve">zjištění ze Zprávy o auditu operace č. IOP/2014/o/037 z 22.12.2014; v 8/2015 podnět z Min.pro místní rozvoj na FÚ - zahájení daňového řízení; 4.11.2015 Protokol o ústním jednání; 24.11.2015 Karlovarský kraj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Odvolacímu fin.řed. v Brně; schv.usn.č.RK 146/02/16;
3.10.2016 Odvolací finanční ředitelství v Brně prodloužení lhůty pro vyřízení odvolání do 26.2.2017; 7.10.2016 odeslána na FÚ žádost o prominutí odvodu a dosud nevym. penále; 8.11.2016 FÚ vyrozumění o postoupení na Gener.fin.ředit.; 27.2.2017 Rozhodnutí o odvolání - zamítá se, odvod uhrazen dne 13.3.2017; podání správní žaloby  27.4.2017; dne 27.7.2018 doručen rozsudek Krajského soudu v Plzni o zamítnutí žaloby; dne 28.10.2018 vydalo OLP pr. posouzení - za vznik škody odpovídá Sdružení RELSIE-PFI
</t>
    </r>
    <r>
      <rPr>
        <b/>
        <sz val="11"/>
        <rFont val="Calibri"/>
        <family val="2"/>
        <charset val="238"/>
        <scheme val="minor"/>
      </rPr>
      <t>ŽÁDOST O PROMINUTÍ ODVODU A DOSUD NEVYM.PENÁLE NA GENER.FIN.ŘED.</t>
    </r>
  </si>
  <si>
    <r>
      <t xml:space="preserve">8.7.2015 doručen Protokol z VSK; 23.7.2015 podány námitky; 5.8.2015 námitkám částečně vyhověno; 13.11.2015 Protokol o kontrole ŽoP II.etapa - bez zjištění;
aktuálně prověřujeme skutečnou výši nezpůsobilých výdajů v souvislosti s vyúčtováním projektu;
31.1.2017 ÚRR Oznámení o krácení způsobilých výdajů;
proběhla škodní komise - RKK schválila usnesením č. RK 1330/11/17 ze dne 13.11.2017 - škoda bude vymáhána po vedoucím projektu APDM; Škoda ve výši 2.762,50 Kč byla APDM dne 9.8.2018 uhrazena 
</t>
    </r>
    <r>
      <rPr>
        <b/>
        <sz val="11"/>
        <rFont val="Calibri"/>
        <family val="2"/>
        <charset val="238"/>
        <scheme val="minor"/>
      </rPr>
      <t>KONEČNÝ STAV</t>
    </r>
  </si>
  <si>
    <r>
      <t xml:space="preserve">27.2.2017 Protokol o ústním jednání z FÚ; dne 13.3.2017 podáno stanovisko; 3.4.2017 z FÚ Zpráva o daňové kontrole a PV na odvod ve výši 109.471,-Kč, uhrazen dne 6.4.2017, odvolání proti PV  4.5.2017; dne 12.7.2017 postoupení odvolání Odvol.fin.řed.v Brně; Dne 6.4.2018 obdržel KK rozhodnutí o odvolání - snížení odvodu na 1.386,00 Kč, přeplatek ve výši 108.085,00 Kč vrátil FÚ na účet KK dne 18.4.2018; 9.8.2018 škodní komise - nevymáhat
</t>
    </r>
    <r>
      <rPr>
        <b/>
        <sz val="11"/>
        <rFont val="Calibri"/>
        <family val="2"/>
        <charset val="238"/>
        <scheme val="minor"/>
      </rPr>
      <t>KONEČNÝ STAV</t>
    </r>
  </si>
  <si>
    <r>
      <t xml:space="preserve">23.8.2017 z MF oznámení o auditu operace, 25.10.2017 z MF Návrh zprávy o auditu operace, stanovisko do 6.11.2017; stanovisko nebylo podáno, dne 30.11.2017 zpráva o auditu operace z MF; dne 16.2.2018 z MPSV předání podkladů k prošetření podezření na porušení rozp.kázně na FÚ; 
dne 23.3.2018 zahájil Finanční úřad vyměřovací řízení; dne 11.4.2018 doručeny platební výměry ve výši 2.322,00 Kč a 79,00 Kč, rozhodnutím Rady č. 436/04/18 schválena úhrada; dne 3. 5. 2018 doručena žádost o opravu vydaných platebních výměrů z MF (nezohlednili 5% vlastních zdrojů příjemce dotace) dne 11. 5. 2018 podal KK proti PV odvolání; dne 19.6.2018 obdržel KK Návrh Zprávy o auditu - bez zjištění; 2. 7. 2018 doručeno Rozhodnutí o odvolání z FÚ KV- změna výše PV z 2.401,00 Kč na 2.281,00 Kč. Dne 17.9.2018 obdržel KK od FÚ KV vratku ve výši 120,00 Kč; 
</t>
    </r>
    <r>
      <rPr>
        <b/>
        <sz val="11"/>
        <rFont val="Calibri"/>
        <family val="2"/>
        <charset val="238"/>
        <scheme val="minor"/>
      </rPr>
      <t>PO UKONČENÍ PROJEKTU BUDE ŘEŠENO JAKO ŠKODNÍ PŘÍPAD</t>
    </r>
  </si>
  <si>
    <r>
      <t xml:space="preserve">dne 3. 5. 2018 doručen PV na penále za prodlení s odvodem za porušení rozpočtové kázně ve výši 1.140,00 Kč;
7.8.2018 z FÚ pro Karlovarský kraj doručen opravný platební výměr na penále za prodlení s odvodem,
KK uhradil 7.8.2018 PV na penále ve výši 1.084,00 Kč.
</t>
    </r>
    <r>
      <rPr>
        <b/>
        <sz val="11"/>
        <rFont val="Calibri"/>
        <family val="2"/>
        <charset val="238"/>
        <scheme val="minor"/>
      </rPr>
      <t>PO UKONČENÍ PROJEKTU BUDE ŘEŠENO JAKO ŠKODNÍ PŘÍPAD</t>
    </r>
  </si>
  <si>
    <r>
      <t xml:space="preserve">dne 23.10.2017 Oznámení o ukončení kontroly z CRR, stížnost do 24.11.2017, dne 15.11.2017 odeslaná stížnost na CRR a MMR; dne 15.12.2017 z CRR vypořádání stížnosti - zamítnutí; 10. 5. 2018 obdržel KK Odpověď na opakovanou žádost o odůvodnění rozhodnutí, ve kterém se CRR vyjádřilo ke správnému postupu kontrolora; dne 10.8.2018 postoupení věci MMR - přezkum postupu kontrolora; dne 8.10.2018 doručeno vyjádření MMR.
</t>
    </r>
    <r>
      <rPr>
        <b/>
        <sz val="11"/>
        <rFont val="Calibri"/>
        <family val="2"/>
        <charset val="238"/>
        <scheme val="minor"/>
      </rPr>
      <t>PO UKONČENÍ PROJEKTU BUDE ŘEŠENO JAKO ŠKODNÍ PŘÍPAD</t>
    </r>
  </si>
  <si>
    <r>
      <t xml:space="preserve">10.11.2014 ukončena veřejnosprávní kontrola - námitkám částečně vyhověno; projekt byl finančně ukončen k 22.10.2015; APDM vyúčtovala projekt v ZKK č. 217/06/16 ze dne 9.6.2016;
Jedná se o konečnou výši finančního postihu dle aktuálně známých a předložených informací pracovní skupině. V současné době již další kroky obrany nebudou uplatňovány.
25.1.2017 ÚRR oznámení o krácení způsobilých výdajů; Rada KK usnesením č, 897/08/18 ze dne 6.8.2018 rozhodla o nepodání sporu z veřejnoprávní smlouvy pro peněžité plnění; 9.8.2018 odeslána APDM žádost o vyhotovení protokolu o škodě, 
17. 9. 2018 zasedala škodní komise na základě Protokolu o škodě ze dne 31. 8. 2018 vyhotoveného ředitelem APDM. Dne 5. 11. 2018 odeslána výzva k náhradě škody ve výši 16.023,96 Kč na základě usnesení RK 1178/10/18 ze dne 22.10.2018. Dne 20. 11. 2018 uhradila APDM náhradu škody ve výši 16.023,97 Kč.
13.12.2018 zaslal KK na bankovní účet Stat. města Karlovy Vary částku 16.023,97 Kč, neboť na základě Smlouvy o spolupráci ze dne 9.7.2014 a Smlouvy o poskytnutí příspěvku z rozpočtu Stat. města Karlovy Vary ze dne 25.6.2014 byl projekt  financován Stat.městem Karlovy Vary (KK byl pouze žadatelem o dotaci)
</t>
    </r>
    <r>
      <rPr>
        <b/>
        <sz val="11"/>
        <rFont val="Calibri"/>
        <family val="2"/>
        <charset val="238"/>
        <scheme val="minor"/>
      </rPr>
      <t>KONEČNÝ STAV</t>
    </r>
  </si>
  <si>
    <r>
      <t xml:space="preserve">Dne 25.7.2017 z MF oznámení o auditu operace, dne 9.8.2017 z MF návrh zprávy o auditu operace, dne 14.8.2017 KK odeslal odpověď  k návrhu zprávy o auditu operace -  žádné připomínky, dne 15.8.2017 Zpráva o auditu operace - bez zjištění, z MMR dne 28.8.2017 návrh protokolu o kontrole, KK dne 1.9.2017 odeslal námitky k návrhu protokolu.
Dne 22.9.2017 byl doručen protokol o kontrole.
Dne 2.10.2017 KARP odeslal námitky proti zjištění v protokolu.
Dne 17.10.2017 doručeno vyřízení námitek, námitky byly zamítnuty.
</t>
    </r>
    <r>
      <rPr>
        <b/>
        <sz val="11"/>
        <color theme="1"/>
        <rFont val="Calibri"/>
        <family val="2"/>
        <charset val="238"/>
        <scheme val="minor"/>
      </rPr>
      <t>KONEČNÝ STAV - PROTI UHRAZENÉ VÝZVĚ NENÍ PŘÍPUSTNÁ DALŠÍ OBRANA. UHRAZENÍM VÝZVY NEVZNIKLA ŠKODA, NEBOŤ PŘEDMĚTNÉ FINANČNÍ PROSTŘEDKY NEMOHLY BÝT ZA ŽÁDNÝCH OKOLNOSTÍ ZPŮSOBILÝM VÝDEJ PROJEKTU.</t>
    </r>
  </si>
  <si>
    <r>
      <t xml:space="preserve">dne 1.9.2016 doručena žádost o zaslání dokumentace k VZ 8, nejpozději do dne 8.9.2016;
23.9.2016 - ÚOHS neshledal důvody pro zahájení řízení.
</t>
    </r>
    <r>
      <rPr>
        <b/>
        <sz val="11"/>
        <color indexed="8"/>
        <rFont val="Calibri"/>
        <family val="2"/>
        <charset val="238"/>
      </rPr>
      <t>KONEČNÝ STAV - ŠETŘENÍ ÚOHS BYLO BEZDŮVODNÉ.</t>
    </r>
  </si>
  <si>
    <r>
      <t xml:space="preserve">CRR ČR dokončena administrativní kontrola Žádosti o platbu -  1.2.2016 Zápis z fyzické kontroly, příjemce s korekcí souhlasí, část korekce vymáhá po administrátorovi dotace (Olivius, s.r.o.)
Jedná se o konečnou výši finančního postihu dle aktuálně známých a předložených informací pracovní skupině. V současné době již další kroky obrany nebudou uplatňovány.
11/2016 vymožena škoda ve výši  20.779,90 Kč způsobená firmou Olivius,s.r. o. Zbylou část korekce uhradila ZZS KK ze svého rozpočtu.
</t>
    </r>
    <r>
      <rPr>
        <b/>
        <sz val="11"/>
        <color indexed="8"/>
        <rFont val="Calibri"/>
        <family val="2"/>
        <charset val="238"/>
      </rPr>
      <t>KONEČNÝ STAV - PROTI KRÁCENÍ SE JIŽ NELZE BRÁNIT.</t>
    </r>
  </si>
  <si>
    <r>
      <t xml:space="preserve">10.2.2017 doručena zpráva o auditu operace, auditní orgány zkontroloval výdaje ve výši 98.302.215 Kč a neidentifikoval žádné nezpůsobilé výdaje.
</t>
    </r>
    <r>
      <rPr>
        <b/>
        <sz val="11"/>
        <color indexed="8"/>
        <rFont val="Calibri"/>
        <family val="2"/>
        <charset val="238"/>
      </rPr>
      <t>KONEČNÝ STAV - BEZ ZJIŠTĚNÍ.</t>
    </r>
  </si>
  <si>
    <r>
      <t xml:space="preserve">Stanovisko ÚRR č. RRSZ 17300/2015 ze dne 6.8.2015, dne 19.8.2015 podány Námitky proti stanovisku,
9.9.2015 podepsána Smlouva o dotaci v původní výši, přesun  způsobilých výdajů do nezpůsobilých ÚRR neprovedl.
</t>
    </r>
    <r>
      <rPr>
        <b/>
        <sz val="11"/>
        <color indexed="8"/>
        <rFont val="Calibri"/>
        <family val="2"/>
        <charset val="238"/>
      </rPr>
      <t>KONEČNÝ STAV - BEZ KRÁCENÍ.</t>
    </r>
  </si>
  <si>
    <r>
      <t xml:space="preserve">16.4.2015 doručen Návrh zprávy o auditu; 26.6.2015 zasláno na MF ČR stanovisko k návrhu zprávy.
1.9.2015 Zpráva z AO - jiný peněžní příjem potvrzen; 
6.3.2017 výzva k vrácení dotace v celkové výši 751.432,90 Kč za projekt.  </t>
    </r>
    <r>
      <rPr>
        <sz val="11"/>
        <rFont val="Calibri"/>
        <family val="2"/>
        <charset val="238"/>
      </rPr>
      <t xml:space="preserve">9.1.2018 zahájil ÚRR daňové řízení; 27.4.2018 doručen platební výměr č. 9/2018 ve výši 751.433 Kč, 
25.5.2018 KSÚS podala odvolání proti platebnímu výměru.
</t>
    </r>
    <r>
      <rPr>
        <b/>
        <sz val="11"/>
        <rFont val="Calibri"/>
        <family val="2"/>
        <charset val="238"/>
      </rPr>
      <t>OČEKÁVÁME ROZHODNUTÍ MF O ODVOLÁNÍ PROTI PLATEBNÍMU VÝMĚRU.</t>
    </r>
  </si>
  <si>
    <r>
      <t xml:space="preserve">6.10.2015 zastaveno správní řízení ÚOHS - nebyly zjištěny důvody pro uložení sankce
</t>
    </r>
    <r>
      <rPr>
        <b/>
        <sz val="11"/>
        <color indexed="8"/>
        <rFont val="Calibri"/>
        <family val="2"/>
        <charset val="238"/>
      </rPr>
      <t>KONEČNÝ STAV - ŠETŘENÍ ÚOHS BYLO BEZDŮVODNÉ.</t>
    </r>
  </si>
  <si>
    <r>
      <t xml:space="preserve">7.10.2015Zpráva o auditu operace - zjištění jiný peněžní příjem - prodej vyfrézovaného asfaltu a dřevní hmoty - výzva ŘO o prošetření v dalších etapách; 
6.3.2017 výzva k vrácení dotace v celkové výši 186.679,77 Kč za projekt
</t>
    </r>
    <r>
      <rPr>
        <sz val="11"/>
        <color indexed="8"/>
        <rFont val="Calibri"/>
        <family val="2"/>
        <charset val="238"/>
      </rPr>
      <t xml:space="preserve">9.1.2018 zahájil ÚRR daňové řízení; 27.4. 2018 doručen platební výměr č. 8/2018 ve výši 195.663 Kč, 
25.5.2018 KSÚS podala odvolání proti platebnímu výměru
</t>
    </r>
    <r>
      <rPr>
        <b/>
        <sz val="11"/>
        <color indexed="8"/>
        <rFont val="Calibri"/>
        <family val="2"/>
        <charset val="238"/>
      </rPr>
      <t>OČEKÁVÁME ROZHODNUTÍ MF O ODVOLÁNÍ PROTI PLATEBNÍMU VÝMĚRU.</t>
    </r>
  </si>
  <si>
    <r>
      <t xml:space="preserve">26.7.2016 doručena KSUS Zpráva o auditu operace - zjištění jiný peněžní příjem - prodej vyfrézovaného asfaltu - pro AO bez finanční opravy (nespadá do audit.období), avšak výzva ŘO o prošetření v dalších etapách;
6.3.2017 výzva k vrácení dotace v celkové výši 259.239,57 Kč,
</t>
    </r>
    <r>
      <rPr>
        <sz val="11"/>
        <color indexed="8"/>
        <rFont val="Calibri"/>
        <family val="2"/>
        <charset val="238"/>
      </rPr>
      <t xml:space="preserve">9.1.2018 zahájil ÚRR daňové řízení;  10.5. 2018 doručen platební výměr č. 11/2018 ve výši 259.240 Kč, 
25.5.2018 KSÚS podala odvolání proti platebnímu výměru
</t>
    </r>
    <r>
      <rPr>
        <b/>
        <sz val="11"/>
        <color indexed="8"/>
        <rFont val="Calibri"/>
        <family val="2"/>
        <charset val="238"/>
      </rPr>
      <t>OČEKÁVÁME ROZHODNUTÍ MF O ODVOLÁNÍ PROTI PLATEBNÍMU VÝMĚRU.</t>
    </r>
  </si>
  <si>
    <r>
      <t xml:space="preserve">7.11.2014 ukončena veřejnosprávní kontrola - námitkám bylo částečně vyhověno,
celkové navržené krácení 55.230,45 Kč (částka z dotace), ale příjemce 24.684 Kč nečerpal a u druhého pochybení bylo zkráceno pouze 6.582,40 Kč, zbytek příjemce sám převedl do nezpůsobilých výdajů.
11.4.2016 zahájen spor pro nepeněžité plnění,
2.11.2016 rozhodnutí MFČR ve sporu pro nepeněžité plnění ve prospěch KSÚS,
15.11.2016 ÚRR naplnil rozhodnutí MFČR a zaslal KSÚS oznámení a odůvodnění provedených krácení
22.5.2017 RKK vzala na vědomí rozhodnutí KSÚS o  nepodání návrhu na spor pro 6.582,40 Kč (viz usnesení 592/05/17), 13.9.2018 vyzval KK ředitele KSÚS KK  dopisem  č.j. 2789/FI/18 k řešení škod dle usnesení č. RK 592/05/17,
</t>
    </r>
    <r>
      <rPr>
        <b/>
        <sz val="11"/>
        <color theme="1"/>
        <rFont val="Calibri"/>
        <family val="2"/>
        <charset val="238"/>
        <scheme val="minor"/>
      </rPr>
      <t xml:space="preserve">KONEČNÝ STAV - </t>
    </r>
    <r>
      <rPr>
        <b/>
        <sz val="11"/>
        <color indexed="8"/>
        <rFont val="Calibri"/>
        <family val="2"/>
        <charset val="238"/>
      </rPr>
      <t>SPOR Z VPS NEBUDE PODÁN, RKK ULOŽILA  KSÚS VYPOŘÁDAT ŠKODU V SOULADU S PLATNOU LEGISLATIVOU.</t>
    </r>
  </si>
  <si>
    <r>
      <t xml:space="preserve">10.11.2014 ukončena veřejnosprávní kontrola - námitkám nebylo vyhověno;
usnesením č. ZKK 25/02/15 z 12.2.2015 bylo schváleno podání návrhu na ukončení smlouvy o dotaci a dokončení celé akce v režimu investiční akce plně hrazené Karlovarským krajem ve výši již poskytnutých finančních prostředků (23.661.620 Kč)  
Odstoupení od projektu bylo schváleno RKK 1352/12/14. Vratka dotace uhrazena dne 20.2.2015 na účet poskytovatele.
Od projektu bylo odstoupeno, nelze se jakkoliv bránit.
</t>
    </r>
    <r>
      <rPr>
        <b/>
        <sz val="11"/>
        <color indexed="8"/>
        <rFont val="Calibri"/>
        <family val="2"/>
        <charset val="238"/>
      </rPr>
      <t>KONEČNÝ STAV - ODSTOUPENO OD PROJEKTU.</t>
    </r>
  </si>
  <si>
    <r>
      <t xml:space="preserve">ÚOHS si dne 13.3.2015 vyžádal zaslání písemného vyjádření k podnětu a zaslání dokumentace k VZ; 
18.3.2015 na ÚOHS odesláno vyjádření a dokumentace k VZ; 24.4.2015 ÚOHS oznámení o zahájení správního řízení čj.: ÚOHS-S245/2015/VZ-10117/2015/543/Jwe
29.4.2015 odesláno stanovisko  na ÚOHS
5.6.2015 udělena pokuta ve výši 1.000 Kč
</t>
    </r>
    <r>
      <rPr>
        <b/>
        <sz val="11"/>
        <color indexed="8"/>
        <rFont val="Calibri"/>
        <family val="2"/>
        <charset val="238"/>
      </rPr>
      <t>KONEČNÝ STAV - UDĚLENÁ POKUTA JE DEFINITIVNÍ.</t>
    </r>
  </si>
  <si>
    <r>
      <t xml:space="preserve">30.1.2015 si ÚOHS vyžádal dokumentaci, 9.2.2015 zasláno na ÚOHS stanovisko k podanému podnětu
3.8.2015 Výsledek šetření UOHS - nebyly shledány důvody pro zahájení spor.řízení
</t>
    </r>
    <r>
      <rPr>
        <b/>
        <sz val="11"/>
        <color indexed="8"/>
        <rFont val="Calibri"/>
        <family val="2"/>
        <charset val="238"/>
      </rPr>
      <t>KONEČNÝ STAV - ŠETŘENÍ ÚOHS BYLO BEZDŮVODNÉ.</t>
    </r>
  </si>
  <si>
    <r>
      <t xml:space="preserve">rozhodnutí o pokutě z 4.4.2012, pokutu ÚOHS uhradil ředitel školy - rozhodnutí škodní komise ze dne 21.5.201, datum úhrady 20.6.2012.
</t>
    </r>
    <r>
      <rPr>
        <b/>
        <sz val="11"/>
        <color indexed="8"/>
        <rFont val="Calibri"/>
        <family val="2"/>
        <charset val="238"/>
      </rPr>
      <t>KONEČNÝ STAV - ULOŽENÁ POKUTA JE DEFINITIVNÍ.</t>
    </r>
  </si>
  <si>
    <r>
      <t xml:space="preserve">12.8.2010 ukončena veřejnosprávní kontrola - námitkám nebylo vyhověno,
11.5.2012 oznámení MMR ČR o provedení korekce, 
</t>
    </r>
    <r>
      <rPr>
        <sz val="11"/>
        <color indexed="8"/>
        <rFont val="Calibri"/>
        <family val="2"/>
        <charset val="238"/>
      </rPr>
      <t xml:space="preserve">výše nezpůsobilých výdajů navýšena dle vyúčtování projektu o další výdaje krácené mimo VSK (chybně proplacené výdaje apod.).
Pracovní skupina pro finanční postihy se o navýšení nezpůsobilých výdajů dozvěděla až  při závěrečném vyúčtování projektu - viz usnesení ZK 211/04/17, řediteli školy byla uložena část korekce k úhradě - viz usnesení RK 503/04/17, náhradu škody ředitel uhradil.
</t>
    </r>
    <r>
      <rPr>
        <b/>
        <sz val="11"/>
        <color indexed="8"/>
        <rFont val="Calibri"/>
        <family val="2"/>
        <charset val="238"/>
      </rPr>
      <t>KONEČNÝ STAV - PROTI KRÁCENÍ JIŽ NENÍ PŘÍPUSNÁ DALŠÍ OBRANA.</t>
    </r>
  </si>
  <si>
    <r>
      <t xml:space="preserve">24.10.2016 doručena zpráva o auditu operace, v auditovaném období nezjištěny nezp. výdaje, mimo období zjištěny výzisky neodečtené od způsobilých výdajů ve výši 397.500 Kč bez DPH, tedy 480.975 Kč s DPH, 
6.3.2017 vystavil ÚRR výzvu k vrácení 337 874,99 Kč za neodečtené výzisky za prodej vyfrézovaného materiálu a dřevin,
9.1.2018 zahájil ÚRR daňové řízení, 10.5. 2018 doručen platební výměr č. 13/2018 ve výši 337.875 Kč, 
25.5.2018 KSÚS podala odvolání proti platebnímu výměru.
</t>
    </r>
    <r>
      <rPr>
        <b/>
        <sz val="11"/>
        <color theme="1"/>
        <rFont val="Calibri"/>
        <family val="2"/>
        <charset val="238"/>
        <scheme val="minor"/>
      </rPr>
      <t>OČEKÁVÁME ROZHODNUTÍ MF O ODVOLÁNÍ PROTI PLATEBNÍMU VÝMĚRU.</t>
    </r>
  </si>
  <si>
    <r>
      <t xml:space="preserve">18.11.2014 ukončena veřejnosprávní kontrola - námitkám bylo částečně vyhověno (námitky k "obalovnám" byly zamítnuty),
15.4.2015 Oznámení výsledku šetření  podnětu ÚOHS-P38/2015/VZ-7500/2015/551/Sbe  - bez  sankce,
3.10.2016 MFČR rozhodlo ve sporu pro nepeněžité plnění KSÚS a ÚRR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22.5.2017 RKK (RK 591/05/17) vzala na vědomí rozhodnutí KSÚS o podání návrhu na spor pro 35.285.573,33 Kč (pochybení A1.1) a nepodání návrhu na spor pro 173.153,08  Kč (pochybení A1.3);
RKK usnesením č. RK 848/07/18 ze dne 23.7.2018 vzala na vědomí nepodání sporu na peněžité plnění, 
13.9.2018 vyzval KK ředitele KSÚS KK  dopisem  č.j. 2789/FI/18 k řešení škod dle usnesení č. RK 591/05/17
</t>
    </r>
    <r>
      <rPr>
        <b/>
        <sz val="11"/>
        <rFont val="Calibri"/>
        <family val="2"/>
        <charset val="238"/>
        <scheme val="minor"/>
      </rPr>
      <t>OČEKÁVÁME VYJÁDŘENÍ KSÚS K DALŠÍMU POSTUPU.</t>
    </r>
  </si>
  <si>
    <r>
      <t xml:space="preserve">6.12.2016 doručena Zpráva o auditu operace ROPSZ/2016/O/014 ze dne 30.11.2016, auditované prostředky byly ve výši 21.681.118,90 Kč. V auditovaném období nevyčísleny nové finanční opravy. Mimo období zjištěny výzisky neodečtené od způsobilých výdajů ve výši 44.293,75 Kč bez DPH, pro případné vymáhání by muselo být zahájeno daňové řízení.
6.3.2017 vystavil ÚRR výzvu k vrácení 37 649,68 Kč za neodečtené výzisky za prodej vyfrézovaného materiálu a dřevin
9.1.2018 zahájil ÚRR daňové řízení; 10.5. 2018 doručen platební výměr č. 12/2018 ve výši 37.650 Kč, 
25.5.2018 KSÚS podala odvolání proti platebnímu výměru.
</t>
    </r>
    <r>
      <rPr>
        <b/>
        <sz val="11"/>
        <color theme="1"/>
        <rFont val="Calibri"/>
        <family val="2"/>
        <charset val="238"/>
        <scheme val="minor"/>
      </rPr>
      <t>OČEKÁVÁME ROZHODNUTÍ MF O ODVOLÁNÍ PROTI PLATEBNÍMU VÝMĚRU.</t>
    </r>
  </si>
  <si>
    <r>
      <t xml:space="preserve">14.9.2016 doručena Zpráva o auditu operace ROPSZ/2016/O/012 ze dne 31.8.2016, identifikované NV ve výši 134.201,25 Kč ( z toho 29.221,50  Kč za neprovedené korekce za VŘ 003 a VŘ 004 a 104.979,75 Kč za výzisky),
6.12.2016 doručena Zpráva o auditu operace ROPSZ/2016/O/020 ze dne 30.11.2016, auditované prostředky byly ve výši 132.428.457,27 Kč (z toho 3.872 Kč za neprovedenou korekci za VŘ 004 a 357.635,25 Kč),
6.3.2017 vystavil ÚRR výzvu k vrácení 393 222,74 Kč za neodečtené výzisky za prodej vyfrézovaného materiálu a dřevin;
9.1.2018 zahájil ÚRR daňové řízení;  27.4.2018 doručen platební výměr č. 10/2018 ve výši 393.223 Kč.
25.5.2018 KSÚS podala odvolání proti platebnímu výměru.
</t>
    </r>
    <r>
      <rPr>
        <b/>
        <sz val="11"/>
        <color theme="1"/>
        <rFont val="Calibri"/>
        <family val="2"/>
        <charset val="238"/>
        <scheme val="minor"/>
      </rPr>
      <t>OČEKÁVÁME ROZHODNUTÍ MF O ODVOLÁNÍ PROTI PLATEBNÍMU VÝMĚRU.</t>
    </r>
  </si>
  <si>
    <r>
      <t xml:space="preserve">rozhodnutím ÚOHS z 15.1.2015 snížena pokuta na 200 000 Kč; 28.1.2015 podán proti rozhodnutí rozklad;
4.1.2016 Rozhodnutí ÚOHS - zrušena pokuta, zastaveno správní řízení.
</t>
    </r>
    <r>
      <rPr>
        <b/>
        <sz val="11"/>
        <color indexed="8"/>
        <rFont val="Calibri"/>
        <family val="2"/>
        <charset val="238"/>
      </rPr>
      <t>KONEČNÝ STAV - POSTIH ZRUŠEN.</t>
    </r>
  </si>
  <si>
    <r>
      <t xml:space="preserve">ÚOHS 24.11.2014 zamítnul rozklad, rozhodnutí o pokutě nabylo právní, pokuta uhrazena 22.12.2014;
23.1.2015 podaná správní žaloba na Krajský soud v Brně;
9.3.2016 rozsudek soudu - rozhodnutí předsedy ze dne 24.11.2014 se zrušuje a věc se vrací k dalšímu řízení;
28.6.2016 rozsudek NSS o kasační stížnosti - NSS zrušil rozhodnutí KS v Brně a vrátil mu věc k dalšímu řízení; 
17.8.2016 rozsudek KS v Brně - rozhodnutí předsedy ze dne 24.11.2014 se zrušuje a věc se vrací k dalšímu řízení,
3. 11. 2016 rozsudek NSS o kasační stížnosti - NSS zrušil rozhodnutí KS v Brně a vrátil mu věc k dalšímu řízení,
6. 1 . 2017 rozsudek KS v Brně - rozhodnutí předsedy ze dne 24.11.2014 se zrušuje a věc se vrací k dalšímu řízení první instanci,
17. 1. 2017 ÚOHS podal kasační stížnost proti rozsudku KS,
17. 1. 2017 KSÚS zažádala o vrácení pokuty ve výši 1 mil. Kč,
23. 1. 2017 ÚOHS vrátil správní pokutu ve výši 1 mil Kč,
15. 2. 2017 ÚOHS zastavil správní řízení,
20. 4. 2017 NSS vydal rozsudek, ve kterém zamítl kasační stížnost podanou ÚOHS a rozhodl o náhradě výloh ve prospěch KSÚS.
</t>
    </r>
    <r>
      <rPr>
        <b/>
        <sz val="11"/>
        <color indexed="8"/>
        <rFont val="Calibri"/>
        <family val="2"/>
        <charset val="238"/>
      </rPr>
      <t>KONEČNÝ STAV - POSTIH ZRUŠEN.</t>
    </r>
  </si>
  <si>
    <r>
      <t xml:space="preserve">Dne 12. 9. 2017 vystavilo MŽP výzvu k vrácení dotace podle §14f, odst. 3 zákona 218/2000 Sb. na částku 70.013,51 Kč s tím, že splatnost je 30 dní ode dne doručení, dne 9.10.2017 škola výzvu hradila; RKK usnesením č. RK 1231/10/17 ze dne 16.10.2017 uložila řediteli řešit uhrazenou výzvu jako škodní případ,
dne 7.9.2018 proběhlo jednání škodní komise, konečnou výši náhrady škody určí RKK, které budou na jednání  v 10/2018 předloženy doporučení škodní komise.
</t>
    </r>
    <r>
      <rPr>
        <b/>
        <sz val="11"/>
        <color theme="1"/>
        <rFont val="Calibri"/>
        <family val="2"/>
        <charset val="238"/>
        <scheme val="minor"/>
      </rPr>
      <t>KONEČNÝ STAV - PROTI UHRAZENÉ VÝZVĚ NENÍ PŘÍPUSTNÁ DALŠÍ OBRANA.</t>
    </r>
  </si>
  <si>
    <t>Dne 14.12.2015 doručena Zpráva o auditu operace  ROPSZ/2015/5202-9 za II. etapu projektu, k pochybením uvedeno, že ovlivňují i certifikované výdaje I.etapy projektu, 
dne 21.1.2016 ÚRR doručil Výzvy k vrácení dotace dle § 22 odst. 6 zák. 250/2000 Sb., tj. nejedná se o daňové řízení,
1.2.2016 doručeny opravné výzvy v celkové částce ve výši 10.926.411,03 Kč z a pochybení ve II.etapě,  výzvy nebyly uhrazeny,
dne 20.8.2016 bylo ISŠTE doručeno oznámení o zahájení daňového řízení, do 19.9.2016 zašle ISŠTE k dané věci stanovisko,
dne 19.9.2016 odesláno stanovisko k daňovému řízení,
dne 1.11.2016 ISŠTE obdržela výzvu k doplnění informací do daňového řízení, se lhůtou 15 pracovních dní,
dne 9.11.2016 ISŠTE odeslala žádost o prodloužení lhůty pro doplnění informací, které bylo dne 16.11.2016, lhůta byla prodloužena do 30.12.2016, dne 22.12.2016 odeslána doplnění k daňovému řízení,
dne 16.3.2017 vystaven platební výměr č.3/2017 na 823.671 Kč za zjištění č.2 ze zprávy o auditu (269.286 Kč za II. etapu a 554.385 Kč za I.etapu), 13. 4. 2017 podáno odvolání proti PV č. 3/2017;
ÚRR dne 7. 9. 2018 zahájil kontrolu dodržování parametrů a účelu projektu, 19.10.2018 Protokol o kontrole RRSZ  6407/2018 - bez zjištění.
Dne 30.11.2018 doručen PV č. 21/2018 ve výši 5.878.388 Kč za zjištění č. 6 ze Zprávy o auditu operace - dodatečné stavební práce (výzva na  částku dle Zprávy o auditu operace ve výši 10.542.656,28 Kč). Dne 20.12.2018 podáno k MFČR odvolání proti PV č. 21/2018.
OČEKÁVÁME MOŽNÉ VYDÁNÍ PLATEBNÍCH VÝMĚRŮ PRO DALŠÍ ZJIŠTĚNÍ (zbývající část výzev ve výši 4.224.352,03 Kč, případně v max. výši 4.938.993,28 Kč dle Zprávy o auditu operace  ROPSZ/2015/5202-9, včetně doměření za I.etapu).
OČEKÁVÁME ROZHODNUTÍ MFČR O ODVOLÁNÍ PROTI PLATEBNÍMU VÝMĚRU č.  3/2017 a 21/2018.</t>
  </si>
  <si>
    <r>
      <t xml:space="preserve">platební výměry doručeny 1/2014;
6.2.2014 podaná odvolání proti platebním výměrům;  
30. 5. 2017 DORUČENY ROZHODNUTÍ O ODVOLÁNÍ PROTI PV Č. 8/2014, 9/2014, 10/2014,
30. 5. 2017 PV č. 8/2014 zrušen, PV č. 9/2014 snížen na 387.193 Kč, PV č. 10 /2014 zrušen,
</t>
    </r>
    <r>
      <rPr>
        <sz val="11"/>
        <rFont val="Calibri"/>
        <family val="2"/>
        <charset val="238"/>
      </rPr>
      <t>dne 19.12.2017 zaslala RRSZ přípis s informací o rozhodnutí VRR o nevrácení vratitelného přeplatku u PV č.9/2014;</t>
    </r>
    <r>
      <rPr>
        <sz val="11"/>
        <color indexed="8"/>
        <rFont val="Calibri"/>
        <family val="2"/>
        <charset val="238"/>
      </rPr>
      <t xml:space="preserve">
dne 2.1.2018 podala KSÚS proti obdržené informaci odvolání, 13. 6.2018 přípis MFČR o odmítnutí rozhodnout o odvolání, 12.7.2018 KSÚS podala námitku,  dne 19.10.2018 MFČR rozhodlo o zastavení řízení ve věci námitky.</t>
    </r>
    <r>
      <rPr>
        <b/>
        <sz val="11"/>
        <color indexed="8"/>
        <rFont val="Calibri"/>
        <family val="2"/>
        <charset val="238"/>
      </rPr>
      <t xml:space="preserve">
OČEKÁVÁME ROZHODNUTÍ  O ŽÁDOSTI O VRÁCENÍ VRATITELNÉHO PŘEPLATKU U PV č.9/2014</t>
    </r>
  </si>
  <si>
    <r>
      <t xml:space="preserve">6.12.2016 doručena Zpráva o auditu operace ROPSZ/2016/O/020 ze dne 30.11.2016, auditované prostředky byly ve výši 132.428.457,27 Kč, z toho 3.872 Kč za neprovedenou korekci za VŘ 004, tj. 3.291,20 Kč dle poměru financování.. 
</t>
    </r>
    <r>
      <rPr>
        <b/>
        <sz val="11"/>
        <rFont val="Calibri"/>
        <family val="2"/>
        <charset val="238"/>
      </rPr>
      <t>OČEKÁVÁME VYSTAVENÍ PLATEBNÍHO VÝMĚRU.</t>
    </r>
  </si>
  <si>
    <r>
      <t xml:space="preserve">14.9.2016 doručena Zpráva o auditu operace ROPSZ/2016/O/012 ze dne 31.8.2016, auditované prostředky byly ve výši 171.293.570,94 Kč, identifikované nezpůsobilé výdaje ve výši 134.201,25 Kč, (z toho 29.221,50  Kč za neprovedené korekce za VŘ 003 a VŘ 004, tj. 24.838,28 Kč dle poměru financování.
</t>
    </r>
    <r>
      <rPr>
        <b/>
        <sz val="11"/>
        <color indexed="8"/>
        <rFont val="Calibri"/>
        <family val="2"/>
        <charset val="238"/>
      </rPr>
      <t>OČEKÁVÁME VYSTAVENÍ PLATEBNÍHO VÝMĚRU</t>
    </r>
  </si>
  <si>
    <r>
      <t xml:space="preserve">30.7.2014 ÚRR zahájil daňové řízení, 19.8.2014 zasláno na ÚRR podání ve věci daňového řízení; 
</t>
    </r>
    <r>
      <rPr>
        <sz val="11"/>
        <rFont val="Calibri"/>
        <family val="2"/>
        <charset val="238"/>
      </rPr>
      <t xml:space="preserve">6.11.2015 doručeny platební výměry č. 21/2015 a č. 22/2015 v celkové částce 354.887.803,-- Kč, korespondence s ÚRR (RRSZ) o důvodech změny dosavadní rozhodovací praxe.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12.5.2016 podána odvolání proti sníženému odvodu,
16.11.2016 - MFČR rozhodlo o posečkání úhrady odvodu do doby vydání rozhodnutí o prominutí,
15.12.2016 - odeslala SPŠ Ostrov žádost o vydání opravného rozhodnutí o posečkání úhrady,
2.1.2017 - doručeno opravné rozhodnutí o posečkání úhrady.
</t>
    </r>
    <r>
      <rPr>
        <b/>
        <sz val="11"/>
        <rFont val="Calibri"/>
        <family val="2"/>
        <charset val="238"/>
      </rPr>
      <t>OČEKÁVÁME ROZHODNUTÍ POSKYTOVATELE DOTACE O PROMINUTÍ ODVODU A ROZHODNUTÍ MINISTERSTVA FINANCÍ O ODVOLÁNÍ PROTI PLATEBNÍMU VÝMĚRU</t>
    </r>
  </si>
  <si>
    <r>
      <t>20.12.2016 doručena Zpráva o auditu operace ROPSZ/2016/O/027 ze dne 19.12.2016, auditované prostředky byly ve výši 38.554.947,51 Kč. V případě zahájení DŘ, že jeho předmětem bude i plnění z VZ, které bylo uhrazeno mimo auditované období. Celkem by pak činily nezpůsobilé výdaje 8.947.672,96 Kč (85 % podíl dotace 7.605.522,02 Kč).  
29.12.2016 odesláno stanovisko k návrhu zprávy o AO;
6.1.2017 doručena zpráva o auditu operace;
18.1.2017 doručena výzva k vrácení prostředků;
23.1.2017 RKK usnesením č. 126/01/17 rozhodla o neuhrazení výzvy; 25</t>
    </r>
    <r>
      <rPr>
        <sz val="11"/>
        <color indexed="8"/>
        <rFont val="Calibri"/>
        <family val="2"/>
        <charset val="238"/>
      </rPr>
      <t xml:space="preserve">.1.2018 zahájil ÚRR daňové řízení (RK 150/02/18);
27.6.2018 doručen platební výměr č. 15/2018 na odvod ve výši 7.605.522 Kč,
26. 7. 2018 podala škola prostřednictvím ÚRR odvolání k Ministerstvu financí ČR.
</t>
    </r>
    <r>
      <rPr>
        <b/>
        <sz val="11"/>
        <color indexed="8"/>
        <rFont val="Calibri"/>
        <family val="2"/>
        <charset val="238"/>
      </rPr>
      <t xml:space="preserve">OČEKÁVÁME ROZHODNUTÍ MF O ODVOLÁNÍ PROTI PLATEBNÍMU VÝMĚRU. </t>
    </r>
  </si>
  <si>
    <t>1.1.2014-30.6.2015
vyúčtování projektu ZK76/02/16 ze dne 25.2.2016</t>
  </si>
  <si>
    <r>
      <t xml:space="preserve">Dne 31.10.2018 Oznámení o ukončení kontroly z CRR - krácení 81,20 EUR.
</t>
    </r>
    <r>
      <rPr>
        <b/>
        <sz val="11"/>
        <rFont val="Calibri"/>
        <family val="2"/>
        <charset val="238"/>
        <scheme val="minor"/>
      </rPr>
      <t>PO UKONČENÍ PROJEKTU BUDE ŘEŠENO JAKO ŠKODNÍ PŘÍPAD</t>
    </r>
  </si>
  <si>
    <t>podrobněji viz příloha č. 2</t>
  </si>
  <si>
    <t>u PO sl. 4 - nejedná se o součet sl. 5 a sl. 6, neboť u projektů PO_1, PO_2 a PO_03 byl vyměřen a uhrazen odvod (sl. 5) ve vyšší částce, než je aktuální výše zjištěného pochybení (sl. 4), očekáváme vratku vratitelného přeplatku ve výši 39.092.619,25 Kč -
z důvodu transparentnosti poskytovaných dat uvedeny veškeré údaje a částky, více k projektu v příloze č. 2</t>
  </si>
  <si>
    <t>snížení čerpání</t>
  </si>
  <si>
    <t>Česko-bavorský   geopark – přírodní dědictví jako šance pro region,
reg. č.: 215</t>
  </si>
  <si>
    <r>
      <t xml:space="preserve">Informace o projektu a udělené sankci byly předány pracovní skupině pro řešení finančních postihů dne 7. 3. 2017. Podle dostupných informací se škola proti krácení nebránila, pouze k připomínkám k monitorovací zprávě ve které poskytovatel dotace konstatoval porušení pravidel pro veřejnou zakázku zaslala své vyjádření.
</t>
    </r>
    <r>
      <rPr>
        <b/>
        <sz val="11"/>
        <color indexed="8"/>
        <rFont val="Calibri"/>
        <family val="2"/>
        <charset val="238"/>
      </rPr>
      <t xml:space="preserve">KONEČNÝ STAV - PROTI KRÁCENÍ JIŽ NENÍ PŘÍPUSTNÁ DALŠÍ OBRANA. </t>
    </r>
    <r>
      <rPr>
        <sz val="11"/>
        <color indexed="8"/>
        <rFont val="Calibri"/>
        <family val="2"/>
        <charset val="238"/>
      </rPr>
      <t>Dne 10.1.2019 ředitel školy vyhotovil protokol o škodě a dne 29.1.2019 proběhlo jednání škodní komise. O konečné výši náhrady škody rozhodne ředitel školy.</t>
    </r>
  </si>
  <si>
    <t>VŘ 006 - Zajištění technického dozoru - diskriminační požadavek k prokázání kvalifikačního předpokladu;
zadání dodatečných stavebních prací formou JŘBU v rozporu s § 23 odst.7 písm. a) ZVZ  - vícepráce nad rámec smlouvy;
čerpání rezervy na nezpůsobilé výdaje</t>
  </si>
  <si>
    <r>
      <t xml:space="preserve">ukončený a finančně vypořádaný projekt, ÚRR provedl přesun způsobilých výdajů do nezpůsobilých výdajů ve výši navrhovaného krácení z administrativních kontrol s žádostí o platbu ze dne 21.3.2013 a 12.9.2013; 
KKN a.s. se  domáhala ochrany proti nepřezkoumatelnosti a nesprávnému jednání a postupu ÚRR SZ , a to stížnostmi a žádostmi u MF ČR,
26.10.2016 podán spor pro peněžité a nepeněžité plnění,
MFČR dopisem ze 7.11.2016 rozdělilo návrh spor na dva návrhy (nepeněžité a peněžité). Prozatím byl doručen a uhrazen platební výměr na správní poplatek ve výši 2.000,-Kč na nepeněžité plnění,
6.1.2017 doručeno vyjádření ÚRR ke sporu, 18.1.2017 odeslala KKN repliku.
</t>
    </r>
    <r>
      <rPr>
        <b/>
        <sz val="11"/>
        <color indexed="8"/>
        <rFont val="Calibri"/>
        <family val="2"/>
        <charset val="238"/>
      </rPr>
      <t>OČEKÁVÁME ROZHODNUTÍ MINISTERSTVA FINANCÍ VE VĚCI SPORU PRO PENĚŽITÉ A NEPENĚŽITÉ PLNĚNÍ.</t>
    </r>
  </si>
  <si>
    <r>
      <t xml:space="preserve">8.2.2016 Protokol o kontrole interim se ŽoP za 2.etapu, č.j. RRSZ 1740/2016 - 23.2.2016  KK podal námitky proti kontrolním zjištěním;
7.3.2016 - vyřízení námitek č.j. RRSZ 3147/2016 - zamítnuto;
čekáme na vyúčtování;
30.1.2017 ÚRR Oznámení o krácení způsobilých výdajů
proběhla škodní komise na pozdě uhrazené faktury a dodatku č. 2 k příkazní smlouvě k TDS - RKK schválila usnesením č. RK 1087/09/17 ze dne 11.9.2017 - škoda bude vymáhána po vedoucím projektu APDM; vyúčtování ZKK 356/09/17 ze dne 7.9.2017; dne 28. 6. 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 1. 2019 Dopis č. j. MF-30451/2018/1203-8 ze dne 9. 1. 2019  informace o stanovení oprávněných úředních osob k provádění úkonů ve sporném řízení, dne 12.2.2019 doručeno vyjádření odpůrkyně č.j. RRSZ771/2019 ze dne 6.2.2019
</t>
    </r>
    <r>
      <rPr>
        <b/>
        <sz val="11"/>
        <rFont val="Calibri"/>
        <family val="2"/>
        <charset val="238"/>
        <scheme val="minor"/>
      </rPr>
      <t>OČEKÁVÁME ROZHODNUTÍ VE  SPORU Z VEŘEJNOPRÁVNÍ SMLOUVY PRO PENĚŽITÉ PLNĚNÍ</t>
    </r>
  </si>
  <si>
    <r>
      <t xml:space="preserve">20.1.2016 Protokol o kontrole č.j.RRSZ 853/2016 - 4.2.2016  KK podal námitky proti kontrolním zjištěním;
2.3.2016 ÚRR prodloužilo lhůtu pro vyřízení námitek do 11.3.2016;
7.3.2016 - vyřízení námitek č.j. RRSZ 3082/2016 - zamítnuto;
vyúčtování v ZKK 22.6.2017 usn. 291/06/17;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 1. 2019 Dopis č. j. MF-31127/2018/1203-9 ze dne 14. 1. 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t>
    </r>
    <r>
      <rPr>
        <b/>
        <sz val="11"/>
        <rFont val="Calibri"/>
        <family val="2"/>
        <charset val="238"/>
        <scheme val="minor"/>
      </rPr>
      <t>OČEKÁVÁME ROZHODNUTÍ VE  SPORU Z VEŘEJNOPRÁVNÍ SMLOUVY PRO PENĚŽITÉ PLNĚNÍ</t>
    </r>
  </si>
  <si>
    <t>2011 - 31.12.2013
vyúčtování projektu
RK 194/02/19 ze dne 25.2.2019</t>
  </si>
  <si>
    <t xml:space="preserve">
VŘ 001 - neúplné prokázání kvalifikačních požadavků na prokázání referencí (korekce 25% - 99.893,06 Kč),
VŘ 003 - diskriminační požadavky, požadavek na reference pouze z EU (korekce 25% - 12.856,25 Kč),
VŘ 006 a VŘ 007 - porušení zákazu diskriminace a rovného zacházení s uchazeči, neoprávněné dělení zakázky (korekce 25% - 393.224,09 Kč a 282.066,13 Kč), 
VŘ 011 - úředně ověřené překlady uchazeče byly mimo spis, kdy nebylo zřejmé, kdy tyto překlady byly zadavateli předloženy (korekce 25% - 1.012.044 Kč),
VŘ 015 - zadavatel neuveřejnil písemnou zprávu na profilu zadavatele do 15 dnů od ukončení zadávacího řízení (korekce 5% - 203.238,10 Kč),
VŘ 020 - zadavatel neprodloužil lhůtu pro podání nabídek vzhledem k doplnění zadávací dokumentace (korekce 5% - 483.531,- Kč).
</t>
  </si>
  <si>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 xml:space="preserve">8.11.2018 podala ISŠTE zásahovou správní žalobu (žalobu na ochranu před nezákonným zásahem dle § 82 správního řádu).  </t>
    </r>
    <r>
      <rPr>
        <sz val="11"/>
        <rFont val="Calibri"/>
        <family val="2"/>
        <charset val="238"/>
      </rPr>
      <t xml:space="preserve">
8.11.2018 zaslala ISŠTE na RRSZ dopis s žádostí o vyjádření k žádosti o vratku. Soudní poplatek ve výši 2 000,- Kč byl zaplacen dne 19.12.2018. 
Dne 18.2.2019 doručena výzva Městského soudu v Praze k vyjádření k rozhodnutí o věci samé bez jednání a vyjádření žalovaného, tj. MFČR.</t>
    </r>
    <r>
      <rPr>
        <b/>
        <sz val="11"/>
        <rFont val="Calibri"/>
        <family val="2"/>
        <charset val="238"/>
      </rPr>
      <t xml:space="preserve">
OČEKÁVÁME ROZHODNUTÍ MF O ODVOLÁNÍ PROTI NEPŘIZNÁNÍ VRATITELNÉHO PŘEPLATKU, PROTI CHYBNÉ VÝŠI ÚROKU Z VRATITELNÉHO PŘELATKU A PROTI NEPŘIZNÁNÍ ÚROKU Z NEOPRÁVNĚNÉHO JEDNÁNÍ SPRÁVCE DANĚ.</t>
    </r>
  </si>
  <si>
    <r>
      <t xml:space="preserve">Zjištění vychází z návrhu Zprávy o auditu operace ze dne 16.12.2014, KKN a.s. odeslala 22.1.2015 k návrhu zprávy své stanovisko, stanovisko bylo KKN a.s. doplněno 26.2.2015; 13.3.2015 KKN a.s obdržela Zprávu o auditu operace č. AO/2014/MO/035 ze dne 11.3.2015 - auditní orgány vypustil zjištění "předražené přístroje" ve výši 4.853.242,40 Kč (část dotace  4.125.256,04 Kč); 
auditní orgán ponechal zjištění za nedodržení postupu dle ZVZ ve výši 4.447.225,65 Kč, tj. ve vztahu k dotaci ve výši 3.780.141,80 Kč;
1.8.2016 doručen platební výměr č 10/2016 na částku 3.914.717 Kč,  31.8.2016 odeslala KKN odvolání proti platebnímu výměru, v odvolání připouští některá formální pochybení, ale většinu údajných pochybení rozporuje, v odvolání žádá o snížení uložené sankce na 5 % či 10 %,
3.10.2016 KKN odeslala žádost o prominutí dosud nevyměřeného penále k PV.
</t>
    </r>
    <r>
      <rPr>
        <b/>
        <sz val="11"/>
        <color indexed="8"/>
        <rFont val="Calibri"/>
        <family val="2"/>
        <charset val="238"/>
      </rPr>
      <t>OČEKÁVÁME ROZHODNUTÍ MINISTERSTVA FINANCÍ O ODVOLÁNÍ PROTI PLATEBNÍMU VÝMĚRU A ROZHODNUTÍ  POSKYTOVATELE DOTACE VE VĚCI PROMINUTÍ PENÁLE</t>
    </r>
  </si>
  <si>
    <t>správní delikt - zadavatel nedodržel postup stanovený v ZVZ, když požadoval jistotu ve výši 1.000.000,- Kč</t>
  </si>
  <si>
    <r>
      <t xml:space="preserve">30. 9. 2016 skupině pro řešení finančních postihů předložen souhrn nezpůsobilých nákladů, vyúčtování projektu - viz usnesení č. ZK 292/06/17; 
12.7.2018 stanovisko KKN a.s. k případnému zahájení sporného řízení (písemnost čj. 2545/FI/18) - sporné řízení pro peněžité plnění s ohledem na rozhodovací praxi nebude zahájeno,
KKN řešila finanční postih jako škodní případ. Škodní komise na jednání dne 19.12.2018 konstatovala, že neshledala konkrétní pochybení zaměstnance KKN, ale že se jedná o složitou, nejednoznačnou a vícevýkladovou problematiku veřejných zakázek.
</t>
    </r>
    <r>
      <rPr>
        <b/>
        <sz val="11"/>
        <rFont val="Calibri"/>
        <family val="2"/>
        <charset val="238"/>
        <scheme val="minor"/>
      </rPr>
      <t>KONEČNÝ STAV</t>
    </r>
  </si>
  <si>
    <r>
      <t xml:space="preserve">24.3.2016 Doručen Protokol o kontrole č.j. RRSZ 3770/2016,
7.4.2016 KKN, a.s. podala námitky proti Protokolu,
5/2016 vyřízení námitek - částečně vyhověno,
27.1.2017 ÚRR dobrovolně odeslal Oznámení o krácení způsobilých výdajů,
</t>
    </r>
    <r>
      <rPr>
        <sz val="11"/>
        <rFont val="Calibri"/>
        <family val="2"/>
        <charset val="238"/>
      </rPr>
      <t>12.7.2018 stanovisko KKN a.s. k případnému zahájení sporného řízení (písemnost čj. 2545/FI/18) - sporné řízení pro peněžité plnění   s ohledem na rozhodovací praxi nebude zahájeno;</t>
    </r>
    <r>
      <rPr>
        <b/>
        <sz val="11"/>
        <rFont val="Calibri"/>
        <family val="2"/>
        <charset val="238"/>
      </rPr>
      <t xml:space="preserve">
</t>
    </r>
    <r>
      <rPr>
        <sz val="11"/>
        <rFont val="Calibri"/>
        <family val="2"/>
        <charset val="238"/>
      </rPr>
      <t xml:space="preserve">KKN řešila finanční postih jako škodní případ. Škodní komise na jednání dne 19.12.2018 konstatovala, že neshledala konkrétní pochybení zaměstnance KKN, ale že se jedná o složitou, nejednoznačnou a vícevýkladovou problematiku veřejných zakázek.
</t>
    </r>
    <r>
      <rPr>
        <b/>
        <sz val="11"/>
        <rFont val="Calibri"/>
        <family val="2"/>
        <charset val="238"/>
      </rPr>
      <t>KONEČNÝ STAV</t>
    </r>
  </si>
  <si>
    <r>
      <t xml:space="preserve">30. 9. 2016 skupině pro řešení finančních postihů předložen souhrn nezpůsobilých nákladů, 
12.7.2018 stanovisko KKN a.s. k případnému zahájení sporného řízení (písemnost čj. 2545/FI/18) - sporné řízení pro peněžité plnění   s ohledem na rozhodovací praxi nebude zahájeno,
KKN řešila finanční postih jako škodní případ. Škodní komise na jednání dne 19.12.2018 konstatovala, že neshledala konkrétní pochybení zaměstnance KKN, ale že se jedná o složitou, nejednoznačnou a vícevýkladovou problematiku veřejných zakázek.
</t>
    </r>
    <r>
      <rPr>
        <b/>
        <sz val="11"/>
        <rFont val="Calibri"/>
        <family val="2"/>
        <charset val="238"/>
        <scheme val="minor"/>
      </rPr>
      <t>KONEČNÝ STAV</t>
    </r>
  </si>
  <si>
    <r>
      <t xml:space="preserve">Rozhodnutí o pokutě z 10.6.2014; KKN a.s. rozklad nepodávala, KKN pokutu uhradila.
</t>
    </r>
    <r>
      <rPr>
        <b/>
        <sz val="11"/>
        <color indexed="8"/>
        <rFont val="Calibri"/>
        <family val="2"/>
        <charset val="238"/>
      </rPr>
      <t>KONEČNÝ STAV</t>
    </r>
  </si>
  <si>
    <r>
      <t xml:space="preserve">rozhodnutí o pokutě z 13.1.2014; KKN a.s. pokutu uhradila
</t>
    </r>
    <r>
      <rPr>
        <b/>
        <sz val="11"/>
        <color indexed="8"/>
        <rFont val="Calibri"/>
        <family val="2"/>
        <charset val="238"/>
      </rPr>
      <t>KONEČNÝ STAV</t>
    </r>
  </si>
  <si>
    <t xml:space="preserve">porušení zásady rovného zacházení, diskriminace, změna v zadávacím řízení, kdy původně bylo požadováno ISO 9001, ale během ZŘ bylo od požadavku upuštěno, technický kvalifikační předpoklad  zkušenosti s aplikací beetaggy, které v té době ještě nebyly na trhu rozšířené, dále požadavek na autorství publikací týkající se území národních a evropských geoparků a zkušenost s jednou zakázkou obdobného charakteru na území některého geoparku </t>
  </si>
  <si>
    <r>
      <t>26.9.2016 doručeno oznámení o zahájení správního řízení ÚOHS-S0625/2016/VZ-39109/2016/542/JVo za VZ část 1 "Lůžka a anesteziologie" a část 2 "Ohřevy",
6.10.2016 odeslala KKN stanovisko k zahájenému správnímu řízení, 16.11.2016 doručeno rozhodnutí o správní pokutě ve výši 30.000,- Kč, 1.12.2016 odeslán rozklad,
9.1.2017 sdělení ÚOHS o tom, že rozklad nebyl podán, neboť podání nebylo elektronicky podepsáno,
13.1.2017 doručena informace, že pokuta byla v termínu uhrazena, 18.1.2017 odeslány námitky proti postupu ÚOHS,
3.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17.2.2017 KKN podala proti usnesení o nepřípustnosti žádosti a zastavení řízení rozklad,
9.3.2017  předseda ÚOHS stížnost proti postupu ÚOHS zamítl.
9.3.2017 KKN podala žalobu na ochranu před nezákonným zásahem, kterou Krajský soud v Brně 14. 6. 2018 odmítl pro nepřípustnost.
Dle rozsudku Nejsvyššího spr</t>
    </r>
    <r>
      <rPr>
        <sz val="11"/>
        <rFont val="Calibri"/>
        <family val="2"/>
        <charset val="238"/>
      </rPr>
      <t xml:space="preserve">ávního soudu z 7.9.2017 ÚOHS postupoval chybně, proto ÚOHS 25. 9. 2017 znovu otevřel řízení o rozkladu a zamítl jej (10.11.2017), tedy procesně již postupoval správně. Obrana proti jeho postupu by s největší pravděpodobností byla neúspěšná - viz vyjádření KKN a.s. ze dne 26.10.2018.
KKN řešila finanční postih jako škodní případ. Škodní komise na jednání dne 19.12.2018 konstatovala, že neshledala konkrétní pochybení zaměstnance KKN, ale že se jedná o složitou, nejednoznačnou a vícevýkladovou problematiku veřejných zakázek. </t>
    </r>
    <r>
      <rPr>
        <b/>
        <sz val="11"/>
        <rFont val="Calibri"/>
        <family val="2"/>
        <charset val="238"/>
      </rPr>
      <t xml:space="preserve">
KONEČNÝ STAV</t>
    </r>
  </si>
  <si>
    <r>
      <t xml:space="preserve">dne 1.9.2016 doručena žádost o zaslání dokumentace k VZ pro části 7, nejpozději do dne 8.9.2016,
30.9.2016 doručeno oznámení o zahájení správního řízení č.j. ÚOHS-S0635/2016/VZ-39900/2016/551/OPa za VZ část 7 - Endoskopie a vrtačky, stanovisko odesláno 10.10.2016,
11.11.2016 doručeno rozhodnutí o udělení správní pokuty ve výši 60.000 Kč, 24.11.2016 odeslán rozklad, 11.1.2017 sdělení ÚOHS o tom, že rozklad nebyl podán, neboť podání nebylo elektronicky podepsáno, 13.1.2017 doručena informace, že pokuta byla v termínu uhrazena, 18.1.2017 odeslány námitky proti postupu ÚOHS, 8.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21.2.2017 KKN podala proti usnesení o nepřípustnosti žádosti a zastavení řízení rozklad, 9.3.2017 zamítl předseda ÚOHS stížnost proti postupu ÚOHS,
9.3.2017 KKN podala žalobu na ochranu před nezákonným zásahem, kterou Krajský soud v Brně 14. 6. 2018 odmítl pro nepřípustnost.
Dle rozsudku Nejsvyššího správního soudu z 7.9.2017 ÚOHS postupoval chybně, proto ÚOHS 25. 9. 2017 znovu otevřel řízení o rozkladu a zamítl jej (10.11.2017), tedy procesně již postupoval správně.  Obrana proti jeho postupu by s největší pravděpodobností byla neúspěšná - viz vyjádření KKN a.s. ze dne 26.10.2018.
KKN řešila finanční postih jako škodní případ. Škodní komise na jednání dne 19.12.2018 konstatovala, že neshledala konkrétní pochybení zaměstnance KKN, ale že se jedná o složitou, nejednoznačnou a vícevýkladovou problematiku veřejných zakázek.
</t>
    </r>
    <r>
      <rPr>
        <b/>
        <sz val="11"/>
        <rFont val="Calibri"/>
        <family val="2"/>
        <charset val="238"/>
      </rPr>
      <t>KONEČNÝ STAV.</t>
    </r>
  </si>
  <si>
    <r>
      <t xml:space="preserve">Dne 23.9.2016 doručena žádost o zaslání protokolů k VZ pro část 14, nejpozději do dne 27.9.2016,
30.9.2016 doručeno oznámení o zahájení správního řízení č.j. ÚOHS-S0638/2016/VZ-40019/2016/551/SBe za VZ část 14 - Inkubátory a vyhřívané lůžko, stanovisko odesláno 10.10.2016,
14.11.2016 doručeno rozhodnutí o správní pokutě ve výši 10.000 Kč,  30.11.2016 odeslán rozklad, dne 11.1.2017 sdělení ÚOHS o tom, že rozklad nebyl podán, neboť podání nebylo elektronicky podepsáno; dne 13.1.2017 doručena informace, že pokuta byla v termínu uhrazena, 18.1.2017 odeslány námitky proti postupu ÚOHS,  8.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21.2.2017 KKN podala proti usnesení o nepřípustnosti žádosti a zastavení řízení rozklad, 9.3.2017 zamítl předseda ÚOHS stížnost proti postupu ÚOHS.
9.3.2017 KKN podala žalobu na ochranu před nezákonným zásahem, kterou Krajský soud v Brně 14. 6. 2018 odmítl pro nepřípustnost.
Dle rozsudku Nejsvyššího správního soudu z 7.9.2017 ÚOHS postupoval chybně, proto ÚOHS 25. 9. 2017 znovu otevřel řízení o rozkladu a zamítl jej (10.11.2017), </t>
    </r>
    <r>
      <rPr>
        <sz val="11"/>
        <rFont val="Calibri"/>
        <family val="2"/>
        <charset val="238"/>
      </rPr>
      <t xml:space="preserve">tedy procesně již postupoval správně. Obrana proti jeho postupu by s největší pravděpodobností byla neúspěšná - viz vyjádření KKN a.s. ze dne 26.10.2018. KKN řešila finanční postih jako škodní případ. Škodní komise na jednání dne 19.12.2018 konstatovala, že neshledala konkrétní pochybení zaměstnance KKN, ale že se jedná o složitou, nejednoznačnou a vícevýkladovou problematiku veřejných zakázek.
</t>
    </r>
    <r>
      <rPr>
        <b/>
        <sz val="11"/>
        <rFont val="Calibri"/>
        <family val="2"/>
        <charset val="238"/>
      </rPr>
      <t>KONEČNÝ STAV</t>
    </r>
  </si>
  <si>
    <r>
      <t xml:space="preserve">dne 7.9.2016 doručena žádost o zaslání dokumentace k VZ pro část 10, nejpozději do 7 kalendářních dnů (dokumentace zaslána dne 14.9.2016)
dne 27.9.2016 doručeno oznámení o zahájení správního řízení č.j. ÚOHS-S0631/2016/VZ-39565/2016/553/JDI za VZ část 10 - Mikrobiologie, stanovisko odesláno 12.10.2016
dne 9.11.2016 doručeno rozhodnutí o správní pokutě ve výši 100.000,- Kč, 24.11.2016 odeslán rozklad proti rozhodnutí o pokutě
11.1.2017 sdělení ÚOHS o tom, že rozklad nebyl podán, neboť podání nebylo elektronicky podepsáno;
13.1.2017 doručena informace, že pokuta byla v termínu uhrazena
18.1.2017 odeslány námitky proti postupu ÚOHS
8. 2. 2017 bylo doručeno usnesení ÚOHS podle kterého úřad podanou námitku proti nepřijetí rozkladu vyhodnotil jako žádost a dále jako stížnost. Následně úřad žádost označil  jako zjevně právně nepřípustnou a řízení zastavil. Stížnost předal příslušným osobám k vyřízení, 21.2.2017 KKN podala proti usnesení o nepřípustnosti žádosti a zastavení řízení rozklad. 9.3.2017 zamítl předseda ÚOHS stížnost proti postupu ÚOHS.
9.3.2017 KKN podala žalobu na ochranu před nezákonným zásahem, kterou Krajský soud v Brně 14. 6. 2018 odmítl pro nepřípustnost.
Dle rozsudku Nejsvyššího správního soudu z 7.9.2017 ÚOHS postupoval chybně, proto ÚOHS 25. 9. 2017 znovu otevřel řízení o rozkladu a zamítl jej (10.11.2017), </t>
    </r>
    <r>
      <rPr>
        <sz val="11"/>
        <rFont val="Calibri"/>
        <family val="2"/>
        <charset val="238"/>
      </rPr>
      <t xml:space="preserve">tedy procesně již postupoval správně. Obrana proti jeho postupu by s největší pravděpodobností byla neúspěšná - viz vyjádření KKN a.s. ze dne 26.10.2018. KKN řešila finanční postih jako škodní případ. Škodní komise na jednání dne 19.12.2018 konstatovala, že neshledala konkrétní pochybení zaměstnance KKN, ale že se jedná o složitou, nejednoznačnou a vícevýkladovou problematiku veřejných zakázek.
</t>
    </r>
    <r>
      <rPr>
        <b/>
        <sz val="11"/>
        <rFont val="Calibri"/>
        <family val="2"/>
        <charset val="238"/>
      </rPr>
      <t>KONEČNÝ STAV.</t>
    </r>
  </si>
  <si>
    <r>
      <t xml:space="preserve">22.1.2013 ukončena veřejnosprávní kontrola - námitky zamítnuty;
24.3.2015  Karlovarskému kraji doručeno na vědomí oznámení z MPSV na MV k podání podnětu na FÚ a ÚOHS. V oznámení byla upřesněna hodnota veřejné zakázky (3.839. 600,-- Kč, proplacená dotace je ve výši 3.263.660,-- Kč) a nesrovnalost ve výši 100 %  z hodnoty veřejné zakázky  byla změněna na  25%. Očekávaný postih z částky dotace je nyní ve výši 815. 915,-- Kč; 7.5.2015 zahájeno daňové řízení; 12.5.2015 předána dokumentace na FÚ; 17.12.2015 Protokol o ústním jednání (daňové řízení); 27.1.2016 KK odeslal na FÚ KK vyjádření k Protokolu o ústním jednání; očekáváme konečnou zprávu z daňového řízení;
30.3.2016 Zpráva o daňové kontrole - 30% odvod za porušení rozpočt.kázně;
31.3.2016 doručen PV č.j. 280079/16/2400-31471-402240 na odvod za PRK;
KK dne 29.4.2016 podal odvolání; schv.usn.č.RK 406/04/16, č. ZK 229/06/16;
21.7.2016 postoupení odvolání Odvolacímu fin.ředitelství v Brně; 7.10.2016 odeslána na FÚ žádost o prominutí odvodu a dosud nevym.penále; 8.11.2016 FÚ vyrozumění o postoupení na Gener.fin.řed.
5.1.2017 Odvolací fin.řed. prodloužena lhůta do 30.3.2017; 31.3.2017 Rozhodnutí o odvolání - zamítnuto, PV na odvod ve výši 979.098 Kč uhrazen dne 11.4.2017; správní žaloba podána dne 31.5.2017; 21.4.2017 z FÚ platební výměr na penále ve výši 979.098 Kč, uhrazen dne 26.4.2017; 14.3.2019 doručen Rozsudek č.j. 30Af25/2017-149 ze dne 31.1.2019 o zamítnutí žaloby
</t>
    </r>
    <r>
      <rPr>
        <b/>
        <sz val="11"/>
        <rFont val="Calibri"/>
        <family val="2"/>
        <charset val="238"/>
        <scheme val="minor"/>
      </rPr>
      <t xml:space="preserve">ŽÁDOST O PROMINUTÍ ODVODU A DOSUD NEVYM.PENÁLE NA GENER.FIN.ŘED.
</t>
    </r>
  </si>
  <si>
    <r>
      <t xml:space="preserve">6.9.2018 doručen PV na penále za prodlení s odvodem; dne 10.9.2018 PV na penále uhrazen
</t>
    </r>
    <r>
      <rPr>
        <b/>
        <sz val="11"/>
        <rFont val="Calibri"/>
        <family val="2"/>
        <charset val="238"/>
        <scheme val="minor"/>
      </rPr>
      <t>OČEKÁVÁME ROZHODNUTÍ O PROMINUTÍ ODVODU A PENÁLE</t>
    </r>
  </si>
  <si>
    <r>
      <t xml:space="preserve">dne 22.2.2018 z FÚ platební výměry na penále ve výši 17.228 Kč a 3.041 Kč; dne 5.3.2018 KK PV na penále uhradil; 19.3.2018 schválila RKK nepodání odvolání proti PV na penále -  viz RK 273/03/18.
</t>
    </r>
    <r>
      <rPr>
        <b/>
        <sz val="11"/>
        <rFont val="Calibri"/>
        <family val="2"/>
        <charset val="238"/>
        <scheme val="minor"/>
      </rPr>
      <t>Dne 3.11.2018 odeslána žádost o prominutí odvodu.
ŽÁDOST O PROMINUTÍ ODVODU A PENÁLE NA GENER.FIN.ŘED.</t>
    </r>
  </si>
  <si>
    <r>
      <t xml:space="preserve">dne 22.2.2018 z FÚ platební výměry na penále ve výši 1.970.915 Kč a 347.809 Kč; dne 5.3.2018 KK PV na penále uhradil; 19.3.2018 schválila RKK nepodání odvolání proti PV na penále -  viz RK 274/03/18.
Dne 3.11.2018 odeslána žádost o prominutí odvodu a penále.
</t>
    </r>
    <r>
      <rPr>
        <b/>
        <sz val="11"/>
        <rFont val="Calibri"/>
        <family val="2"/>
        <charset val="238"/>
        <scheme val="minor"/>
      </rPr>
      <t>ŽÁDOST O PROMINUTÍ ODVODU A PENÁLE NA GENER.FIN.ŘED.
SPRÁVNÍ ŽALOBA</t>
    </r>
  </si>
  <si>
    <r>
      <t xml:space="preserve">dne 24.1.2018 - e-mailem sdělení z MŠMT o sankci, možno podat do 8.2.2018 námitky, sankce bude předána na FÚ; dne 6.2.2018 na MŠMT odeslány námitky; doručeno Rozhodnutí č. 3 o změně rozhodnutí o poskytnutí dotace č. 04/44/1.1./2013 ze dne 18.4.2018; ukončení udržitelnosti 30.6.2018; dne 31. 8. 2018 odevzdal odbor školství 3. monitorovací zprávu o udržitelnosti; Dne 5. 11. 2018 obdržel odbor školství emailem MŠMT informace, o schválení 3. Monitorovací zprávy o udržitelnosti projektu. Jednalo se o poslední zprávu o udržitelnosti projektu, která je tímto ukončena.
</t>
    </r>
    <r>
      <rPr>
        <b/>
        <sz val="11"/>
        <rFont val="Calibri"/>
        <family val="2"/>
        <charset val="238"/>
        <scheme val="minor"/>
      </rPr>
      <t>KONEČNÝ STAV - POSTIH ZRUŠEN</t>
    </r>
    <r>
      <rPr>
        <sz val="11"/>
        <rFont val="Calibri"/>
        <family val="2"/>
        <charset val="238"/>
        <scheme val="minor"/>
      </rPr>
      <t xml:space="preserve">
</t>
    </r>
  </si>
  <si>
    <r>
      <t xml:space="preserve">Snížení čerpání projektových prostředků v položce 5021. Správná částka měla být 121 156,79 Kč, v žádosti byla zaokrouhlena, rozdíl uhrazen z rozpočtu Karlovarského kraje, po skončení projektu bude řešeno škodní komisí
</t>
    </r>
    <r>
      <rPr>
        <b/>
        <sz val="11"/>
        <color theme="1"/>
        <rFont val="Calibri"/>
        <family val="2"/>
        <charset val="238"/>
        <scheme val="minor"/>
      </rPr>
      <t>PO UKONČENÍ PROJEKTU BUDE ŘEŠENO JAKO ŠKODNÍ PŘÍPAD</t>
    </r>
  </si>
  <si>
    <r>
      <t xml:space="preserve">13.11.2014 ukončena veřejnosprávní kontrola - námitkám bylo částečně vyhověno (námitky k "obalovnám" byly zamítnuty),
15.4.2015 Oznámení výsledku šetření  podnětu ÚOHS-P37/2015/VZ-9450/2015/551/Eno  - bez sankce,
17.12.2015 finanční ukončení projektu,
3.10.2016 MFČR rozhodlo ve sporu pro nepeněžité plnění  ve prospěch KSÚS a přikázalo ÚRR, aby KSÚS písemně informoval o krácení a o důvodech krácení,
10.10.2016 ÚRR podala odpor proti rozhodnutí MFČR,
24.10.2016 KSÚS zaslala prostřednictvím advokátní kanceláře stanovisko k odporu,
15.12.2016 doručeno Oznámení o krácení způsobilých výdajů
5.6.2017 RKK  (RK 677/06/17) vzala na vědomí rozhodnutí KSÚS o podání návrhu na spor pro 16.163.365,61 Kč (pochybení A1.1, A1.2) a nepodání návrhu na spor pro 97.231,79  Kč (pochybení A1.3); 
RKK usnesením č. RK 786/07/18 ze dne 9.7.2018 vzala na vědomí nepodání sporu na peněžité plnění, 
13.9.2018 vyzval KK ředitele KSÚS KK  dopisem  č.j. 2789/FI/18 k řešení škod dle usnesení č. RK 677/06/17.
</t>
    </r>
    <r>
      <rPr>
        <b/>
        <sz val="11"/>
        <rFont val="Calibri"/>
        <family val="2"/>
        <charset val="238"/>
      </rPr>
      <t>RKK ULOŽILA KSÚS  PŘEDLOŽIT INFORMACI O DALŠÍM POSTUPU</t>
    </r>
  </si>
  <si>
    <r>
      <t xml:space="preserve">14.11.2014 ukončena veřejnosprávní kontrola - námitkám bylo částečně vyhověno;  16.2.2015 Protokol z VSK,
15.4.2015 Výsledek  šetření  podnětu ÚOHS 
ÚOHS-P57/2015/VZ-4918/2015/552/MSch (Jindřichovice) - bez  sankce,  ÚOHS-P56/2015/VZ-6679/2015/552/MSch (Chodov) - bez  sankce,
25.5.2015 doručen protokol o kontrole č.j. RRSZ 11564/2015, námitky nepodány z důvodu potřeby proplacení ŽoP,
aktuální finanční postih 682.903,83 Kč,
11.4.2016 zahájen spor pro nepeněžité plnění, 2.11.2016 rozhodnutí MFČR ve sporu pro nepeněžité plnění ve prospěch KSÚS,
15.11.2016 ÚRR naplnil rozhodnutí MFČR a zaslal KSÚS oznámení a odůvodnění provedených krácení,
24.7.2017 RKK (RK 860/07/17) vzala na vědomí rozhodnutí KSÚS o podání návrhu na spor pro 377.246,20 Kč (pochybení D) a nepodání návrhu na spor pro 305.657,63 Kč (pochybení A1, A2, A3, F, G), 
28.6.2018 podala KSÚS návrh na zahájení sporu pro peněžité plnění ve výši 377.246,20 Kč, 
13.9.2018 vyzval KK ředitele KSÚS KK  dopisem  č.j. 2789/FI/18 k řešení škod dle usnesení č. RK 860/07/17,
9. 11.2018 Rozhodnutí MFČR o sporu pro peněžité plnění - úspěch ve sporu, 7.12.2018 RRSZ zaslala na bankovní účet KK 377.246,20 Kč.  Přiznány náklady řízení ve výši 3.146 Kč, 
19.12.2018 KK částku ve výši 377.246,20 Kč přeposlal na bankovní účet KSÚS.
</t>
    </r>
    <r>
      <rPr>
        <b/>
        <sz val="11"/>
        <rFont val="Calibri"/>
        <family val="2"/>
        <charset val="238"/>
        <scheme val="minor"/>
      </rPr>
      <t xml:space="preserve">OČEKÁVÁME ŘEŠENÍ ZBÝVAJÍÍHO FINAČNÍHO POSTIHU VE VÝŠI 305.657,63 KČ JAKO ŠKODY. </t>
    </r>
  </si>
  <si>
    <r>
      <t xml:space="preserve">9/2014 ukončena veřejnosprávní kontrola - protokol č. RRSZ 17123/2014; 
2.6.2015 doručena Zpráva o auditu operace č. ROPSZ/2015/O/020 ze dne 19.5.2015, potvrzen závěru z VSK, vč. výše fin. postihu, ve zprávě je uveden nulový finanční postih;
VSK - protokol o kontrole doručen  5.2.2015, KKN a.s. podala 20.2.2015 námitky proti zjištění v protokolu, 19.3.2015 doručeno  Vyřízení námitek - námitky zamítnuty;
23.3.2016 Doručen Protokol o kontrole č.j. RRSZ 3700/2016;
6.4.2016 KKN, a.s. podala proti Protokolu námitky,
5/2016 vyřízení námitek - částečně vyhověno,
1.2.2017 ÚRR dobrovolně odeslal KKN Oznámení o krácení způsobilých výdajů;
12.7.2018 stanovisko KKN a.s. k případnému zahájení sporného řízení (písemnost čj. 2545/FI/18) - sporné řízení pro peněžité plnění  bude zahájeno s ohledem na rozhodovací praxi pouze  u identifikovaného pochybení ve veřejné zakázce  část 10 - monitorovací systémy ve výši 483.531 Kč.
</t>
    </r>
    <r>
      <rPr>
        <sz val="11"/>
        <rFont val="Calibri"/>
        <family val="2"/>
        <charset val="238"/>
      </rPr>
      <t xml:space="preserve">KKN řešila finanční postih jako škodní případ. Škodní komise na jednání dne 19.12.2018 konstatovala, že neshledala konkrétní pochybení zaměstnance KKN, ale že se jedná o složitou, nejednoznačnou a vícevýkladovou problematiku veřejných zakázek.
</t>
    </r>
    <r>
      <rPr>
        <b/>
        <sz val="11"/>
        <rFont val="Calibri"/>
        <family val="2"/>
        <charset val="238"/>
      </rPr>
      <t>KONEČNÝ STAV</t>
    </r>
  </si>
  <si>
    <t xml:space="preserve">Přesun do nezpůsobilých výdajů - zjištění A.1: pravidla ROP neumožňují odměnu; zjištění B.1: výstupy za zpracování projektové dokumentace se nepoužily </t>
  </si>
  <si>
    <r>
      <t xml:space="preserve">Dne 24.8.2017 vystavilo MŽP výzvu k vrácení dotace podle §14f, odst. 3 zákona 218/2000 Sb. na částku 27.029,82 Kč s tím, že splatnost je 30 dní ode dne doručení, dne 7.9.2017 organizace výzvu uhradila;
dne 16.11.2017 se organizace rozhodla s ohledem na nízkou pravděpodobnost vymožení prostředků i přes případný úspěch žaloby prostředky nevymáhat;
dne 21.12. 2017 se škodní komise usnesla, že původcem škody je spol. Olivius s.r.o., ředitelka Domova vyzvala spol. Olivius s.r.o. k úhradě škody, která odmítla náhradu škodu uhradit. Dle sdělení právního zástupce ze dne 31.7.2017 by bylo vymáhání pohledávky neekonimické.
</t>
    </r>
    <r>
      <rPr>
        <b/>
        <sz val="11"/>
        <color theme="1"/>
        <rFont val="Calibri"/>
        <family val="2"/>
        <charset val="238"/>
        <scheme val="minor"/>
      </rPr>
      <t xml:space="preserve">KONEČNÝ STAV </t>
    </r>
  </si>
  <si>
    <r>
      <t xml:space="preserve">Platební výměry doručeny 1/2014; 6.2.2014 podaná odvolání proti platebním výměrům; 25.6.2014 odeslány finanční prostředky na úhradu PV na KSÚS; dne 14.1.2014 podaná žádost o prominutí odvodu, dne 6.2.2014 rozhodnutí o částečném prominutí odvodu ve výši 75 %; 25.5.2017 doručeno rozhodnutí o odvolání - odvod snížen v rámci odvolání o 75% ze 7.378.215 Kč na 1.844.554 Kč;  v důsledku předchozího rozhodnutí o částečném prominutí odvodu za PV č. 3/2014 je aktuální výše odvodu ve výši 6,25% původně vyměřeného důvodu.
24.5.2017 požádalo MF o doplnění informací k odvolání proti PV č.4/2014; 6.6.2017 rozhodlo MF o odvolání proti PV č. 2/2014 a snížilo ho 90%. V důsledku předchozího rozhodnutí o prominutí v téže věci činí aktuální výše odvodu 1% původně vyměřeného odvodu, tedy 438.135 Kč. 
28.6.2017 zrušilo MF na základě odvolání PV č. 4/2014. Zrušený PV činil po částečném prominutí 258 600 Kč. RK 858/07/17 z 24.7.2017 schválení nepodání správní žaloby u PV 2/2014.
4.8.2017 rozhodlo MF o odvolání proti PV č. 5/2014 a snížilo ho na částku 420.270 Kč, v důsledku předchozího rozhodnutí o prominutí by aktuální částka odvodu měla činit 105.068  Kč;
</t>
    </r>
    <r>
      <rPr>
        <sz val="11"/>
        <color indexed="8"/>
        <rFont val="Calibri"/>
        <family val="2"/>
        <charset val="238"/>
      </rPr>
      <t xml:space="preserve">dne 1.12. rozhodl odvolací orgán o zrušení PV 6/2014, který činil po prominutí 1.699.600 Kč;
dne 12.12. rozhodl odvolací orgán o zrušení PV 7/2014, který činil po částečném prominutí 7.050.874 Kč; za PV celkem uhrazeno 6.646.174 Kč, tj. za PV č. 2/2014 uhrazeno 4.381.350 Kč, za PV č. 3/2014  uhrazeno 1.844.554 Kč,  za PV  č. 5/2014 uhrazeno  420 270 Kč; KSÚS požádala o vrácení přeplatku 5.641.832,50 Kč (3.943.215 Kč + 1.383.415,50 Kč + 315.202 Kč);
</t>
    </r>
    <r>
      <rPr>
        <sz val="11"/>
        <rFont val="Calibri"/>
        <family val="2"/>
        <charset val="238"/>
      </rPr>
      <t>dne 19.12.2017 zaslala RRSZ přípis s informací o rozhodnutí VRR o nevrácení vratitelného přeplatku u PV č.2/2014,3/2014 a 5/2014;
dne 2.1.2018 podala KSÚS proti obdrženým informacím odvolání, 13. 6.2018 přípis MFČR o odmítnutí rozhodnout o odvolání, 12.7.2018 KSÚS podala námitku,  dne 19.10.2018 MFČR rozhodlo o zastavení řízení ve věci námitky.</t>
    </r>
    <r>
      <rPr>
        <b/>
        <sz val="11"/>
        <color indexed="8"/>
        <rFont val="Calibri"/>
        <family val="2"/>
        <charset val="238"/>
      </rPr>
      <t xml:space="preserve">
OČEKÁVÁME ROZHODNUTÍ O ŽÁDOSTI O VRÁCENÍ VRATITELNÉHO PŘEPLATKU U PV č.2/2014, 3/2014 A 5/2014.</t>
    </r>
  </si>
  <si>
    <r>
      <t xml:space="preserve">24.6.2013 ÚOHS vyměřil pokutu ve výši 150.000 Kč. ÚOHS 10.4.2014 zamítnul rozklad, rozhodnutí o pokutě nabylo právní moci, pokuta uhrazena; 10.6.2014 podaná správní žaloba,
na 20.6.2016 předvolána ISŠTE k soudu v Brně; 30 Af 42/2014 - 71  ze dne 20.6.2016 rozsudek soudu ve věci správní žaloby -  zamítnuto, </t>
    </r>
    <r>
      <rPr>
        <b/>
        <sz val="11"/>
        <color indexed="8"/>
        <rFont val="Calibri"/>
        <family val="2"/>
        <charset val="238"/>
      </rPr>
      <t xml:space="preserve">
</t>
    </r>
    <r>
      <rPr>
        <sz val="11"/>
        <color indexed="8"/>
        <rFont val="Calibri"/>
        <family val="2"/>
        <charset val="238"/>
      </rPr>
      <t xml:space="preserve">19.7.2016 podala AK kasační stížnost, 3. 4. 2017 NSS  kasační stížnost zamítl;
9.6.2017 podala ISŠTE Sokolov prostřednictvím advokáta JUDr. Mgr. Slavomíra Hrinka ústavní stížnost - advokát zastupoval školu bezplatně, 20.6.2017 Ústavní soud rozhodl o bezdůvodnosti ústavní žaloby;
ISŠTE podala 28.7.2017 proti externímu administrátorovi společnosti AXCODE  žalobu, Obvodní soud pro prahu 10 rozsudkem z 18.4.2018 žalobu zamítnul. Škola dle usnesení č. RK 520/05/17 řeší finanční postih jako škodu, jednání škodní komise bylo přerušeno dne 14.11.2018 z důvodu vyžádání stanoviska právní zástupkyně školy. 30.11.2018 zaslala právní zástupkyně Mgr. Holečková  své stanovisko, němuž se vyjádřil  i OLPaKŽÚ. 
</t>
    </r>
    <r>
      <rPr>
        <b/>
        <sz val="11"/>
        <color indexed="8"/>
        <rFont val="Calibri"/>
        <family val="2"/>
        <charset val="238"/>
      </rPr>
      <t>KONEČNÝ STAV - PROBÍHÁ ŘEŠENÍ ŠKODNÍHO PŘÍPADU</t>
    </r>
  </si>
  <si>
    <r>
      <t xml:space="preserve">7/2014 ukončena VSK, podány námitky, v 8/2015 vydán Dodatek k protokolu o kontrole RRSZ 14703/2015 - námitkám částečně vyhověno,
1/2016 ukončena VSK, v protokolu 1376/2016 stanovena korekce,
dne 19.12.2016 podán spor pro nepeněžité plnění
25.1.2017 doručen příkaz MFČR, podle kterého musí ÚRR splnit povinnosti ze smlouvy o dotaci (úspěch sporu),
24.1.2017 odeslalo Oznámení o krácení dotace, čímž splnilo předmět ustanovení, které bylo předmětem sporu,
13.2.2017 odeslala škola zpětvzetí návrhu na spor za předpokladu, že ji budou uhrazeny náklady na správní poplatek. 22.2.2017 MFČR zastavilo řízení o sporu a rozhodlo o povinnosti ÚRR uhradit škole náklady na správní poplatek.
RKK usnesením č. RK 1047/09/18 ze dne 10.9.2018 schválila podání návrhu na zahájení sporu pro peněžité plnění, 
16.11.2018 podán návrh na zahájení sporného řízení na peněžité plnění ve výši 858.424,39 Kč. Zbývající část ve výši 106,96 Kč nepodání sporu. 22.11.2018 doručen platební výměr na správní poplatek ve výši 42.922,- Kč. 21. 02 2019 doručeno z MFČR vyjádření odpůrce (RRSZ) ze dne 5.2.2019. 
</t>
    </r>
    <r>
      <rPr>
        <b/>
        <sz val="11"/>
        <color indexed="8"/>
        <rFont val="Calibri"/>
        <family val="2"/>
        <charset val="238"/>
      </rPr>
      <t>OČEKÁVÁME ROZHODNUTÍ MFČR O SPORU Z VEŘEJNOPRÁVNÍ SMLOUVY PRO PENĚŽITÉ PLNĚNÍ.</t>
    </r>
  </si>
  <si>
    <r>
      <t xml:space="preserve">pracovní skupině pro finanční postihy poskytnuty informace až při vyúčtování projektu s předpokládanou částkou finančního postihu ve výši 1.288.295 Kč, dle záveřečného vyúčtování projektu konečný postih ve výši 1.366.728 Kč,
</t>
    </r>
    <r>
      <rPr>
        <sz val="11"/>
        <color indexed="8"/>
        <rFont val="Calibri"/>
        <family val="2"/>
        <charset val="238"/>
      </rPr>
      <t xml:space="preserve">RKK usnesením č. RK 194/02/19 ze dne 25.2.2019 souhlasiila s vyúčtováním projektu a uložila řediteli Muzea řešit finanční postih jako škodu.
</t>
    </r>
    <r>
      <rPr>
        <b/>
        <sz val="11"/>
        <color indexed="8"/>
        <rFont val="Calibri"/>
        <family val="2"/>
        <charset val="238"/>
      </rPr>
      <t>KONEČNÝ STAV - PŘÍPRAVA JEDNÁNÍ ŠKODNÍ KOMISE</t>
    </r>
  </si>
  <si>
    <r>
      <t>Dne 12.10.2013 doručen platební výměr na odvod za porušení rozpočtové kázně FÚ č. j. 699052/13/2400-04702-402240 – vyměřený odvod ve výši 5.518.441,00 Kč.
10.1.2014 uhrazeno 5. 000 Kč;
8.1.2014 podáno odvolání proti platebnímu výměru, 5.6.2015 Rozhodnutím o odvolání snížena částka na 576.277 Kč (uhrazeno 12.6.2015); 16.6.2015 platební výměr na penále ve výši 576.277 Kč (uhrazeno 22.6.2015); 
RKK 676/07/15 z 13.7.2015 - příprava správní žaloby, správní žaloba podána 30.7.2015;
19.5.2016 Rozhodnutí o částečném prominutí odvodu ve výši 521.092 Kč a prominutí penále ve výši 576.277 Kč;
30.6.2016 - KK zaslal zpětvzetí správní žaloby a dne 11.7.2016 KK obdržel usnesení Krajského soudu v Plzni - řízení se zastavuje; 14.7.2016 vrácen soudní poplatek ve výši 2.000 Kč. Jedná se o konečnou výši finančního postihu dle aktuálně známých a předložených informací pracovní skupině.
V současné době již další kroky obrany nebudou uplatňovány. Dne 4.1.2019 odeslána žádost o vyhotovení Protokolu o škodě p. Brtkovi, 6.2.2019 vyhotoven Protokol o škodě,</t>
    </r>
    <r>
      <rPr>
        <b/>
        <sz val="11"/>
        <rFont val="Calibri"/>
        <family val="2"/>
        <charset val="238"/>
        <scheme val="minor"/>
      </rPr>
      <t xml:space="preserve"> 8.2.2019 odesláno k vyjádření OLP, 
PO VYJÁDŘENÍ OLP BUDE DOMLUVENO JEDNÁNÍ ŠKODNÍ KOMISE</t>
    </r>
  </si>
  <si>
    <r>
      <t xml:space="preserve">Dne  11.3.2015 doručeny  3 platební výměry v celkové výši 26 492,-- Kč, datum úhrady v  3/2013
</t>
    </r>
    <r>
      <rPr>
        <b/>
        <sz val="11"/>
        <rFont val="Calibri"/>
        <family val="2"/>
        <charset val="238"/>
        <scheme val="minor"/>
      </rPr>
      <t>KONEČNÝ STAV - ÚROK Z POSEČKÁNÍ UHRAZEN</t>
    </r>
  </si>
  <si>
    <r>
      <t xml:space="preserve">Dne 12.11.2012 doručeny3 platební výměry na částku 5.731.781 Kč, po prominutí ze dne 18.12.2012 odvody sníženy na celkovou částku ve výši 1.464.072 Kč,  
datum úhrady odvodu 2/2013
Jedná se o konečnou výši finančního postihu dle aktuálně známých a předložených informací pracovní skupině.
</t>
    </r>
    <r>
      <rPr>
        <b/>
        <sz val="11"/>
        <rFont val="Calibri"/>
        <family val="2"/>
        <charset val="238"/>
        <scheme val="minor"/>
      </rPr>
      <t>V současné době již další kroky obrany nebudou uplatňovány.</t>
    </r>
    <r>
      <rPr>
        <sz val="11"/>
        <rFont val="Calibri"/>
        <family val="2"/>
        <charset val="238"/>
        <scheme val="minor"/>
      </rPr>
      <t xml:space="preserve">
</t>
    </r>
    <r>
      <rPr>
        <b/>
        <sz val="11"/>
        <rFont val="Calibri"/>
        <family val="2"/>
        <charset val="238"/>
        <scheme val="minor"/>
      </rPr>
      <t>KONEČNÝ STAV</t>
    </r>
  </si>
  <si>
    <t>platební výměr na úrok ze dne 14.11.2012, datum úhrady 12/2012</t>
  </si>
  <si>
    <r>
      <t xml:space="preserve">11.9.2015 doručeno Rozhodnutí o pokutě z ÚOHS; 25.9.2015 KK podal rozklad k předsedovi ÚOHS;; 22.11.2016 z ÚOHS Rozhodnutí ÚOHS ruší a předává 1.instanci k došetření; 2.12.2016 ÚOHS oznámení o pokračování ve správním řízení a usnesení - lhůta 10 dnů k podání stanoviska;
12.12.2016 na ÚOHS podáno stanovisko;
5.1.2017 ÚOHS Usnesení - vyjádřit se k podkladům rozhodnutí
27.1.2017 ÚOHS rozhodnutí o pokutě, snížení na 33.000,-Kč, dne 13.2.2017 podán proti rozhodnutí rozklad; 18.4.2017 Rozhodnutí o rozkladu - zamítá se, RKK usnesením č. RK 518/05/17 ze dne 10.5.2017 schválila nepodání správní žaloby proti rozhodnutí o zamítnutí rozkladu, úhrada pokuty ve výši 33.000,- Kč dne 18.5.2017
</t>
    </r>
    <r>
      <rPr>
        <b/>
        <sz val="11"/>
        <rFont val="Calibri"/>
        <family val="2"/>
        <charset val="238"/>
        <scheme val="minor"/>
      </rPr>
      <t>ŠKODNÍ PŘÍPAD - UKONČEN (škoda nebude vymáhána)</t>
    </r>
  </si>
  <si>
    <r>
      <t xml:space="preserve">7.1.2014 Protokol o výsledku kontroly č. 2013/1075, 25.7.2014 schválená poskytovatelem závěrečná zpráva;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očekáváme zahájení daňového řízení;
7.12.2016 Platební výměr ve výši 17.228 Kč a 3.041 Kč, KK  podal na FÚ odvolání  6.1.2017; z FÚ dne 22.3.2017 postoupení odvolání Odvolacímu fin.řed.; dne 2.8.2017 z Odvol.fin.řed. prodloužení termínu k rozhodnutí o odvolání do 6.11.2017; dne 7.2.2017 doručeno rozhodnutí o odvolání - zamítnuto; dne 13.2.2018 platební výměry na odvod uhrazeny; 
19.3.2018 schválila RKK nepodání správní žaloby proti rozhodnutí Odv.  finančního ředitelství -  viz RK 273/03/18. </t>
    </r>
    <r>
      <rPr>
        <b/>
        <sz val="11"/>
        <rFont val="Calibri"/>
        <family val="2"/>
        <charset val="238"/>
        <scheme val="minor"/>
      </rPr>
      <t xml:space="preserve">Dne 3.11.2018 odeslána žádost o prominutí odvodu </t>
    </r>
    <r>
      <rPr>
        <sz val="11"/>
        <rFont val="Calibri"/>
        <family val="2"/>
        <charset val="238"/>
        <scheme val="minor"/>
      </rPr>
      <t xml:space="preserve">a </t>
    </r>
    <r>
      <rPr>
        <b/>
        <sz val="11"/>
        <rFont val="Calibri"/>
        <family val="2"/>
        <charset val="238"/>
        <scheme val="minor"/>
      </rPr>
      <t>penále.</t>
    </r>
    <r>
      <rPr>
        <sz val="11"/>
        <rFont val="Calibri"/>
        <family val="2"/>
        <charset val="238"/>
        <scheme val="minor"/>
      </rPr>
      <t xml:space="preserve"> Dne 29.11.2018 úhrada správního poplatku ve výši 4.000 Kč.
</t>
    </r>
    <r>
      <rPr>
        <b/>
        <sz val="11"/>
        <rFont val="Calibri"/>
        <family val="2"/>
        <charset val="238"/>
        <scheme val="minor"/>
      </rPr>
      <t>ŽÁDOST O PROMINUTÍ ODVODU A PENÁLE NA GENER.FIN.ŘED.</t>
    </r>
  </si>
  <si>
    <r>
      <t xml:space="preserve">29.10.2013 Protokol o výsledku kontroly,
25.7.2014 schválená poskytovatelem závěrečná zpráva; 15.6.2015 zahájení auditu operace MF ČR;  30.6.2015 zahájení daňového řízení; 30.7.2015 doručen návrh Zprávy o auditu; 7.8.2015 odesláno stanovisko KK; 15.9.2015 konečná Zpráva o auditu, ve které je stanovena sankce nižší, stanovení konečné částky sankce vzejde z daňového řízení;
30.6.2015 zahájení daňového řízení; 10.3.2016 Výzva z FÚ KK k prokázání skutečností;
14.3.2016 KK odeslal na FÚ KK důkazní prostředky 
12.7.2016 FÚ zaslal Protokol o ústním jednání a Rozhodnutí o stanovení lhůty k vyjádření do 9.8.2016;
5.8.2016 Vyjádření k protokolu
28.11.2016 FÚ Zpráva o daňové kontrole, očekáváme zahájení daňového řízení;
7.12.2016 Platební výměry ve výši 347.809 Kč a 1.970.915 Kč, KK podal na FÚ 6.1.2017 odvolání; z FÚ dne 22.3.2017 postoupení odvolání Odvolacímu fin.řed.; dne 2.8.2017 z Odvol.fin.řed. prodloužení termínu k rozhodnutí o odvolání do 6.11.2017; dne 7.2.2017 doručeno rozhodnutí o odvolání - zamítnuto, platební výměry na odvod uhrazeny dne 13.2.2018; 19.3.2018 schválila RKK podání správní žaloby proti rozhodnutí Odv.  finančního ředitelství -  viz RK 274/03/18; dne 5.4.2018 podána správní žaloba; dne 18.7.2018 uhrazen soudní poplatek 3.000,00 Kč na výzvu Krajského soudu v Plzni. Dne 14.9.2018 doručena výzva o vyjádření k rozhodnutí o věci samé bez jednání a uplatnění práva na náhradu nákladů řízení před soudem. Dne 21.9.2018 KK odeslal Vyjádření k výzvě soudu.
Dne 3.11.2018 odeslána žádost o prominutí odvodu a penále. Dne 29.11.2018 úhrada správního poplatku ve výši 4.000 Kč.
</t>
    </r>
    <r>
      <rPr>
        <b/>
        <sz val="11"/>
        <rFont val="Calibri"/>
        <family val="2"/>
        <charset val="238"/>
        <scheme val="minor"/>
      </rPr>
      <t>ŽÁDOST O PROMINUTÍ ODVODU A PENÁLE NA GENER.FIN.ŘED.
SPRÁVNÍ ŽALOBA</t>
    </r>
  </si>
  <si>
    <r>
      <t xml:space="preserve">zjištění ze Zprávy z auditu operace č.OP/15/2011 z 19.8.2011; platební výměr z 4.11.2011, odvolání z 12/2011 proti platebnímu výměru zamítnuto dne 28.5.2012,  datum úhrady platebního výměru  9/2012; Kkse žalobou ze dne 19.8.2014 domáhal nároku po společnosti INVESTON, s.r.o. Okresní soud žalobě vyhověl. Společnost INVESTON, s.r.o. vzniklou škodu uhradila ve 4 splátkách v letech 2016-2018. Poslední splátka dne 26. 9.2018.
</t>
    </r>
    <r>
      <rPr>
        <b/>
        <sz val="11"/>
        <rFont val="Calibri"/>
        <family val="2"/>
        <charset val="238"/>
        <scheme val="minor"/>
      </rPr>
      <t>KONEČNÝ STAV</t>
    </r>
  </si>
  <si>
    <t>19.6.2013-31.12.2014
vyúčtování projektu
ZK 25/02/18 ze dne 22.2.2018</t>
  </si>
  <si>
    <t>21.1.2014 -31.12.2015
15.4.2016 finančně ukončen
vyúčtování projektu ZK 461/09/16 ze dne 8.9.2016</t>
  </si>
  <si>
    <t>Výdaje v rámci technické pomoci na činnost KK jako regionálního subjektu (Cíl 3 Sasko 2007 - 2013)
09-THTR-01.07 - 01</t>
  </si>
  <si>
    <r>
      <t xml:space="preserve">22.2.2016 Návrh zprávy o auditu operace z MF, 3.3.2016 KK zaslalo stanovisko, že s návrhem souhlasí; 14.4.2016 Zpráva o auditu operace z MF; dle vyúčtování v ZKK (ZK 367/09/16 z 8.9.2016) celková kurzová ztráta 40.274,50 Kč, další neuznatelné výdaje v projektu nebyly identifikovány
</t>
    </r>
    <r>
      <rPr>
        <b/>
        <sz val="11"/>
        <rFont val="Calibri"/>
        <family val="2"/>
        <charset val="238"/>
        <scheme val="minor"/>
      </rPr>
      <t xml:space="preserve">KONEČNÝ STAV - BEZ FINANČNÍIHO POSTIHU </t>
    </r>
  </si>
  <si>
    <t>SOŠ a SOU Nejdek, p.o.</t>
  </si>
  <si>
    <r>
      <t xml:space="preserve">27.2.2017 Protokol o ústním jednání z FÚ; dne 13.3.2017 podáno stanovisko; 3.4.2017 z FÚ Zpráva o daňové kontrole a PV na odvod ve výši 129.560,-Kč, uhrazen dne 6.4.2017, odvolání proti PV 4.5.2017; dne 12.7.2017 postoupení odvolání Odvol.fin.řed.v Brně; Dne 6.4.2018 obdržel KK rozhodnutí o odvolání - snížení odvodu na 1.388,00 Kč, přeplatek ve výši 128.172,00 Kč vrátil FÚ na účet KK dne 18.4.2018; 9.8.2018 škodní komise - nevymáhat
</t>
    </r>
    <r>
      <rPr>
        <b/>
        <sz val="11"/>
        <rFont val="Calibri"/>
        <family val="2"/>
        <charset val="238"/>
        <scheme val="minor"/>
      </rPr>
      <t>KONEČNÝ STAV</t>
    </r>
  </si>
  <si>
    <t>úhrada výdaje v EUR - měl být zvolen kurz použitý při převodu  ze zvl. účtu projektu</t>
  </si>
  <si>
    <t>19.12.2007-31.12.2015 
vyúčtování projektu
ZK 367/09/16 ze dne 8.9.2016</t>
  </si>
  <si>
    <t>chybný výpočet převodu na mzdy projektu</t>
  </si>
  <si>
    <t>27.10.2009 - 31.12.2015
vyúčtování projektu
ZK 354/09/16 ze dne 8.9.2016</t>
  </si>
  <si>
    <r>
      <t xml:space="preserve">30.7 .2015 prozatím doručeno pouze Stanovisko ÚRR s uvedením pochybení a výše finanční opravy (5 % z VZ část 16 CT); 1.10.2015 vyjádření z ÚRR - neakceptovali podané námitky; 20.1.2016 Protokol o kontrole č.j.RRSZ 853/2016 - 4.2.2016 KK podal námitky proti kontrolním zjištěním;
2.3.2016 ÚRR prodloužilo lhůtu pro vyřízení námitek do 11.3.2016;
7.3.2016 - vyřízení námitek č.j. RRSZ 3082/2016 - zamítnuto;
vyúčtování v ZKK 22.6.2017 usn. 291/06/17
proběhla škodní komise - po KKN nebude škoda vymáhána - schv.RKK 1329/11/17 ze dne 13.11.2017
</t>
    </r>
    <r>
      <rPr>
        <b/>
        <sz val="11"/>
        <rFont val="Calibri"/>
        <family val="2"/>
        <charset val="238"/>
        <scheme val="minor"/>
      </rPr>
      <t>KONEČNÝ STAV - ŠKODA NEBUDE VYMÁHÁNA</t>
    </r>
  </si>
  <si>
    <r>
      <t xml:space="preserve">FÚ odvod - datum úhrady 7/2013, FÚ penále - datum úhrady 7/2013, FÚ úrok z posečkání za odvod a penále - datum úhrady 9/2013, FÚ odvod - doplatek - datum úhrady 8/2013
</t>
    </r>
    <r>
      <rPr>
        <b/>
        <sz val="11"/>
        <color indexed="8"/>
        <rFont val="Calibri"/>
        <family val="2"/>
        <charset val="238"/>
      </rPr>
      <t xml:space="preserve">KONEČNÝ STAV - PROTI KRÁCENÍ NEJSOU JIŽ ŽÁDNÉ MOŽNOSTI OBRANY.
</t>
    </r>
    <r>
      <rPr>
        <sz val="11"/>
        <color indexed="8"/>
        <rFont val="Calibri"/>
        <family val="2"/>
        <charset val="238"/>
      </rPr>
      <t xml:space="preserve">18.1.2017 doručeno usnesení o zamítnutí odvolání ve věci rozsudku nad osobami, které se dopustili podvodu při realizaci tohoto a dalších projektů. Kromě trestů odnětí svobody jim byl uložen trest náhrady škody. Vzhledem k tomu, že výše soudem uznané náhrady v trestním řízení je podle ISŠ Cheb nižší, než reálná způsobená škoda, odkázal Vrchní soud školu na občanskoprávní spor. Ředitel školy Mgr. Bc. Mašek konzultoval možnost zahájení občanskoprávní řízenace s právní kanceláří. 
</t>
    </r>
    <r>
      <rPr>
        <b/>
        <sz val="11"/>
        <color indexed="8"/>
        <rFont val="Calibri"/>
        <family val="2"/>
        <charset val="238"/>
      </rPr>
      <t>Postup ve věci náhrady škody byl předložen RKK dne 11.3.2019, která materiál z jednání stáhla.</t>
    </r>
  </si>
  <si>
    <t>1.9.2013-31.10.2014
vyúčtování projektu
ZK 411/10/15 ze dne 22.10.2015</t>
  </si>
  <si>
    <t>10.1.2013-31.12.2014
vyúčtování projektu
ZK 411/10/15 ze dne 22.10.2015</t>
  </si>
  <si>
    <r>
      <t xml:space="preserve">Usnesení RK 1000/09/15 a ZK 410/10/15 - vyúčtování projektu. V projektu nebyly identifikovány nezpůsobilé výdaje, pouze kurzová ztráta ve výši 13.528,35 Kč
</t>
    </r>
    <r>
      <rPr>
        <b/>
        <sz val="11"/>
        <rFont val="Calibri"/>
        <family val="2"/>
        <charset val="238"/>
        <scheme val="minor"/>
      </rPr>
      <t>KONEČNÝ STAV - PROJEKT BEZ FINANČNÍHO POSTIHU</t>
    </r>
  </si>
  <si>
    <r>
      <t xml:space="preserve">Usneseni RK 1001/09/15 a ZK 411/10/15 - zdůvodnění nezpůsobilých výdajů. Výdaj ve výši 178.000 Kč  za zpracování projektové dokumentace v přípravné fázi projektu (bude posouzeno, zda se jedná o škodu) a částka ve výši 189.094,19 Kč zahrnující kurzovou ztrátu, poplatky atd. - není finančním postihem ani škodou.
</t>
    </r>
    <r>
      <rPr>
        <b/>
        <sz val="11"/>
        <rFont val="Calibri"/>
        <family val="2"/>
        <charset val="238"/>
        <scheme val="minor"/>
      </rPr>
      <t>PROJEKT BEZ FINANČNÍHO POSTIHU</t>
    </r>
  </si>
  <si>
    <r>
      <t xml:space="preserve">24.8.2018 KKN podala návrh na zahájení sporného řízení pro peněžité plnění ve  výši 483.531 Kč (VŘ 020 - V.etapa, část 10 - Monitorovací systém). 4.2.2019 uhrazen správní polatek ve výši 24.177,- Kč. 
13.0.32019 odbržela KKN od MFČR výzvu k vyjádření odpůrce (RRSZ). KKN zaslala své vyjádření prostřednictvím AK Šustek dne 9.4.2019
</t>
    </r>
    <r>
      <rPr>
        <b/>
        <sz val="11"/>
        <rFont val="Calibri"/>
        <family val="2"/>
        <charset val="238"/>
        <scheme val="minor"/>
      </rPr>
      <t>OČEKÁVÁME ROZHODNUTÍ SPORU Z VPS PRO PENĚŽITÉ PLNĚNÍ.</t>
    </r>
  </si>
  <si>
    <r>
      <t xml:space="preserve">datum úhrady 7/2013, Dne 15.4.2019 odeslána žádost o vyhotovení Protokolu o škodě do 21.6.2019,
</t>
    </r>
    <r>
      <rPr>
        <b/>
        <sz val="11"/>
        <rFont val="Calibri"/>
        <family val="2"/>
        <charset val="238"/>
        <scheme val="minor"/>
      </rPr>
      <t>KONEČNÝ STAV - ODVOD UHRAZEN</t>
    </r>
  </si>
  <si>
    <r>
      <t xml:space="preserve">datum úhrady 9/2013, Dne 15.4.2019 odeslána žádost o vyhotovení Protokolu o škodě do 21.6.2019,
</t>
    </r>
    <r>
      <rPr>
        <b/>
        <sz val="11"/>
        <rFont val="Calibri"/>
        <family val="2"/>
        <charset val="238"/>
        <scheme val="minor"/>
      </rPr>
      <t>KONEČNÝ STAV - PENÁLE UHRAZENO</t>
    </r>
  </si>
  <si>
    <r>
      <t xml:space="preserve">rozhodnutím z 28.4.2014 částečně prominuto,  k úhradě 25,16 Kč - uhrazeno 6/2014; částka ve výši 30.515,44  Kč je dosud zadržována na MŠMT; 7.10.2015 odeslaná na MŠMT žádost o vratku, 10.2.2016 MŠMT předá nesrovnalost opětovně na FÚ - bude vráceno 9.396,50 Kč;
dne 2.5.2016 vráceno na účet KK 9.396,50 Kč, Dne 15.4.2019 odeslána žádost o vyhotovení Protokolu o škodě do 21.6.2019,
</t>
    </r>
    <r>
      <rPr>
        <b/>
        <sz val="11"/>
        <rFont val="Calibri"/>
        <family val="2"/>
        <charset val="238"/>
        <scheme val="minor"/>
      </rPr>
      <t>MŠMT ŘEŠÍ S FINANČNÍM ÚŘADEM</t>
    </r>
  </si>
  <si>
    <r>
      <t xml:space="preserve">datum úhrady 16.1.2015, Dne 15.4.2019 odeslána žádost o vyhotovení Protokolu o škodě do 21.6.2019,
</t>
    </r>
    <r>
      <rPr>
        <b/>
        <sz val="11"/>
        <rFont val="Calibri"/>
        <family val="2"/>
        <charset val="238"/>
        <scheme val="minor"/>
      </rPr>
      <t>KONEČNÝ STAV - ÚROK Z POSEČKÁNÍ UHRAZEN</t>
    </r>
  </si>
  <si>
    <r>
      <t xml:space="preserve">uhrazeno 7/2013; rozhodnutím z 20.3.2014 částečně prominuto; v 4/2014 vrácená částka ve výši 202 950,--Kč, Dne 15.4.2019 odeslána žádost o vyhotovení Protokolu o škodě do 21.6.2019,
</t>
    </r>
    <r>
      <rPr>
        <b/>
        <sz val="11"/>
        <rFont val="Calibri"/>
        <family val="2"/>
        <charset val="238"/>
        <scheme val="minor"/>
      </rPr>
      <t>KONEČNÝ STAV - ODVOD ČÁSTEČNĚ PROMINUT</t>
    </r>
  </si>
  <si>
    <r>
      <t xml:space="preserve">datum úhrady 5/2012, Dne 15.4.2019 odeslána žádost o vyhotovení Protokolu o škodě do 21.6.2019,
</t>
    </r>
    <r>
      <rPr>
        <b/>
        <sz val="11"/>
        <rFont val="Calibri"/>
        <family val="2"/>
        <charset val="238"/>
        <scheme val="minor"/>
      </rPr>
      <t>KONEČNÝ STAV - ODVOD UHRAZEN</t>
    </r>
  </si>
  <si>
    <r>
      <t>rozhodnutím z 3.9.2014 zamítnuto odvolání proti PV; datum úhrady 23.10.2014; 29.10.2014 byla podána správní žaloba; 26.10.2015 a 14.1.2016 Rozsudek zamítnutí správních žalob, kasační stížnosti KK podávat nebude - viz RK 1145/11/15 a RK 18/01/16;
24.3.2016 Gen.fin.řed.Praha-Rozhodnutí o prominutí odvodu ve výši 41.203 Kč, uhrazeno 54.937 Kč, prominutá část vrácena na účet KK v 4/2016, Dne 15.4.2019 odeslána žádost o vyhotovení Protokolu o škodě do 21.6.2019,</t>
    </r>
    <r>
      <rPr>
        <b/>
        <sz val="11"/>
        <rFont val="Calibri"/>
        <family val="2"/>
        <charset val="238"/>
        <scheme val="minor"/>
      </rPr>
      <t xml:space="preserve">
KONEČNÝ STAV - ODVOD ČÁSTEČNÉ PROMINUT</t>
    </r>
  </si>
  <si>
    <r>
      <t>datum úhrady 17.12.2014;
24.3.2016 Gen.fin.řed.Praha-Rozhodnutí o prominutí penále ve výši 52.387 Kč, uhrazeno 54.937 Kč, prominutá část vrácena na účet KK v 4/2016, Dne 15.4.2019 odeslána žádost o vyhotovení Protokolu o škodě do 21.6.2019,</t>
    </r>
    <r>
      <rPr>
        <b/>
        <sz val="11"/>
        <rFont val="Calibri"/>
        <family val="2"/>
        <charset val="238"/>
        <scheme val="minor"/>
      </rPr>
      <t xml:space="preserve">
KONEČNÝ STAV - PENÁLE ČÁSTEČNĚ PROMINUTO</t>
    </r>
  </si>
  <si>
    <r>
      <t xml:space="preserve">7.8.2014 - Oznámení o nesrovnalosti a předání věci správci daně - z MŠMT; 
25.4.2016 - Oznámení z MŠMT, trvá na nesrovnalosti a věc předá opětovně na FÚ, dne 16. 4. 2019 dotaz na OŠMT - žádné npvé informace
</t>
    </r>
    <r>
      <rPr>
        <b/>
        <sz val="11"/>
        <rFont val="Calibri"/>
        <family val="2"/>
        <charset val="238"/>
        <scheme val="minor"/>
      </rPr>
      <t>MŠMT ŘEŠÍ S FINANČNÍM ÚŘADEM</t>
    </r>
  </si>
  <si>
    <t>10.9.2015 doručen Protokol z VSK; do 24.9.2015 odeslány námitky proti kontrolním zjištěním; 13.10.2015 námitky ÚRR zamítnul
30.1.2017 ÚRR Oznámení o krácení způsobilých výdajů; vyúčtování ZKK 356/09/17 ze dne 7.9.2017; Rada usnesením č. RK 1227/11/18 ze dne 5.11.2018 rozhodla o nepodání sporu a řešení krácení jako škodní případ; OLP vyhotovilo právní Posouzení odpovědnosti externího administrátora dne 9.1.2019; Dne 22.1.2019 odeslána žádost o vyhotovení Protokolu o škodě APDM, dne 28. 1. 2019 vyhotoven Protokol o škodě, 27.2.2019 proběhlo jednání škodní komise - rozhodla o dodání dokumentů týkající se projektové dokumentace, bude znovu  svoláno jednání škodní komise, dne 24.4.2019 vyhotoveno OFP Prověření dostupné dokumentace</t>
  </si>
  <si>
    <r>
      <t xml:space="preserve">27.2.2015 odesláno odvolání proti platebnímu výměru; 14.5.2015 Rozhodnutí o odvolání, částečně vyhověno - sníženo na 940 Kč; 18.6.2015 uhrazeno penále ve výši 885 Kč;  23.9.2015 podána žádost o prominutí penále; 21.2.2017 Rozhodnutí o prominutí daně (penále) zamítá se; Dne 8.1.2019 odeslána žádost o vyhotovení Protokolu o škodě, Protokol o škodě ze dne 13.2.2019, škodní komise 14.3.2019, Rozhodnutí zaměstnavatele 18.3.2019 - nevymáhat
</t>
    </r>
    <r>
      <rPr>
        <b/>
        <sz val="11"/>
        <rFont val="Calibri"/>
        <family val="2"/>
        <charset val="238"/>
        <scheme val="minor"/>
      </rPr>
      <t>KONEČNÝ STAV - NEVYMÁHAT</t>
    </r>
  </si>
  <si>
    <r>
      <t>datum úhrady 17.12.2014;
24.3.2016 Gen.fin.řed.Praha - Rozhodnutí o prominutí penále ve výši 52.107 Kč, uhrazeno 54.643 Kč, prominutá část vrácena na účet KK v 4/2016, Dne 15.4.2019 odeslána žádost o vyhotovení Protokolu o škodě do 21.6.2019,</t>
    </r>
    <r>
      <rPr>
        <b/>
        <sz val="11"/>
        <rFont val="Calibri"/>
        <family val="2"/>
        <charset val="238"/>
        <scheme val="minor"/>
      </rPr>
      <t xml:space="preserve">
KONEČNÝ STAV - ČÁSTEČNÉ PROMINUTÍ PENÁLE</t>
    </r>
  </si>
  <si>
    <r>
      <t>rozhodnutím z 3.9.2014 zamítnuto odvolání proti PV; datum úhrady 23.10.2014;
29.10.2014 byla podána správní žaloba; 9.10.2015 Rozsudek Krajského soudu v Plzni - správní žaloba se zamítá (odvod do NF); kasační stížnost KK podávat nebude - viz RK 1145/11/15 z 2.11.2015;
15.3.2016 Rozsudek Krajského soudu v Plzni - správní žaloba se zamítá (odvod do SR); kasační stížnost KK podávat nebude;
24.3.2016 Gen.fin.řed.Praha - Rozhodnutí o prominutí odvodu ve výši 40.982 Kč, uhrazeno 54.643 Kč, prominutá část vrácena na účet KK v 4/2016, Dne 15.4.2019 odeslána žádost o vyhotovení Protokolu o škodě do 21.6.2019,</t>
    </r>
    <r>
      <rPr>
        <b/>
        <sz val="11"/>
        <rFont val="Calibri"/>
        <family val="2"/>
        <charset val="238"/>
        <scheme val="minor"/>
      </rPr>
      <t xml:space="preserve">
KONEČNÝ STAV - ČÁSTEČNÉ PROMINUTÍ ODVODU</t>
    </r>
  </si>
  <si>
    <r>
      <t>datum úhrady 17.12.2014;
24.3.2016 Gen.fin.řed.Praha - Rozhodnutí o prominutí penále ve výši 235.126 Kč, uhrazeno 246.056 Kč, prominutá část vrácena na účet KK v 4/2016, Dne 15.4.2019 odeslána žádost o vyhotovení Protokolu o škodě do 21.6.2019,</t>
    </r>
    <r>
      <rPr>
        <b/>
        <sz val="11"/>
        <rFont val="Calibri"/>
        <family val="2"/>
        <charset val="238"/>
        <scheme val="minor"/>
      </rPr>
      <t xml:space="preserve">
KONEČNÝ STAV - ČÁSTEČNÉ PROMINUTÍ PENÁLE</t>
    </r>
  </si>
  <si>
    <r>
      <t>rozhodnutím z 27.8.2014 zamítnuto odvolání proti PV; datum úhrady 23.10.2014; 24.10.2014 byla podána správní žaloba; 9.10.2015 Rozsudek Krajského soudu v Plzni - správní žaloby se zamítají; kasační stížnost KK podávat nebude - viz RK 1145/11/15 z 2.11.2015;
24.3.2016 Gen.fin.řed.Praha - Rozhodnutí o prominutí odvodu ve výši 189.910 Kč, zaplaceno 253.214 Kč, prominutá část vrácena na účet KK v 4/2016, Dne 15.4.2019 odeslána žádost o vyhotovení Protokolu o škodě do 21.6.2019,</t>
    </r>
    <r>
      <rPr>
        <b/>
        <sz val="11"/>
        <rFont val="Calibri"/>
        <family val="2"/>
        <charset val="238"/>
        <scheme val="minor"/>
      </rPr>
      <t xml:space="preserve">
KONEČNÝ STAV - ČÁSTEČNÉ PROMINUTÍ ODVODU</t>
    </r>
  </si>
  <si>
    <r>
      <t xml:space="preserve">6.5.2015 výsledek administrativní kontroly; 13.10.2015 zahájena VSK; 16.10.2015 Protokol o kontrole; 2.11.2015  KK podal námitky proti zjištěním; 9.11.2015 námitky byly ÚRR zamítnuty;
Jedná se o konečnou výši finančního postihu dle aktuálně známých a předložených informací pracovní skupině. V současné době již další kroky obrany nebudou uplatňovány. 5.4.2019 Žádost o vyhotovení protokolu, Protokol o škodě ze dne 6.5.2019
</t>
    </r>
    <r>
      <rPr>
        <b/>
        <sz val="11"/>
        <rFont val="Calibri"/>
        <family val="2"/>
        <charset val="238"/>
        <scheme val="minor"/>
      </rPr>
      <t>KONEČNÝ STAV - ZKRÁCENÍ DOTACE</t>
    </r>
  </si>
  <si>
    <r>
      <t xml:space="preserve">18.3.2016 z ÚRR č.j. RRSZ 3612/2016 Oznámení o zahájení kontroly;
23.3.2016 z ÚRR č.j. RRSZ 3756/2016 Protokol o kontrole, 5.4.2019 Žádost o vyhotovení protokolu, Protokol o škodě ze dne 6.5.2019
</t>
    </r>
    <r>
      <rPr>
        <b/>
        <sz val="11"/>
        <rFont val="Calibri"/>
        <family val="2"/>
        <charset val="238"/>
        <scheme val="minor"/>
      </rPr>
      <t>KONEČNÝ STAV - ZKRÁCENÍ DOTACE</t>
    </r>
  </si>
  <si>
    <r>
      <t xml:space="preserve">23.11.2014 ukončena veřejnosprávní kontrola - bez zjištění; v 1/2015 MPSV podalo podnět na ÚOHS; 16.6.2015 ÚOHS  Rozhodnutí o pokutě 15.000,-- Kč; 29.6.2015 dle rozhodnutí vedení kraje se rozklad podávat nebude;
vyúčtování projektu  ZK 76/02/16 ze dne 25.2.2016;
Jedná se o konečnou výši finančního postihu dle aktuálně známých a předložených informací pracovní skupině. V současné době již další kroky obrany nebudou uplatňovány.Dne 10.1.2019 odeslána žádost o vyhotovení Protokolu o škodě p. Správkové, dne 25. 1. 2019 doručen protokol o škodě p. Správkové a Protokol o škodě APDM, 4.4.2019 jednání škodní komise - vymáhat po APDM, Rada KK 464/04/19 ze dne 29.4.2019, 9.5.2019 odeslána výzva k úhradě, dne 10.5.2019 APDM uhradila škodu.
</t>
    </r>
    <r>
      <rPr>
        <b/>
        <sz val="11"/>
        <rFont val="Calibri"/>
        <family val="2"/>
        <charset val="238"/>
        <scheme val="minor"/>
      </rPr>
      <t>KONEČNÝ STAV - POKUTA UHRAZENA</t>
    </r>
  </si>
  <si>
    <r>
      <t xml:space="preserve">dne 28.7.2017 podán podnět ze strany KK na ÚOHS, dne 1.8.2017 poplatek ve výši 10.000,- Kč uhrazen, dne 14.8.2017 z ÚOHS Sdělení k podnětu, KK odeslal dne 19.9.2017 vyjádření ke sdělení k podnětu, ÚOHS dne 20.10. 2017 zaslal Oznámení o zahájení správního řízení, KK dne 31.10.2017 zaslal na ÚOHS stanovisko k zahájenému správnímu řízení; dne 29.11.2017 obdržel KK z ÚOHS Rozhodnutí o pokutě ve výši 100 tis. Kč, rozklad možno podat do 14.12.2017; dne 13.12.2017 KK podal proti rozhodnutí o pokutě rozklad; dne 13.2.2018 z ÚOHS rozhodnutí o rozkladu - zamítnuto; dne 19.3.2018 schválila Rada KK nepodání správní žaloby proti rozhodnutí o zamítnutí rozkladu; KK uhradí pokutu v termínu do 13.4.2018; vyúčtování ZKK 356/09/17 ze dne 7.9.2017; KK uhradil pokutu 4.4.2018; dne 1.8.2018 vyhotoveno OLP právní posouzení odpovědnosti za škodu externího administrátora; OLP bude vymáhat vzniklou škodu vůči ADW CONSULT, s.r.o.; dne 14.11.2018 odeslána Výzva k úhradě škody č.j.2817/LP/18 ze dne 12.11.2018
</t>
    </r>
    <r>
      <rPr>
        <b/>
        <sz val="11"/>
        <rFont val="Calibri"/>
        <family val="2"/>
        <charset val="238"/>
        <scheme val="minor"/>
      </rPr>
      <t>OLP ŘEŠÍ VYMÁHÁNÍ</t>
    </r>
  </si>
  <si>
    <r>
      <t xml:space="preserve">2.2.2018 doručen z URR Oznámení o zahájení daňového řízení, 22.2.2018 doručena z ÚOHS Výzva  k zaslání dokumentace, 23.2.2018 odeslány požadované dokumenty na URR, 5.3.2018 a 19.3.2018 odeslání požadovaných dokumentů, 12.3.2018 doručena opakovaná výzva z ÚOHS, 10.4.2018 doručen Příkaz o uložení pokuty z ÚOHS, rozhodnutím Rady č. 491/04/18 schválena úhrada; dne 22.5.2018 vyhotovila KKN Protokol o škodě; dne 25.5.2018 vyhotovila APDM Protokol o škodě; dne 20.6.2018 Policie ČR odložila trestní věc podezření ze spáchání přečinu; dne 24.8.2018 usnesením zamítlo státní zastupitelství stížnost poškozeného; dne 8.10.2018 OLP předal OF právní posouzení odpovědnosti KKN a APDM ze dne 14.8.2018; dne 25.10.2018 proběhlo jednání škodní komise - rozhodla o prověření podkladů předložených Radě KK; odbor finanční provedl Prověření dostupných dokumentů ze dne 13.11.2018; dne 17.1.2019 proběhlo druhé jednání škodní komise - rozhodla nevymáhat po Radě KK; bude předložen materiál Vedení KK, 11.2.2019 předloženo Radě KK na vědomí - RK 174/02/19, 19.2.2019 vyhotoveno Rozhodnutí zaměstnavatele - škodu nevymáhat 
</t>
    </r>
    <r>
      <rPr>
        <b/>
        <sz val="11"/>
        <rFont val="Calibri"/>
        <family val="2"/>
        <charset val="238"/>
        <scheme val="minor"/>
      </rPr>
      <t xml:space="preserve">KONEČNÝ STAV </t>
    </r>
  </si>
  <si>
    <r>
      <t xml:space="preserve">6.2.2014 ukončena veřejnosprávní kontrola - rozhodnutím o námitkách prominuto 75 %; očekáváme zahájení daňového řízení; 1.7.2016 - MPSV potvrzení nesrovnalosti, MV předá podnět na ÚOHS a FÚ;
28.7.2016 MV předalo podnět na ÚOHS a FÚ;
8.8.2016 ÚOHS žádost o předložení smlouvy;
10.8.2016 odeslána smlouva na ÚOHS;
18.8.2016 sdělení ÚOHS, že se podnětem nebude zabývat; 1.9.2016 FÚ Protokol o ústním jednání, dodat podklady do 23.9.2016; dne 22.9.2016 předány doklady na FÚ; 24.3.2017 z FÚ Protokol o ústním jednání, vyjádření k Protokolu dne 10.4.2017; dne 5.6.2017 zpráva o daňové kontrole a dne 6.6.2017 doručen PV na odvod, odvolání odesláno dne 29.6.2017; dne 4.9.2017 postoupení odvolání na Odvolací fin.řed.; dne 20.7.2018 doručeno rozhodnutí OFŘ snížení ve výši 201.662,00 Kč, odvod KK uhradil dne 27.7.2018; RKK usnesením č. RK 895/08/18 z 6.8.2018 schválila nepodání správní žaloby, dne 4.9.2018 KK odeslal žádost o prominutí odvodu za porušení rozpočtové kázně a nevyměřeného penále. Dne 6. 9. 2018 byl KK doručen platební výměr na penále za prodlení s odvodem za porušení rozpočtové kázně ve výši 201.662,00 Kč, který KK uhradil dne 10. 9. 2018.
</t>
    </r>
    <r>
      <rPr>
        <b/>
        <sz val="11"/>
        <rFont val="Calibri"/>
        <family val="2"/>
        <charset val="238"/>
        <scheme val="minor"/>
      </rPr>
      <t>OČEKÁVÁME ROZHODNUTÍ O PROMINUTÍ ODVODU A PENÁLE</t>
    </r>
  </si>
  <si>
    <r>
      <t xml:space="preserve">9.1.2014 ÚOHS vyměřil pokutu ve výši 300.000. Kč. ÚOHS 29.12.2014 zamítnul rozklad, rozhodnutí o pokutě nabylo právní moci, pokuta uhrazena 23.2.2015; 24.2.2015 podaná správní žaloba na Krajský soud v Brně,
dne 24.6.2015 doručeno stanovisko žalované strany; 8.7. 2015 byla odeslána replika na Krajský soud v Brně,
dne 30.6.2016 doručen rozsudek Krajského soudu v  Brně o zamítnutí správní žaloby; RKK rozhodla, že kasační stížnost nebude podána
</t>
    </r>
    <r>
      <rPr>
        <b/>
        <sz val="11"/>
        <color indexed="8"/>
        <rFont val="Calibri"/>
        <family val="2"/>
        <charset val="238"/>
      </rPr>
      <t xml:space="preserve">KONEČNÝ STAV - ULOŽENÁ POKUTA JE DEFINITIVNÍ
</t>
    </r>
    <r>
      <rPr>
        <sz val="11"/>
        <rFont val="Calibri"/>
        <family val="2"/>
        <charset val="238"/>
      </rPr>
      <t>RKK usnesením č. RK 444/04/18 ze dne 23.4.2018 schválila soudní vymáhání pohledávky ve výši 300.000,- Kč po mandatáři Veřejné zakázky s.r.o.;  dle info z OLP ze dne 5.9.2018 bude s ohledem na složitost posouzení odpovědnosti (spojení s porušením rozpočtové kázně) podána žaloba a v případě, že dojde k mimosoudnímu jednání, bude požádáno o přerušení jednání.</t>
    </r>
  </si>
  <si>
    <r>
      <t xml:space="preserve">10.11.2014 ukončena veřejnosprávní kontrola č.j. RRSZ 23317/2014 - námitkám nebylo vyhověno; 9.4.2015  doručen  zápis z administrativní kontroly č.j. RRSZ 7426/2015 ze dne 8.4.2015, 14.4.2015 podáno nesouhlasné stanovisko, 27.5.2015 sdělení ke stanovisku, částečně vyhověno; 14.10.2015 Protokol o kontrole č.j. 21378/2015, podány námitky, kterým bylo částečně vyhověno;  v červnu 2016 podán návrh na zahájení sporného řízení  z VPS na nepeněžité plnění; 13.10.2016 MFČR rozhodlo ve sporu pro nepeněžité plnění ve prospěch Muzea. 21.10.2016 byla doručeno výzva k podání stanoviska k odporu ÚRR proti rozhodnutí MFČR,  21.11.2016 odesláno stanovisko k odporu, 19.12.2016 doručeno Oznámení o krácení způsobilých výdajů projektu; 10.1.2017 dotaz MFČR na procesní stanovisko Muzea, 16.1.2017 Muzeum souhlasí se zpětvzetím sporu, 27.1.2017 doručeno usnesení o zastavení sporu spolu s rozhodnutím o povinnosti ÚRR nahradit Muzeu Sokolov náklady na správní poplatek; 31.10.2018 Muzeum Sokolov podalo na MFČR  návrh na zahájení sporu z VPS pro peněžité plnění ve výši 2.288.358,54 Kč, zbývající  část postihu ve výši 70.716,93 Kč bude řešit Muzeum jako škodní případ (viz RK 975/08/18 ze dne 20.8.2018). 8. 11. 2018 zaslalo Muzeum Sokolov na MFČR Odstranění vady návrhu na zahájení sporného řízení  a zaplatilo stanovený správní poplatek ve výši 114.418,- Kč.  12. 12. 2018 zaslalo MFČR usnesení, že předmětem řízení zůstal pouze návrh na stanovení povinnosti zaplatit Muzeu krácenou část dotace. Dne 25. 1.2019 zaslalo muzeum na MF repliku k vyjádření RRSZ ze dne 6.12.2018, které MF zaslalo Muzeu na vědomí dne 17.1.2019. Dne 20.2.2019 zaslalo MFČR vyrozumění k vyjádření se k podkladům a výzvu ke specifikaci nákladů řízení. Dne 15.5.2019 obdrželo muzeum od MFČR rozhodnutí ve sporném řízení o zamítnutí návrhu na zaplacení částky ve výši 2.288.358,54 Kč.
</t>
    </r>
    <r>
      <rPr>
        <b/>
        <sz val="11"/>
        <rFont val="Calibri"/>
        <family val="2"/>
        <charset val="238"/>
      </rPr>
      <t>RKK bude na jednání dne 3. 6. 2019 předložen návrh na další postup řešení finančního postihu.</t>
    </r>
  </si>
  <si>
    <r>
      <t xml:space="preserve">12.11.2014 ukončena veřejnosprávní kontrola - námitkám bylo částečně vyhověno
8.10.2015 Protokol o kontrole - nové pochybení (nevyhlášení VŘ pro Autorský dozor), podány námitky, které byly zamítnuty;
11/2015 vznešen dotaz na RRSZ, proč rozhodli v jiném projektu (Muzeum Sokolov) ve stejné věci pozitivně a u Gymn.KV negativně, v 5/2016 obdržena odpověď, že nebylo nutné zakázky slučovat, proto zaslána žádost o proplacení chybně krácených prostředků;
16.12.2016 podán spor pro nepeněžité plnění,
24.1.2017 doručeno oznámení o krácení způsobilých výdajů,
26.1.2017 doručeno usnesení MF o zastavení řízení o sporu. 
RKK usnesením č. RK 47/01/19 z 28.1.2019 schválila podání návrhu na zahájení sporu z VPS pro peněžité plnění ve výši 2.135.621,39 Kč. Zbývající část ve výši 215.985 Kč za úpravu projektové dokumentace nebyla předmětem žádosti o dotace (nezpůsobilé výdaje). 
</t>
    </r>
    <r>
      <rPr>
        <b/>
        <sz val="11"/>
        <color theme="1"/>
        <rFont val="Calibri"/>
        <family val="2"/>
        <charset val="238"/>
        <scheme val="minor"/>
      </rPr>
      <t>1.4.2019 škola podala návrh na zahájení sporu pro peněžité plnění</t>
    </r>
    <r>
      <rPr>
        <sz val="11"/>
        <color theme="1"/>
        <rFont val="Calibri"/>
        <family val="2"/>
        <charset val="238"/>
        <scheme val="minor"/>
      </rPr>
      <t xml:space="preserve"> ve výši 2.135.621,39 Kč. 5.4.2019 zaslalo MFČR vyrozumění o zahájení řízení,  výzvu k doplnění dokladů a platební výměr na správní poplatek ve výši 106.782 Kč. 9.4.2019 uhrazen správní polatek a 11.4.2019 zaslány na MF požadované dokumenty (zřizovací listiny). 10.5.2019 zaslalo MFČR vyjádření odpůrce, tj. RRSZ, na které škola zareageje replikou v termínu do 24.5.2019. 
</t>
    </r>
    <r>
      <rPr>
        <b/>
        <sz val="11"/>
        <color indexed="8"/>
        <rFont val="Calibri"/>
        <family val="2"/>
        <charset val="238"/>
      </rPr>
      <t>OČEKÁVÁME ROZHODNUTÍ MFČR O SPORU Z VEŘEJNOPRÁVNÍ SMLOUVY PRO PENĚŽITÉ PLNĚNÍ.</t>
    </r>
  </si>
  <si>
    <r>
      <t xml:space="preserve">24.10.2014 Protokol RRSZ 22527/2014, 22.3.2015 Kontrola RRSZ 6003/2015, 22.4.2015 Stanoviska RRSZ 9238/2015 a RRSZ 9241/2015. 
23.10.2015 Protokol RRSZ 22033/2015 - podány námitky,
4.12.2015 Dodatek k protokolu - námitkám částečně vyhověno
schváleno vyúčtování projektu ZKK, 22.3.2016 Protokol o kontrole RRSZ 3650/2016,
27.1.2017 ÚRR dobrovolně odeslal Oznámení o krácení způsobilých výdajů.
Dne 3. 12. 2018 RKK usnesením č. RK 1398/12/18 schválila podání návrhu na zahájení sporného řízení z veřejnoprávní smlouvy pro peněžité plnění ve výši 129.679,66 Kč za zjištění A.1.2 uvedené v Oznámení o krácení způsobilých výdajů projektu, č. j. RRSZ 914/2017 ze dne 27. 1.2017.
Dne 18.1.2019 podán návrh na zahájení sporu z VPS pro peněžité plnění ve výši 129.679,66 Kč.
</t>
    </r>
    <r>
      <rPr>
        <b/>
        <sz val="11"/>
        <color indexed="8"/>
        <rFont val="Calibri"/>
        <family val="2"/>
        <charset val="238"/>
      </rPr>
      <t>OČEKÁVÁME ROZHODNUTÍ MFČR O SPORU Z VEŘEJNOPRÁVNÍ SMLOUVY PRO PENĚŽITÉ PLNĚNÍ.</t>
    </r>
  </si>
  <si>
    <r>
      <t xml:space="preserve">Dne 21.3.2016 obdrželo Gymnázium a obchodní akademie Mariánské Lázně Protokol o výsledku veřejnosprávní kontroly od MŠMT. Proti protokolu podány námitky, námitkám nevyhověno - potvrzena korekce dotace.
30.6.2016 dorazila výzva k navrácení dotace, splatnost je 30 dnů ode dne doručení, dne 19.7.2016 fin.prostř. odeslány škole k úhradě, jsou analyzovány možnosti dalšího postupu
Dne 14.7.2016 škola provedla vratku dotace dle výzvy;
Jedná se o konečnou výši finančního postihu dle aktuálně známých a předložených informací pracovní skupině. V současné době již další kroky obrany nebudou uplatňovány.
</t>
    </r>
    <r>
      <rPr>
        <sz val="11"/>
        <color indexed="8"/>
        <rFont val="Calibri"/>
        <family val="2"/>
        <charset val="238"/>
      </rPr>
      <t xml:space="preserve">Dne 6.12.2018 zpracovala ředitelka školy protokol o škodě a dne 16.1.2019 proběhlo jednání škodní komise, která doporučila  náhradu škody částečně vymáhat  Informace o škodním případu byla předložena RKK dne 11.2.2019. Ředitelka školy vyzvala dne 1. 3. 2019 odpovědného zaměstnance k úhradě náhrady škody ve výši 5.700,- Kč v termínu do 29.3.2019.
</t>
    </r>
    <r>
      <rPr>
        <b/>
        <sz val="11"/>
        <color indexed="8"/>
        <rFont val="Calibri"/>
        <family val="2"/>
        <charset val="238"/>
      </rPr>
      <t xml:space="preserve">KONEČNÝ STAV </t>
    </r>
  </si>
  <si>
    <r>
      <t xml:space="preserve">27.2.2014 odesláno odvolání proti platebnímu výměru; 7.5.2015 odvolání postoupeno na Odvolací fin.ředitelství v Brně; 19.8.2015 Rozhodnutí o odvolání - zamítnuto; 2.9.2015 doručen platební výměr na penále ve výši 924,-- Kč; 23.9.2015 podána žádost o prominutí penále ; 30.1.2017 Rozhodnutí o prominutí daně (penále) - zamítnuto, Dne 16.4.2019 odeslána žádost o vyhotovení Protokolu o škodě, Protokol o škodě ze dne 25.4.2019,
</t>
    </r>
    <r>
      <rPr>
        <b/>
        <sz val="11"/>
        <rFont val="Calibri"/>
        <family val="2"/>
        <charset val="238"/>
        <scheme val="minor"/>
      </rPr>
      <t xml:space="preserve">KONEČNÝ STAV - ODVOD A PENÁLE UHRAZENO, PROMINUTÍ ZAMÍTNUTO </t>
    </r>
  </si>
  <si>
    <r>
      <t xml:space="preserve">24.4.2017 ze SFŽP Protokol o kontrole, dne 15.5.2017 odeslána na SFŽP námitky; 9.6.2017 Rozhodnutí o námitce - zamítnuto; dne 11.12.2017 Výzva k úhradě prostředků z MŽP; RKK usnesením č. RK 05/01/18 ze dne 8.1.2018 schválila výzvu neuhradit; dne 26.11.2018 doručen dopis z MŽP č.j. ENV/2018/71735, MZP/2018/330/2157 ze dne 21.11.2018 - Předání podkladů na FÚ, Dne 11. 12. 2018 zahájena daňová kontrola FÚ
</t>
    </r>
    <r>
      <rPr>
        <b/>
        <sz val="11"/>
        <rFont val="Calibri"/>
        <family val="2"/>
        <charset val="238"/>
        <scheme val="minor"/>
      </rPr>
      <t>OČEKÁVÁME ROZHODNUTÍ DAŃOVÉ KONTROLY</t>
    </r>
    <r>
      <rPr>
        <sz val="11"/>
        <rFont val="Calibri"/>
        <family val="2"/>
        <charset val="238"/>
        <scheme val="minor"/>
      </rPr>
      <t xml:space="preserve">
</t>
    </r>
  </si>
  <si>
    <r>
      <t xml:space="preserve">16.10.2013 Protokol o seznámení daňového subjektu s výsledky kontroly,  29.10.2013 vyjádření KK k protokolu, finační úřad částečně námitky uznal, 
21.1.2014 platební výměry v celkové výši 82.379 Kč, odvolání se nepodávalo - viz důvodová zpráva  RK 116/02/14 ze dne 10.2.2014, podaná žádost o prominutí odvodu a dosud nevyměřeného penále,
datum úhrady  PV 2/2014, Dne 16.4.2019 odeslána žádost o vyhotovení Protokolu o škodě do 16.5.2019 - termín prodloužen
</t>
    </r>
    <r>
      <rPr>
        <b/>
        <sz val="11"/>
        <rFont val="Calibri"/>
        <family val="2"/>
        <charset val="238"/>
        <scheme val="minor"/>
      </rPr>
      <t>KONEČNÝ STAV - ODVOD UHRAZEN</t>
    </r>
  </si>
  <si>
    <r>
      <t xml:space="preserve">datum úhrady 2/2014;
27.8.2015 částečně prominuté penále ve výši 67.949 Kč, Dne 16.4.2019 odeslána žádost o vyhotovení Protokolu o škodě do 16.5.2019 - termín prodloužen,
</t>
    </r>
    <r>
      <rPr>
        <b/>
        <sz val="11"/>
        <rFont val="Calibri"/>
        <family val="2"/>
        <charset val="238"/>
        <scheme val="minor"/>
      </rPr>
      <t>KONEČNÝ STAV - ČÁSTEČNĚ PROMINUTÉ PENÁLE UHRAZENO</t>
    </r>
  </si>
  <si>
    <r>
      <t xml:space="preserve">16.10.2013 Protokol o seznámení daňového subjektu s výsledky kontroly,  29.10.2013 vyjádření KK k protokolu, finanční úřad námitky neuznal, platební výměry v celkové výši 12.000 Kč, odvolání se nepodávalo - viz důvodová zpráva  RK 1275/12/13 ze dne 18.12.2013 podaná žádost o prominutí odvodu a dosud nevyměřeného penále, datum úhrady 12/2013, Dne 16.4.2019 odeslána žádost o vyhotovení Protokolu o škodě do 16.5.2019 - termín prodloužen,
</t>
    </r>
    <r>
      <rPr>
        <b/>
        <sz val="11"/>
        <rFont val="Calibri"/>
        <family val="2"/>
        <charset val="238"/>
        <scheme val="minor"/>
      </rPr>
      <t>KONEČNÝ STAV - ODVOD UHRAZEN</t>
    </r>
  </si>
  <si>
    <r>
      <t xml:space="preserve">datum úhrady 1/2014; 
27.8.2015 částečně prominuté penále ve výši 10.635  Kč, Dne 16.4.2019 odeslána žádost o vyhotovení Protokolu o škodě do 16.5.2019 - termín prodloužen,
</t>
    </r>
    <r>
      <rPr>
        <b/>
        <sz val="11"/>
        <rFont val="Calibri"/>
        <family val="2"/>
        <charset val="238"/>
        <scheme val="minor"/>
      </rPr>
      <t>KONEČNÝ STAV - ČÁSTEČNĚ PROMINUTÉ PENÁLE UHRAZENO</t>
    </r>
  </si>
  <si>
    <r>
      <t xml:space="preserve">krácena ŽoP příjemci grantového projektu nikoli KK, KK vystavil platební výměr firmě FM Consulting, s.r.o., příjemce se odvolal k MF, rizikem je, že MF sníží nebo zruší odvod a po té KK bude muset uhradit výdaje příjemci; žádost o informaci OLP do 16. 5. 2019, částka byla krácena již v ŽOP č. 07/0027 dne 27. 3. 2015 PV se částka netýká
</t>
    </r>
    <r>
      <rPr>
        <b/>
        <sz val="11"/>
        <rFont val="Calibri"/>
        <family val="2"/>
        <charset val="238"/>
        <scheme val="minor"/>
      </rPr>
      <t>KONEČNÝ STAV</t>
    </r>
  </si>
  <si>
    <r>
      <t xml:space="preserve">krácena ŽoP příjemci grantového projektu nikoli KK, KK vystavil platební výměr firmě LB plán, s.r.o., příjemce se odvolal k MF, rizikem je, že MF sníží nebo zruší odvod a po té KK bude muset uhradit výdaje příjemci, žádost o informaci OLP do 16. 5. 2019, částka byla krácena již v ŽOP č. 02/0024 dne 13. 10. 2015 PV se částka netýká
</t>
    </r>
    <r>
      <rPr>
        <b/>
        <sz val="11"/>
        <rFont val="Calibri"/>
        <family val="2"/>
        <charset val="238"/>
        <scheme val="minor"/>
      </rPr>
      <t>KONEČNÝ STAV</t>
    </r>
  </si>
  <si>
    <r>
      <t xml:space="preserve">KK poskytl firmě Hallan, s.r.o. zálohu, KK následně odstoupil od smlouvy, poskytnutou zálohu Hallan s.r.o. nevrátil dle rozhodnutí soudu, vyhlásili insolvenci, KK bude prostředky vymáhat, KK byl vyzván OŠMT k vrácení prostř., dle stanoviska OLP KK má vrátit prostř. až po jejich vymožení;
MŠMT dne 26.7.2016 sdělilo, že pokud KK označí částku za nevymahatelnou a prokáže její nevymahatelnost, nebude MŠMT dále prostředky vymáhat,vyjádření OLP ze dne 24.4.2019, přípis č. j.: 041 EX 209/16 ze dne 18. 4. 2019 Exekutorského úřadu Sokolov; 9.5.2019 odeslána žádost o vyjádření na MŠMT č.j. kk/108/JV/19 ze dne 6.5.2019
</t>
    </r>
    <r>
      <rPr>
        <b/>
        <sz val="11"/>
        <rFont val="Calibri"/>
        <family val="2"/>
        <charset val="238"/>
        <scheme val="minor"/>
      </rPr>
      <t>OČEKÁVÁME VYJÁDŘENÍ MŠMT</t>
    </r>
  </si>
  <si>
    <t>14.10.2014 oznámení MŠMT o zkrácení dotace; 4.11.2014 podány námitky; 21.11.2014 a 21.1.2015 doručeny stanoviska k námitkám - zamítnuto; 
13.7.2015 Protokol  č. 47/2015-400; 27.7.2015 podány námitky; 9.9.2015 doručeno vyřízení námitek, ve kterém je stanovená sankce nižší, a to 109.136,60 Kč; očekáváme zahájení daňového řízení a stanovení konečné částky sankce; 
13.10.2015 ÚOHS neshledal důvody pro zahájení správního řízení; 18.5.2016 Protokol o ústním jednání a Rozhodnutí o stanovení lhůty k vyjádření do 27.5.2016 - sankce ve výši 109.136,60 Kč; 27.5.2016 posláno vyjádření k rozhodnutí;
12.7.2016 Zpráva o daňové kontrole, 13.7.2016 KK obdržel PV ve výši 107.291 Kč a 18.934 Kč, 
9.8.2016 podáno na FÚ odvolání; dále podá i žádosti o prominutí odvodu a penále; 17.10.2016 z FÚ postoupeno odvolání Odvolacímu fin.řed. v Brně;
19.11.2016 na FÚ žádost o prominutí odvodu a dosud nevyměřeného penále; 21.12.2016 FÚ postoupení žádostí na Gen.fin.řed.; 14.3.2017 prodloužení lhůty o odvolání do 9.7.2017, Rozhodnutí o odvolání dne 4.7.2017 - zamítá se; dne 10.7.2017 uhrazen odvod; dne 30.10.2018 doručeno Rozhodnutí o prominutí daně - prominutí o 14.123,00 Kč; dne 27.11.2018 podána žádost o vratku vratitelného přeplatku; dne 29.11.2018 doručeno Rozhodnutí o přeplatku č. j. 1004089/18/2400-31471-403322 ze dne  29. 11. 2018 z Finančního úřadu pro Karlovarský kraj, ve kterém rozhodl o vrácení přeplatku v požadované výši; dne 6. 12.2018 finanční prostředky vráceny na účet KK; dne 2.1.2019 vyhotovil Jambor protokol o škodě; dne 23.1.2019 jednání škodní komise vymáhat v plné výši po PO, Rada KK 283/03/19 ze dne 25.3.2019; Dne 12. 4. 2019 uhradila SZŠVOŠ částku 12.890,40 Kč, dne 26. 4. 2019 uhradilo GYM Ostrov částku 103.178,29 Kč.</t>
  </si>
  <si>
    <t>Dne 19.11.2016 na FÚ podána žádost o prominutí odvodu a dosud nevyměřeného penále; dne 18.7.2017 doručen platební výměr na penále ve výši 103.933,00 Kč; PV uhrazen dne 25.7.2017; dne 30.10.2018 doručeno Rozhodnutí o prominutí daně - prominutí o 77.470,00 Kč;
dne 27.11.2018 podána žádost o vratku vratitelného přeplatku; dne 29.11.2018 doručeno Rozhodnutí o přeplatku č. j. 1004089/18/2400-31471-403322 ze dne  29. 11. 2018 z Finančního úřadu pro Karlovarský kraj, ve kterém rozhodl o vrácení přeplatku v požadované výši; dne 6. 12.2018 finanční prostředky vráceny na účet KK;  dne 2.1.2019 vyhotovil Jambor protokol o škodě; dne 23.1.2019 jednání škodní komise - vymáhat v plné výši po PO; Rada KK 283/03/19 ze dne 25.3.2019; Dne 12. 4. 2019 uhradila SZŠVOŠ částku 12.890,40 Kč, dne 26. 4. 2019 uhradilo GYM Ostrov částku 103.178,29 Kč.</t>
  </si>
  <si>
    <t xml:space="preserve">23.10.2015 - Protokol o kontrole č. 1182/15/442 z OSSZ 
9.2.2016 z MŠMT - oznámení o předání hlášení nesrovnalostí na FÚ KK - nezpůsobilý výdaj a současně nesrovnalost - 17.073,10 Kč - mylná platba;  FÚ špatně spočítal, dopočítáno 13,-Kč;
2.3.2016 Protokol o ústním jednání z FÚ KK - žádost o předložení dokladů do 18.3.2016;
4.3.2016 KK odeslal na FÚ požadované doklady
18.5.2016 Protokol o ústním jednání a Rozhodnutí o stanovení lhůty k vyjádření do 27.5.2016 - sankce ve výši 17.087,40 Kč; 27.5.2016 posláno vyjádření k rozhodnutí
12.7.2016 Zpráva o daňové kontrole, 13.7.2016 KK obdržel PV ve výši 107.291,-Kč a 18.934,-Kč, do 12.8.2016 bude KK podávat odvolání, dále podá i žádosti o prominutí odvodu a penále; 9.8.2016 podáno na FÚ odvolání; 17.10.2016 z FÚ postoupeno odvolání Odvolacímu fin.řed. v Brně;
19.11.2016 na FÚ žádost o prominutí odvodu a dosud nevyměřeného penále; 21.12.2016 FÚ postoupení žádostí na Gen.fin.řed., 14.3.2017 prodloužení lhůty o odvolání do 9.7.2017, Rozhodnutí o odvolání dne 4.7.2017 - zamítá se;  dne 10.7.2017 uhrazen odvod; dne 30.10.2018 doručeno Rozhodnutí o prominutí daně - prominutí o 2.493,00 Kč; dne 27.11.2018 podána žádost o vratku vratitelného přeplatku; dne 29.11.2018 doručeno Rozhodnutí o přeplatku č. j. 1004089/18/2400-31471-403322 ze dne  29. 11. 2018 z Finančního úřadu pro Karlovarský kraj, ve kterém rozhodl o vrácení přeplatku v požadované výši; dne 6. 12.2018 finanční prostředky vráceny na účet KK; dne 2.1.2019 vyhotovil Jambor protokol o škodě; dne 23.1.2019 jednání škodní komise - vymáhat v plné výši po PO; Rada KK 283/03/19 ze dne 25.3.2019; Dne 12. 4. 2019 uhradila SZŠVOŠ částku 12.890,40 Kč, dne 26. 4. 2019 uhradilo GYM Ostrov částku 103.178,29 Kč.
</t>
  </si>
  <si>
    <t>Dne 19.11.2016 na FÚ podána žádost o prominutí odvodu a dosud nevyměřeného penále; dne 18.7.2017 doručen platební výměr na penále ve výši 16.342,00 Kč; PV uhrazen dne 25.7.2017; dne 30.10.2018 doručeno Rozhodnutí o prominutí daně - prominutí o 13.672,00 Kč;
dne 27.11.2018 podána žádost o vratku vratitelného přeplatku; dne 29.11.2018 doručeno Rozhodnutí o přeplatku č. j. 1004089/18/2400-31471-403322 ze dne  29. 11. 2018 z Finančního úřadu pro Karlovarský kraj, ve kterém rozhodl o vrácení přeplatku v požadované výši; dne 6. 12.2018 finanční prostředky vráceny na účet KK; dne 2.1.2019 vyhotovil Jambor protokol o škodě; dne 23.1.2019 jednání škodní komise - vymáhat v plné výši po PO; Rada KK 283/03/19 ze dne 25.3.2019; Dne 12. 4. 2019 uhradila SZŠVOŠ částku 12.890,40 Kč, dne 26. 4. 2019 uhradilo GYM Ostrov částku 103.178,29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</si>
</sst>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1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b/>
      <i/>
      <sz val="11"/>
      <color theme="1"/>
      <name val="Calibri"/>
      <family val="2"/>
      <charset val="238"/>
      <scheme val="minor"/>
    </font>
    <font>
      <b/>
      <sz val="11"/>
      <color theme="1"/>
      <name val="Calibri"/>
      <family val="2"/>
      <scheme val="minor"/>
    </font>
    <font>
      <sz val="11"/>
      <color rgb="FF0070C0"/>
      <name val="Calibri"/>
      <family val="2"/>
      <charset val="238"/>
      <scheme val="minor"/>
    </font>
    <font>
      <sz val="11"/>
      <color rgb="FF0070C0"/>
      <name val="Calibri"/>
      <family val="2"/>
      <scheme val="minor"/>
    </font>
    <font>
      <sz val="11"/>
      <name val="Calibri"/>
      <family val="2"/>
      <scheme val="minor"/>
    </font>
    <font>
      <sz val="11"/>
      <color indexed="8"/>
      <name val="Calibri"/>
      <family val="2"/>
    </font>
    <font>
      <sz val="10"/>
      <name val="Arial CE"/>
      <charset val="238"/>
    </font>
    <font>
      <sz val="10"/>
      <name val="Arial"/>
      <family val="2"/>
      <charset val="238"/>
    </font>
    <font>
      <sz val="11"/>
      <name val="Calibri"/>
      <family val="2"/>
      <charset val="238"/>
      <scheme val="minor"/>
    </font>
    <font>
      <sz val="11"/>
      <color rgb="FF00B050"/>
      <name val="Calibri"/>
      <family val="2"/>
      <charset val="238"/>
      <scheme val="minor"/>
    </font>
    <font>
      <b/>
      <sz val="11"/>
      <color rgb="FFFF0000"/>
      <name val="Calibri"/>
      <family val="2"/>
      <charset val="238"/>
      <scheme val="minor"/>
    </font>
    <font>
      <b/>
      <sz val="11"/>
      <name val="Calibri"/>
      <family val="2"/>
      <scheme val="minor"/>
    </font>
    <font>
      <b/>
      <sz val="11"/>
      <color rgb="FF00B050"/>
      <name val="Calibri"/>
      <family val="2"/>
      <charset val="238"/>
      <scheme val="minor"/>
    </font>
    <font>
      <sz val="11"/>
      <color rgb="FFFF0000"/>
      <name val="Calibri"/>
      <family val="2"/>
      <scheme val="minor"/>
    </font>
    <font>
      <b/>
      <sz val="11"/>
      <name val="Calibri"/>
      <family val="2"/>
      <charset val="238"/>
      <scheme val="minor"/>
    </font>
    <font>
      <b/>
      <sz val="22"/>
      <color theme="1"/>
      <name val="Calibri"/>
      <family val="2"/>
      <charset val="238"/>
      <scheme val="minor"/>
    </font>
    <font>
      <b/>
      <sz val="22"/>
      <name val="Calibri"/>
      <family val="2"/>
      <charset val="238"/>
      <scheme val="minor"/>
    </font>
    <font>
      <sz val="12"/>
      <color theme="1"/>
      <name val="Calibri"/>
      <family val="2"/>
      <charset val="238"/>
      <scheme val="minor"/>
    </font>
    <font>
      <sz val="14"/>
      <color theme="1"/>
      <name val="Calibri"/>
      <family val="2"/>
      <scheme val="minor"/>
    </font>
    <font>
      <b/>
      <sz val="10"/>
      <color theme="1"/>
      <name val="Calibri"/>
      <family val="2"/>
      <charset val="238"/>
      <scheme val="minor"/>
    </font>
    <font>
      <sz val="10"/>
      <color theme="1"/>
      <name val="Calibri"/>
      <family val="2"/>
      <charset val="238"/>
      <scheme val="minor"/>
    </font>
    <font>
      <b/>
      <sz val="11"/>
      <color rgb="FF7030A0"/>
      <name val="Calibri"/>
      <family val="2"/>
      <charset val="238"/>
      <scheme val="minor"/>
    </font>
    <font>
      <sz val="11"/>
      <color rgb="FF7030A0"/>
      <name val="Calibri"/>
      <family val="2"/>
      <charset val="238"/>
      <scheme val="minor"/>
    </font>
    <font>
      <i/>
      <sz val="11"/>
      <color theme="1"/>
      <name val="Calibri"/>
      <family val="2"/>
      <charset val="238"/>
      <scheme val="minor"/>
    </font>
    <font>
      <i/>
      <sz val="10"/>
      <color theme="1"/>
      <name val="Calibri"/>
      <family val="2"/>
      <charset val="238"/>
      <scheme val="minor"/>
    </font>
    <font>
      <b/>
      <i/>
      <sz val="10"/>
      <color theme="1"/>
      <name val="Calibri"/>
      <family val="2"/>
      <charset val="238"/>
      <scheme val="minor"/>
    </font>
    <font>
      <b/>
      <sz val="12"/>
      <color theme="1"/>
      <name val="Calibri"/>
      <family val="2"/>
      <charset val="238"/>
      <scheme val="minor"/>
    </font>
    <font>
      <sz val="12"/>
      <color rgb="FF0070C0"/>
      <name val="Calibri"/>
      <family val="2"/>
      <charset val="238"/>
      <scheme val="minor"/>
    </font>
    <font>
      <sz val="12"/>
      <color rgb="FF00B050"/>
      <name val="Calibri"/>
      <family val="2"/>
      <charset val="238"/>
      <scheme val="minor"/>
    </font>
    <font>
      <sz val="12"/>
      <color rgb="FF7030A0"/>
      <name val="Calibri"/>
      <family val="2"/>
      <charset val="238"/>
      <scheme val="minor"/>
    </font>
    <font>
      <b/>
      <i/>
      <sz val="12"/>
      <color theme="1"/>
      <name val="Calibri"/>
      <family val="2"/>
      <charset val="238"/>
      <scheme val="minor"/>
    </font>
    <font>
      <i/>
      <sz val="12"/>
      <name val="Calibri"/>
      <family val="2"/>
      <charset val="238"/>
      <scheme val="minor"/>
    </font>
    <font>
      <b/>
      <sz val="12"/>
      <name val="Calibri"/>
      <family val="2"/>
      <charset val="238"/>
      <scheme val="minor"/>
    </font>
    <font>
      <b/>
      <sz val="12"/>
      <color rgb="FF00B050"/>
      <name val="Calibri"/>
      <family val="2"/>
      <charset val="238"/>
      <scheme val="minor"/>
    </font>
    <font>
      <b/>
      <sz val="12"/>
      <color rgb="FF7030A0"/>
      <name val="Calibri"/>
      <family val="2"/>
      <charset val="238"/>
      <scheme val="minor"/>
    </font>
    <font>
      <b/>
      <sz val="18"/>
      <color theme="1"/>
      <name val="Calibri"/>
      <family val="2"/>
      <charset val="238"/>
      <scheme val="minor"/>
    </font>
    <font>
      <b/>
      <sz val="20"/>
      <color theme="1"/>
      <name val="Calibri"/>
      <family val="2"/>
      <charset val="238"/>
      <scheme val="minor"/>
    </font>
    <font>
      <sz val="12"/>
      <color theme="1"/>
      <name val="Calibri"/>
      <family val="2"/>
      <scheme val="minor"/>
    </font>
    <font>
      <b/>
      <sz val="12"/>
      <color theme="1"/>
      <name val="Calibri"/>
      <family val="2"/>
      <scheme val="minor"/>
    </font>
    <font>
      <sz val="11"/>
      <color rgb="FFFF0000"/>
      <name val="Calibri"/>
      <family val="2"/>
      <charset val="238"/>
      <scheme val="minor"/>
    </font>
    <font>
      <b/>
      <sz val="16"/>
      <color theme="1"/>
      <name val="Calibri"/>
      <family val="2"/>
      <charset val="238"/>
      <scheme val="minor"/>
    </font>
    <font>
      <b/>
      <i/>
      <sz val="11"/>
      <name val="Calibri"/>
      <family val="2"/>
      <charset val="238"/>
      <scheme val="minor"/>
    </font>
    <font>
      <i/>
      <sz val="10"/>
      <name val="Calibri"/>
      <family val="2"/>
      <charset val="238"/>
      <scheme val="minor"/>
    </font>
    <font>
      <sz val="8"/>
      <color indexed="81"/>
      <name val="Tahoma"/>
      <family val="2"/>
      <charset val="238"/>
    </font>
    <font>
      <b/>
      <sz val="8"/>
      <color indexed="81"/>
      <name val="Tahoma"/>
      <family val="2"/>
      <charset val="238"/>
    </font>
    <font>
      <b/>
      <sz val="22"/>
      <name val="Calibri"/>
      <family val="2"/>
      <charset val="238"/>
    </font>
    <font>
      <b/>
      <sz val="22"/>
      <color indexed="8"/>
      <name val="Calibri"/>
      <family val="2"/>
      <charset val="238"/>
    </font>
    <font>
      <b/>
      <sz val="11"/>
      <color indexed="8"/>
      <name val="Calibri"/>
      <family val="2"/>
      <charset val="238"/>
    </font>
    <font>
      <sz val="11"/>
      <color indexed="8"/>
      <name val="Calibri"/>
      <family val="2"/>
      <charset val="238"/>
    </font>
    <font>
      <sz val="11"/>
      <name val="Calibri"/>
      <family val="2"/>
      <charset val="238"/>
    </font>
    <font>
      <b/>
      <sz val="11"/>
      <name val="Calibri"/>
      <family val="2"/>
      <charset val="238"/>
    </font>
    <font>
      <b/>
      <sz val="11"/>
      <color indexed="36"/>
      <name val="Calibri"/>
      <family val="2"/>
      <charset val="238"/>
    </font>
    <font>
      <b/>
      <sz val="11"/>
      <color indexed="10"/>
      <name val="Calibri"/>
      <family val="2"/>
      <charset val="238"/>
    </font>
    <font>
      <sz val="11"/>
      <color rgb="FF00B050"/>
      <name val="Calibri"/>
      <family val="2"/>
      <charset val="238"/>
    </font>
    <font>
      <sz val="11"/>
      <color rgb="FF7030A0"/>
      <name val="Calibri"/>
      <family val="2"/>
      <charset val="238"/>
    </font>
    <font>
      <sz val="11"/>
      <color rgb="FF0070C0"/>
      <name val="Calibri"/>
      <family val="2"/>
      <charset val="238"/>
    </font>
    <font>
      <b/>
      <sz val="11"/>
      <color rgb="FF0070C0"/>
      <name val="Calibri"/>
      <family val="2"/>
      <charset val="238"/>
      <scheme val="minor"/>
    </font>
    <font>
      <b/>
      <sz val="11"/>
      <color rgb="FF002060"/>
      <name val="Calibri"/>
      <family val="2"/>
      <charset val="238"/>
      <scheme val="minor"/>
    </font>
    <font>
      <sz val="11"/>
      <color rgb="FF00B050"/>
      <name val="Calibri"/>
      <family val="2"/>
      <scheme val="minor"/>
    </font>
    <font>
      <b/>
      <sz val="12"/>
      <color rgb="FF0070C0"/>
      <name val="Calibri"/>
      <family val="2"/>
      <charset val="238"/>
      <scheme val="minor"/>
    </font>
    <font>
      <b/>
      <sz val="22"/>
      <color theme="1"/>
      <name val="Calibri"/>
      <family val="2"/>
      <charset val="238"/>
    </font>
  </fonts>
  <fills count="21">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lightTrellis">
        <fgColor theme="0"/>
        <bgColor theme="9" tint="0.79998168889431442"/>
      </patternFill>
    </fill>
    <fill>
      <patternFill patternType="darkUp">
        <fgColor theme="0"/>
        <bgColor theme="6" tint="0.59996337778862885"/>
      </patternFill>
    </fill>
    <fill>
      <patternFill patternType="darkUp">
        <fgColor theme="0"/>
        <bgColor theme="7" tint="0.59996337778862885"/>
      </patternFill>
    </fill>
    <fill>
      <patternFill patternType="darkUp">
        <fgColor theme="0"/>
        <bgColor theme="5" tint="0.59996337778862885"/>
      </patternFill>
    </fill>
    <fill>
      <patternFill patternType="darkUp">
        <fgColor theme="0"/>
        <bgColor theme="9" tint="0.59996337778862885"/>
      </patternFill>
    </fill>
    <fill>
      <patternFill patternType="darkUp">
        <fgColor theme="0"/>
        <bgColor theme="3" tint="0.59996337778862885"/>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bottom/>
      <diagonal/>
    </border>
  </borders>
  <cellStyleXfs count="11">
    <xf numFmtId="0" fontId="0" fillId="0" borderId="0"/>
    <xf numFmtId="0" fontId="111" fillId="0" borderId="0"/>
    <xf numFmtId="0" fontId="112" fillId="0" borderId="0"/>
    <xf numFmtId="0" fontId="103" fillId="0" borderId="0"/>
    <xf numFmtId="0" fontId="113" fillId="0" borderId="0"/>
    <xf numFmtId="0" fontId="103" fillId="0" borderId="0"/>
    <xf numFmtId="0" fontId="102" fillId="0" borderId="0"/>
    <xf numFmtId="0" fontId="101" fillId="11" borderId="1"/>
    <xf numFmtId="0" fontId="99" fillId="0" borderId="0"/>
    <xf numFmtId="0" fontId="98" fillId="0" borderId="0"/>
    <xf numFmtId="0" fontId="30" fillId="0" borderId="0"/>
  </cellStyleXfs>
  <cellXfs count="1315">
    <xf numFmtId="0" fontId="0" fillId="0" borderId="0" xfId="0"/>
    <xf numFmtId="0" fontId="105" fillId="0" borderId="0" xfId="0" applyFont="1"/>
    <xf numFmtId="0" fontId="107" fillId="0" borderId="1" xfId="0" applyFont="1" applyBorder="1" applyAlignment="1">
      <alignment horizontal="center" vertical="center"/>
    </xf>
    <xf numFmtId="0" fontId="103" fillId="0" borderId="1" xfId="0" applyFont="1" applyBorder="1" applyAlignment="1">
      <alignment vertical="center" wrapText="1"/>
    </xf>
    <xf numFmtId="0" fontId="0" fillId="0" borderId="1" xfId="0" applyBorder="1" applyAlignment="1">
      <alignment horizontal="center" vertical="center"/>
    </xf>
    <xf numFmtId="4" fontId="0" fillId="0" borderId="1" xfId="0" applyNumberFormat="1" applyBorder="1" applyAlignment="1">
      <alignment vertical="center"/>
    </xf>
    <xf numFmtId="4" fontId="0" fillId="0" borderId="1" xfId="0" applyNumberFormat="1" applyFill="1" applyBorder="1" applyAlignment="1">
      <alignment vertical="center"/>
    </xf>
    <xf numFmtId="0" fontId="0" fillId="0" borderId="1" xfId="0" applyBorder="1"/>
    <xf numFmtId="4" fontId="108" fillId="0" borderId="1" xfId="0" applyNumberFormat="1" applyFont="1" applyBorder="1" applyAlignment="1">
      <alignment horizontal="right" vertical="center" wrapText="1"/>
    </xf>
    <xf numFmtId="4" fontId="0" fillId="0" borderId="0" xfId="0" applyNumberFormat="1"/>
    <xf numFmtId="4" fontId="0" fillId="0" borderId="4" xfId="0" applyNumberFormat="1" applyBorder="1" applyAlignment="1">
      <alignment vertical="center"/>
    </xf>
    <xf numFmtId="0" fontId="0" fillId="0" borderId="1" xfId="0" applyBorder="1" applyAlignment="1">
      <alignment vertical="center" wrapText="1"/>
    </xf>
    <xf numFmtId="0" fontId="0" fillId="0" borderId="1" xfId="0" applyFont="1" applyBorder="1" applyAlignment="1">
      <alignment vertical="center" wrapText="1"/>
    </xf>
    <xf numFmtId="0" fontId="0" fillId="0" borderId="3" xfId="0" applyFill="1" applyBorder="1" applyAlignment="1">
      <alignment horizontal="center" vertical="center"/>
    </xf>
    <xf numFmtId="4" fontId="0" fillId="0" borderId="3" xfId="0" applyNumberFormat="1" applyFill="1" applyBorder="1" applyAlignment="1">
      <alignment vertical="center"/>
    </xf>
    <xf numFmtId="0" fontId="0" fillId="0" borderId="2" xfId="0" applyBorder="1"/>
    <xf numFmtId="4" fontId="103" fillId="0" borderId="1" xfId="0" applyNumberFormat="1" applyFont="1" applyBorder="1" applyAlignment="1">
      <alignment vertical="center"/>
    </xf>
    <xf numFmtId="0" fontId="0"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4" fontId="109" fillId="0" borderId="0" xfId="0" applyNumberFormat="1" applyFont="1" applyAlignment="1">
      <alignment horizontal="center" vertical="center"/>
    </xf>
    <xf numFmtId="4" fontId="0" fillId="0" borderId="0" xfId="0" applyNumberFormat="1" applyAlignment="1">
      <alignment vertical="center"/>
    </xf>
    <xf numFmtId="0" fontId="104" fillId="0" borderId="0" xfId="0" applyFont="1"/>
    <xf numFmtId="0" fontId="0" fillId="0" borderId="0" xfId="0" applyAlignment="1">
      <alignment horizontal="center"/>
    </xf>
    <xf numFmtId="0" fontId="104" fillId="0" borderId="0" xfId="0" applyFont="1" applyFill="1"/>
    <xf numFmtId="4" fontId="110" fillId="0" borderId="1" xfId="0" applyNumberFormat="1" applyFont="1" applyBorder="1" applyAlignment="1">
      <alignment horizontal="right" vertical="center" wrapText="1"/>
    </xf>
    <xf numFmtId="0" fontId="103" fillId="0" borderId="6" xfId="5" applyBorder="1" applyAlignment="1">
      <alignment vertical="center" wrapText="1"/>
    </xf>
    <xf numFmtId="0" fontId="103" fillId="0" borderId="2" xfId="5" applyBorder="1" applyAlignment="1">
      <alignment vertical="center" wrapText="1"/>
    </xf>
    <xf numFmtId="0" fontId="103" fillId="0" borderId="2" xfId="5" applyBorder="1" applyAlignment="1">
      <alignment horizontal="left" vertical="center" wrapText="1"/>
    </xf>
    <xf numFmtId="0" fontId="0" fillId="0" borderId="1" xfId="0" applyFill="1" applyBorder="1"/>
    <xf numFmtId="4" fontId="103" fillId="0" borderId="2" xfId="0" applyNumberFormat="1" applyFont="1" applyBorder="1" applyAlignment="1">
      <alignment vertical="center"/>
    </xf>
    <xf numFmtId="0" fontId="103" fillId="0" borderId="4" xfId="0" applyFont="1" applyBorder="1" applyAlignment="1">
      <alignment vertical="center" wrapText="1"/>
    </xf>
    <xf numFmtId="0" fontId="0" fillId="0" borderId="4" xfId="0" applyBorder="1" applyAlignment="1">
      <alignment horizontal="center" vertical="center"/>
    </xf>
    <xf numFmtId="0" fontId="106" fillId="4" borderId="8" xfId="0" applyFont="1" applyFill="1" applyBorder="1" applyAlignment="1">
      <alignment horizontal="center" vertical="center" textRotation="90" wrapText="1"/>
    </xf>
    <xf numFmtId="0" fontId="106" fillId="4" borderId="8" xfId="0" applyFont="1" applyFill="1" applyBorder="1" applyAlignment="1">
      <alignment horizontal="center" vertical="center" wrapText="1"/>
    </xf>
    <xf numFmtId="0" fontId="106" fillId="4" borderId="9" xfId="0" applyFont="1" applyFill="1" applyBorder="1" applyAlignment="1">
      <alignment horizontal="center" vertical="center" wrapText="1"/>
    </xf>
    <xf numFmtId="4" fontId="0" fillId="0" borderId="6" xfId="0" applyNumberFormat="1" applyBorder="1" applyAlignment="1">
      <alignment vertical="center"/>
    </xf>
    <xf numFmtId="4" fontId="0" fillId="0" borderId="10" xfId="0" applyNumberFormat="1" applyBorder="1" applyAlignment="1">
      <alignment vertical="center"/>
    </xf>
    <xf numFmtId="4" fontId="0" fillId="0" borderId="2" xfId="0" applyNumberFormat="1" applyBorder="1" applyAlignment="1">
      <alignment vertical="center"/>
    </xf>
    <xf numFmtId="0" fontId="106" fillId="4" borderId="11" xfId="0" applyFont="1" applyFill="1" applyBorder="1" applyAlignment="1">
      <alignment horizontal="center" vertical="center" wrapText="1"/>
    </xf>
    <xf numFmtId="0" fontId="106" fillId="4" borderId="13" xfId="0" applyFont="1" applyFill="1" applyBorder="1" applyAlignment="1">
      <alignment horizontal="center" vertical="center" wrapText="1"/>
    </xf>
    <xf numFmtId="0" fontId="106" fillId="4" borderId="14" xfId="0" applyFont="1" applyFill="1" applyBorder="1" applyAlignment="1">
      <alignment horizontal="center" vertical="center" wrapText="1"/>
    </xf>
    <xf numFmtId="0" fontId="0" fillId="0" borderId="15" xfId="0" applyBorder="1" applyAlignment="1">
      <alignment horizontal="left" vertical="center" wrapText="1"/>
    </xf>
    <xf numFmtId="0" fontId="110" fillId="5" borderId="16" xfId="0" applyFont="1" applyFill="1" applyBorder="1" applyAlignment="1">
      <alignment horizontal="left" vertical="center" wrapText="1"/>
    </xf>
    <xf numFmtId="0" fontId="0" fillId="0" borderId="17" xfId="0" applyBorder="1" applyAlignment="1">
      <alignment horizontal="left" vertical="center" wrapText="1"/>
    </xf>
    <xf numFmtId="0" fontId="0" fillId="5" borderId="18" xfId="0" applyFill="1" applyBorder="1" applyAlignment="1">
      <alignment horizontal="left" vertical="center" wrapText="1"/>
    </xf>
    <xf numFmtId="0" fontId="0" fillId="6" borderId="18" xfId="0" applyFill="1" applyBorder="1" applyAlignment="1">
      <alignment horizontal="left" vertical="center" wrapText="1"/>
    </xf>
    <xf numFmtId="0" fontId="0" fillId="3" borderId="18" xfId="0" applyFill="1" applyBorder="1" applyAlignment="1">
      <alignment horizontal="left" vertical="center" wrapText="1"/>
    </xf>
    <xf numFmtId="164" fontId="0" fillId="0" borderId="17" xfId="0" applyNumberFormat="1" applyFill="1" applyBorder="1" applyAlignment="1">
      <alignment vertical="center" wrapText="1"/>
    </xf>
    <xf numFmtId="0" fontId="114" fillId="0" borderId="17" xfId="5" applyFont="1" applyBorder="1" applyAlignment="1">
      <alignment horizontal="left" vertical="center" wrapText="1"/>
    </xf>
    <xf numFmtId="0" fontId="114" fillId="3" borderId="18" xfId="0" applyFont="1" applyFill="1" applyBorder="1" applyAlignment="1">
      <alignment horizontal="left" vertical="center" wrapText="1"/>
    </xf>
    <xf numFmtId="0" fontId="103" fillId="0" borderId="17" xfId="5" applyFont="1" applyBorder="1" applyAlignment="1">
      <alignment horizontal="left" vertical="center" wrapText="1"/>
    </xf>
    <xf numFmtId="0" fontId="114" fillId="0" borderId="17" xfId="5" applyFont="1" applyBorder="1" applyAlignment="1">
      <alignment vertical="center" wrapText="1"/>
    </xf>
    <xf numFmtId="0" fontId="0" fillId="0" borderId="2" xfId="0" applyFill="1" applyBorder="1"/>
    <xf numFmtId="0" fontId="106" fillId="4" borderId="19" xfId="0" applyFont="1" applyFill="1" applyBorder="1" applyAlignment="1">
      <alignment horizontal="center" vertical="center" wrapText="1"/>
    </xf>
    <xf numFmtId="0" fontId="0" fillId="0" borderId="15" xfId="0" applyBorder="1" applyAlignment="1">
      <alignment horizontal="center"/>
    </xf>
    <xf numFmtId="0" fontId="0" fillId="0" borderId="17" xfId="0" applyBorder="1" applyAlignment="1">
      <alignment horizontal="center"/>
    </xf>
    <xf numFmtId="0" fontId="0" fillId="0" borderId="17" xfId="0" applyBorder="1" applyAlignment="1">
      <alignment horizontal="center" vertical="center" wrapText="1"/>
    </xf>
    <xf numFmtId="0" fontId="0" fillId="0" borderId="0" xfId="0" applyFill="1" applyBorder="1" applyAlignment="1">
      <alignment horizontal="left" vertical="center" wrapText="1"/>
    </xf>
    <xf numFmtId="0" fontId="104" fillId="3" borderId="0" xfId="0" applyFont="1" applyFill="1"/>
    <xf numFmtId="0" fontId="104" fillId="7" borderId="0" xfId="0" applyFont="1" applyFill="1"/>
    <xf numFmtId="0" fontId="104" fillId="0" borderId="0" xfId="0" applyFont="1" applyAlignment="1">
      <alignment vertical="center"/>
    </xf>
    <xf numFmtId="0" fontId="104" fillId="9" borderId="0" xfId="0" applyFont="1" applyFill="1" applyBorder="1"/>
    <xf numFmtId="0" fontId="104" fillId="8" borderId="0" xfId="0" applyFont="1" applyFill="1" applyBorder="1"/>
    <xf numFmtId="0" fontId="104" fillId="10" borderId="0" xfId="0" applyFont="1" applyFill="1"/>
    <xf numFmtId="0" fontId="0" fillId="10" borderId="18" xfId="0" applyFill="1" applyBorder="1" applyAlignment="1">
      <alignment horizontal="left" vertical="center" wrapText="1"/>
    </xf>
    <xf numFmtId="0" fontId="107" fillId="0" borderId="0" xfId="0" applyFont="1" applyBorder="1" applyAlignment="1">
      <alignment horizontal="center" vertical="center"/>
    </xf>
    <xf numFmtId="0" fontId="103" fillId="0" borderId="0" xfId="0" applyFont="1" applyBorder="1" applyAlignment="1">
      <alignment vertical="center" wrapText="1"/>
    </xf>
    <xf numFmtId="0" fontId="0" fillId="0" borderId="0" xfId="0" applyBorder="1" applyAlignment="1">
      <alignment horizontal="left" vertical="center" wrapText="1"/>
    </xf>
    <xf numFmtId="0" fontId="103" fillId="0" borderId="0" xfId="0" applyFont="1" applyBorder="1" applyAlignment="1">
      <alignment horizontal="center" vertical="center"/>
    </xf>
    <xf numFmtId="4" fontId="103" fillId="0" borderId="0" xfId="0" applyNumberFormat="1" applyFont="1" applyBorder="1" applyAlignment="1">
      <alignment vertical="center"/>
    </xf>
    <xf numFmtId="4" fontId="110" fillId="0" borderId="0" xfId="0" applyNumberFormat="1" applyFont="1" applyBorder="1" applyAlignment="1">
      <alignment horizontal="right" vertical="center" wrapText="1"/>
    </xf>
    <xf numFmtId="0" fontId="114" fillId="0" borderId="0" xfId="5" applyFont="1" applyBorder="1" applyAlignment="1">
      <alignment vertical="center" wrapText="1"/>
    </xf>
    <xf numFmtId="0" fontId="0" fillId="0" borderId="0" xfId="0" applyFill="1" applyBorder="1"/>
    <xf numFmtId="0" fontId="0" fillId="0" borderId="0" xfId="0" applyBorder="1" applyAlignment="1">
      <alignment horizontal="center" vertical="center" wrapText="1"/>
    </xf>
    <xf numFmtId="0" fontId="117" fillId="0" borderId="1" xfId="0" applyFont="1" applyBorder="1" applyAlignment="1">
      <alignment horizontal="center" vertical="center"/>
    </xf>
    <xf numFmtId="0" fontId="110" fillId="0" borderId="1" xfId="0" applyFont="1" applyBorder="1" applyAlignment="1">
      <alignment vertical="center" wrapText="1"/>
    </xf>
    <xf numFmtId="0" fontId="110" fillId="0" borderId="2" xfId="5" applyFont="1" applyBorder="1" applyAlignment="1">
      <alignment horizontal="left" vertical="center" wrapText="1"/>
    </xf>
    <xf numFmtId="0" fontId="110" fillId="0" borderId="1" xfId="0" applyFont="1" applyBorder="1" applyAlignment="1">
      <alignment horizontal="center" vertical="center"/>
    </xf>
    <xf numFmtId="0" fontId="110" fillId="0" borderId="1" xfId="0" applyFont="1" applyBorder="1"/>
    <xf numFmtId="0" fontId="110" fillId="0" borderId="2" xfId="0" applyFont="1" applyBorder="1"/>
    <xf numFmtId="0" fontId="110" fillId="0" borderId="17" xfId="5" applyFont="1" applyBorder="1" applyAlignment="1">
      <alignment vertical="center" wrapText="1"/>
    </xf>
    <xf numFmtId="0" fontId="110" fillId="10" borderId="18" xfId="0" applyFont="1" applyFill="1" applyBorder="1" applyAlignment="1">
      <alignment horizontal="left" vertical="center" wrapText="1"/>
    </xf>
    <xf numFmtId="0" fontId="118" fillId="0" borderId="5" xfId="0"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00" fillId="0" borderId="1" xfId="0" applyFont="1" applyBorder="1" applyAlignment="1">
      <alignment vertical="center" wrapText="1"/>
    </xf>
    <xf numFmtId="0" fontId="100" fillId="10" borderId="18" xfId="5" applyFont="1" applyFill="1" applyBorder="1" applyAlignment="1">
      <alignment horizontal="left" vertical="center" wrapText="1"/>
    </xf>
    <xf numFmtId="0" fontId="100" fillId="0" borderId="18" xfId="5" applyFont="1" applyBorder="1" applyAlignment="1">
      <alignment horizontal="left" vertical="center" wrapText="1"/>
    </xf>
    <xf numFmtId="0" fontId="100" fillId="0" borderId="17" xfId="5" applyFont="1" applyBorder="1" applyAlignment="1">
      <alignment horizontal="left" vertical="center" wrapText="1"/>
    </xf>
    <xf numFmtId="0" fontId="0" fillId="12" borderId="12" xfId="0" applyFill="1" applyBorder="1"/>
    <xf numFmtId="0" fontId="0" fillId="13" borderId="5" xfId="0" applyFill="1" applyBorder="1"/>
    <xf numFmtId="4" fontId="0" fillId="13" borderId="1" xfId="0" applyNumberFormat="1" applyFill="1" applyBorder="1"/>
    <xf numFmtId="0" fontId="0" fillId="13" borderId="1" xfId="0" applyFill="1" applyBorder="1"/>
    <xf numFmtId="0" fontId="0" fillId="13" borderId="2" xfId="0" applyFill="1" applyBorder="1"/>
    <xf numFmtId="0" fontId="0" fillId="14" borderId="1" xfId="0" applyFill="1" applyBorder="1"/>
    <xf numFmtId="0" fontId="0" fillId="14" borderId="2" xfId="0" applyFill="1" applyBorder="1"/>
    <xf numFmtId="0" fontId="119" fillId="14" borderId="1" xfId="0" applyFont="1" applyFill="1" applyBorder="1" applyAlignment="1">
      <alignment horizontal="center" vertical="center" wrapText="1"/>
    </xf>
    <xf numFmtId="0" fontId="0" fillId="15" borderId="1" xfId="0" applyFill="1" applyBorder="1"/>
    <xf numFmtId="0" fontId="0" fillId="15" borderId="1" xfId="0" applyFill="1" applyBorder="1" applyAlignment="1">
      <alignment horizontal="center" vertical="center" wrapText="1"/>
    </xf>
    <xf numFmtId="0" fontId="0" fillId="0" borderId="5" xfId="0" applyFill="1" applyBorder="1"/>
    <xf numFmtId="0" fontId="115" fillId="0" borderId="5" xfId="0" applyFont="1" applyFill="1" applyBorder="1"/>
    <xf numFmtId="0" fontId="115" fillId="0" borderId="1" xfId="0" applyFont="1" applyFill="1" applyBorder="1"/>
    <xf numFmtId="0" fontId="115" fillId="0" borderId="2" xfId="0" applyFont="1" applyFill="1" applyBorder="1"/>
    <xf numFmtId="0" fontId="0" fillId="0" borderId="6" xfId="0" applyBorder="1" applyAlignment="1">
      <alignment horizontal="left" vertical="center" wrapText="1"/>
    </xf>
    <xf numFmtId="0" fontId="114" fillId="0" borderId="15" xfId="5" applyFont="1" applyBorder="1" applyAlignment="1">
      <alignment vertical="center" wrapText="1"/>
    </xf>
    <xf numFmtId="0" fontId="0" fillId="0" borderId="12" xfId="0" applyFill="1" applyBorder="1"/>
    <xf numFmtId="0" fontId="0" fillId="0" borderId="6" xfId="0" applyFill="1" applyBorder="1"/>
    <xf numFmtId="0" fontId="0" fillId="0" borderId="15" xfId="0" applyBorder="1" applyAlignment="1">
      <alignment horizontal="center" vertical="center" wrapText="1"/>
    </xf>
    <xf numFmtId="0" fontId="107" fillId="0" borderId="8" xfId="0" applyFont="1" applyBorder="1" applyAlignment="1">
      <alignment horizontal="center" vertical="center"/>
    </xf>
    <xf numFmtId="0" fontId="103" fillId="0" borderId="8" xfId="0" applyFont="1" applyBorder="1" applyAlignment="1">
      <alignment vertical="center" wrapText="1"/>
    </xf>
    <xf numFmtId="0" fontId="103" fillId="2" borderId="8" xfId="0" applyFont="1" applyFill="1" applyBorder="1" applyAlignment="1">
      <alignment vertical="center" wrapText="1"/>
    </xf>
    <xf numFmtId="0" fontId="0" fillId="0" borderId="9" xfId="0" applyBorder="1" applyAlignment="1">
      <alignment horizontal="left" vertical="center" wrapText="1"/>
    </xf>
    <xf numFmtId="0" fontId="103" fillId="0" borderId="8" xfId="0" applyFont="1" applyBorder="1" applyAlignment="1">
      <alignment horizontal="center" vertical="center"/>
    </xf>
    <xf numFmtId="4" fontId="103" fillId="0" borderId="8" xfId="0" applyNumberFormat="1" applyFont="1" applyBorder="1" applyAlignment="1">
      <alignment vertical="center"/>
    </xf>
    <xf numFmtId="4" fontId="110" fillId="0" borderId="8" xfId="0" applyNumberFormat="1" applyFont="1" applyBorder="1" applyAlignment="1">
      <alignment horizontal="right" vertical="center" wrapText="1"/>
    </xf>
    <xf numFmtId="4" fontId="103" fillId="0" borderId="9" xfId="0" applyNumberFormat="1" applyFont="1" applyBorder="1" applyAlignment="1">
      <alignment vertical="center"/>
    </xf>
    <xf numFmtId="0" fontId="114" fillId="0" borderId="19" xfId="5" applyFont="1" applyBorder="1" applyAlignment="1">
      <alignment vertical="center" wrapText="1"/>
    </xf>
    <xf numFmtId="0" fontId="0" fillId="7" borderId="14" xfId="0" applyFill="1" applyBorder="1" applyAlignment="1">
      <alignment horizontal="left" vertical="center" wrapText="1"/>
    </xf>
    <xf numFmtId="0" fontId="0" fillId="0" borderId="11" xfId="0" applyFill="1" applyBorder="1"/>
    <xf numFmtId="0" fontId="0" fillId="16" borderId="8" xfId="0" applyFill="1" applyBorder="1"/>
    <xf numFmtId="0" fontId="0" fillId="0" borderId="9" xfId="0" applyFill="1" applyBorder="1"/>
    <xf numFmtId="0" fontId="0" fillId="0" borderId="19" xfId="0" applyBorder="1" applyAlignment="1">
      <alignment horizontal="center" vertical="center" wrapText="1"/>
    </xf>
    <xf numFmtId="0" fontId="0" fillId="0" borderId="16" xfId="0" applyFill="1" applyBorder="1" applyAlignment="1">
      <alignment horizontal="left" vertical="center" wrapText="1"/>
    </xf>
    <xf numFmtId="0" fontId="0" fillId="0" borderId="4" xfId="0" applyFill="1" applyBorder="1"/>
    <xf numFmtId="0" fontId="104" fillId="0" borderId="4" xfId="0" applyFont="1" applyBorder="1" applyAlignment="1">
      <alignment vertical="center" wrapText="1"/>
    </xf>
    <xf numFmtId="0" fontId="104" fillId="2" borderId="4" xfId="0" applyFont="1" applyFill="1" applyBorder="1" applyAlignment="1">
      <alignment vertical="center" wrapText="1"/>
    </xf>
    <xf numFmtId="4" fontId="104" fillId="0" borderId="4" xfId="0" applyNumberFormat="1" applyFont="1" applyBorder="1" applyAlignment="1">
      <alignment vertical="center"/>
    </xf>
    <xf numFmtId="4" fontId="120" fillId="0" borderId="4" xfId="0" applyNumberFormat="1" applyFont="1" applyBorder="1" applyAlignment="1">
      <alignment horizontal="right" vertical="center" wrapText="1"/>
    </xf>
    <xf numFmtId="4" fontId="104" fillId="0" borderId="6" xfId="0" applyNumberFormat="1" applyFont="1" applyBorder="1" applyAlignment="1">
      <alignment vertical="center"/>
    </xf>
    <xf numFmtId="0" fontId="114" fillId="0" borderId="1" xfId="0" applyFont="1" applyBorder="1" applyAlignment="1">
      <alignment vertical="center" wrapText="1"/>
    </xf>
    <xf numFmtId="0" fontId="114" fillId="0" borderId="2" xfId="5" applyFont="1" applyBorder="1" applyAlignment="1">
      <alignment horizontal="left" vertical="center" wrapText="1"/>
    </xf>
    <xf numFmtId="0" fontId="114" fillId="0" borderId="1" xfId="0" applyFont="1" applyBorder="1" applyAlignment="1">
      <alignment horizontal="center" vertical="center"/>
    </xf>
    <xf numFmtId="4" fontId="114" fillId="0" borderId="1" xfId="0" applyNumberFormat="1" applyFont="1" applyBorder="1" applyAlignment="1">
      <alignment horizontal="right" vertical="center" wrapText="1"/>
    </xf>
    <xf numFmtId="0" fontId="114" fillId="0" borderId="2" xfId="0" applyFont="1" applyBorder="1"/>
    <xf numFmtId="0" fontId="114" fillId="0" borderId="18" xfId="0" applyFont="1" applyFill="1" applyBorder="1" applyAlignment="1">
      <alignment horizontal="left" vertical="center" wrapText="1"/>
    </xf>
    <xf numFmtId="4" fontId="110" fillId="0" borderId="4" xfId="0" applyNumberFormat="1" applyFont="1" applyBorder="1" applyAlignment="1">
      <alignment vertical="center"/>
    </xf>
    <xf numFmtId="0" fontId="0" fillId="0" borderId="0" xfId="0" applyBorder="1"/>
    <xf numFmtId="0" fontId="107" fillId="0" borderId="4" xfId="0" applyFont="1" applyBorder="1" applyAlignment="1">
      <alignment horizontal="center" vertical="center"/>
    </xf>
    <xf numFmtId="0" fontId="103" fillId="0" borderId="4" xfId="5" applyBorder="1" applyAlignment="1">
      <alignment horizontal="left" vertical="center" wrapText="1"/>
    </xf>
    <xf numFmtId="0" fontId="103" fillId="0" borderId="4" xfId="0" applyFont="1" applyBorder="1" applyAlignment="1">
      <alignment horizontal="center" vertical="center"/>
    </xf>
    <xf numFmtId="4" fontId="108" fillId="0" borderId="7" xfId="0" applyNumberFormat="1" applyFont="1" applyBorder="1" applyAlignment="1">
      <alignment horizontal="right" vertical="center" wrapText="1"/>
    </xf>
    <xf numFmtId="4" fontId="0" fillId="0" borderId="2" xfId="0" applyNumberFormat="1" applyFill="1" applyBorder="1" applyAlignment="1">
      <alignment vertical="center"/>
    </xf>
    <xf numFmtId="4" fontId="0" fillId="0" borderId="10" xfId="0" applyNumberFormat="1" applyFill="1" applyBorder="1" applyAlignment="1">
      <alignment vertical="center"/>
    </xf>
    <xf numFmtId="4" fontId="114" fillId="0" borderId="2" xfId="0" applyNumberFormat="1" applyFont="1" applyBorder="1" applyAlignment="1">
      <alignment horizontal="right" vertical="center" wrapText="1"/>
    </xf>
    <xf numFmtId="4" fontId="110" fillId="0" borderId="6" xfId="0" applyNumberFormat="1" applyFont="1" applyBorder="1" applyAlignment="1">
      <alignment vertical="center"/>
    </xf>
    <xf numFmtId="4" fontId="110" fillId="0" borderId="9" xfId="0" applyNumberFormat="1" applyFont="1" applyBorder="1" applyAlignment="1">
      <alignment horizontal="right" vertical="center" wrapText="1"/>
    </xf>
    <xf numFmtId="4" fontId="120" fillId="0" borderId="6" xfId="0" applyNumberFormat="1" applyFont="1" applyBorder="1" applyAlignment="1">
      <alignment horizontal="right" vertical="center" wrapText="1"/>
    </xf>
    <xf numFmtId="4" fontId="0" fillId="0" borderId="18" xfId="0" applyNumberFormat="1" applyBorder="1" applyAlignment="1">
      <alignment vertical="center"/>
    </xf>
    <xf numFmtId="0" fontId="0" fillId="0" borderId="0" xfId="0" applyFill="1" applyAlignment="1">
      <alignment vertical="center"/>
    </xf>
    <xf numFmtId="0" fontId="0" fillId="0" borderId="0" xfId="0" applyFill="1"/>
    <xf numFmtId="0" fontId="0" fillId="0" borderId="27" xfId="0" applyBorder="1"/>
    <xf numFmtId="4" fontId="110" fillId="0" borderId="0" xfId="0" applyNumberFormat="1" applyFont="1" applyFill="1" applyBorder="1" applyAlignment="1">
      <alignment horizontal="right" vertical="center" wrapText="1"/>
    </xf>
    <xf numFmtId="4" fontId="0" fillId="0" borderId="0" xfId="0" applyNumberFormat="1" applyFill="1" applyAlignment="1">
      <alignment vertical="center"/>
    </xf>
    <xf numFmtId="0" fontId="0" fillId="0" borderId="0" xfId="0" applyFill="1" applyAlignment="1">
      <alignment horizontal="center" vertical="center"/>
    </xf>
    <xf numFmtId="0" fontId="0" fillId="0" borderId="0" xfId="0" applyFill="1" applyAlignment="1">
      <alignment horizontal="center"/>
    </xf>
    <xf numFmtId="0" fontId="99" fillId="0" borderId="0" xfId="0" applyFont="1" applyBorder="1" applyAlignment="1">
      <alignment vertical="center" wrapText="1"/>
    </xf>
    <xf numFmtId="0" fontId="99" fillId="0" borderId="0" xfId="0" applyFont="1" applyBorder="1" applyAlignment="1">
      <alignment horizontal="center" vertical="center"/>
    </xf>
    <xf numFmtId="4" fontId="99" fillId="0" borderId="0" xfId="0" applyNumberFormat="1" applyFont="1" applyBorder="1" applyAlignment="1">
      <alignment vertical="center"/>
    </xf>
    <xf numFmtId="0" fontId="99" fillId="0" borderId="0" xfId="0" applyFont="1" applyFill="1" applyBorder="1" applyAlignment="1">
      <alignment vertical="center" wrapText="1"/>
    </xf>
    <xf numFmtId="0" fontId="99" fillId="0" borderId="0" xfId="0" applyFont="1" applyFill="1" applyBorder="1" applyAlignment="1">
      <alignment horizontal="center" vertical="center"/>
    </xf>
    <xf numFmtId="4" fontId="99" fillId="0" borderId="0" xfId="0" applyNumberFormat="1" applyFont="1" applyFill="1" applyBorder="1" applyAlignment="1">
      <alignment horizontal="center" vertical="center"/>
    </xf>
    <xf numFmtId="0" fontId="121" fillId="0" borderId="0" xfId="0" applyFont="1" applyFill="1"/>
    <xf numFmtId="0" fontId="121" fillId="0" borderId="0" xfId="0" applyFont="1" applyFill="1" applyBorder="1" applyAlignment="1"/>
    <xf numFmtId="0" fontId="124" fillId="0" borderId="0" xfId="0" applyFont="1"/>
    <xf numFmtId="10" fontId="0" fillId="0" borderId="0" xfId="0" applyNumberFormat="1"/>
    <xf numFmtId="0" fontId="123" fillId="0" borderId="0" xfId="0" applyFont="1"/>
    <xf numFmtId="10" fontId="123" fillId="0" borderId="0" xfId="0" applyNumberFormat="1" applyFont="1"/>
    <xf numFmtId="0" fontId="123" fillId="0" borderId="0" xfId="0" applyFont="1" applyAlignment="1">
      <alignment horizontal="left" vertical="top"/>
    </xf>
    <xf numFmtId="0" fontId="125" fillId="0" borderId="0" xfId="0" applyFont="1" applyBorder="1" applyAlignment="1">
      <alignment horizontal="left" vertical="center" wrapText="1"/>
    </xf>
    <xf numFmtId="10" fontId="110" fillId="0" borderId="0" xfId="0" applyNumberFormat="1" applyFont="1" applyBorder="1" applyAlignment="1">
      <alignment horizontal="left" vertical="center" wrapText="1"/>
    </xf>
    <xf numFmtId="10" fontId="110" fillId="0" borderId="0" xfId="0" applyNumberFormat="1" applyFont="1" applyBorder="1" applyAlignment="1">
      <alignment horizontal="center" vertical="center" wrapText="1"/>
    </xf>
    <xf numFmtId="0" fontId="125" fillId="0" borderId="0" xfId="0" applyFont="1" applyFill="1" applyBorder="1" applyAlignment="1">
      <alignment horizontal="left" vertical="center" wrapText="1"/>
    </xf>
    <xf numFmtId="4" fontId="125" fillId="0" borderId="0" xfId="0" applyNumberFormat="1" applyFont="1" applyFill="1" applyBorder="1" applyAlignment="1">
      <alignment horizontal="right" vertical="center"/>
    </xf>
    <xf numFmtId="4" fontId="126" fillId="0" borderId="0" xfId="0" applyNumberFormat="1" applyFont="1" applyFill="1" applyBorder="1" applyAlignment="1">
      <alignment horizontal="right" vertical="center"/>
    </xf>
    <xf numFmtId="10" fontId="125" fillId="0" borderId="0" xfId="0" applyNumberFormat="1" applyFont="1" applyFill="1" applyBorder="1" applyAlignment="1">
      <alignment horizontal="center" vertical="center"/>
    </xf>
    <xf numFmtId="0" fontId="105" fillId="0" borderId="0" xfId="0" applyFont="1" applyFill="1" applyBorder="1" applyAlignment="1">
      <alignment vertical="center"/>
    </xf>
    <xf numFmtId="0" fontId="130" fillId="17" borderId="8" xfId="0" applyFont="1" applyFill="1" applyBorder="1" applyAlignment="1">
      <alignment horizontal="center" vertical="center" wrapText="1"/>
    </xf>
    <xf numFmtId="0" fontId="130" fillId="17" borderId="9" xfId="0" applyFont="1" applyFill="1" applyBorder="1" applyAlignment="1">
      <alignment horizontal="center" vertical="center" wrapText="1"/>
    </xf>
    <xf numFmtId="0" fontId="130" fillId="17" borderId="23" xfId="0" applyFont="1" applyFill="1" applyBorder="1" applyAlignment="1">
      <alignment horizontal="center" vertical="center" wrapText="1"/>
    </xf>
    <xf numFmtId="0" fontId="130" fillId="17" borderId="11" xfId="0" applyFont="1" applyFill="1" applyBorder="1" applyAlignment="1">
      <alignment horizontal="center" vertical="center" wrapText="1"/>
    </xf>
    <xf numFmtId="10" fontId="97" fillId="0" borderId="24" xfId="0" applyNumberFormat="1" applyFont="1" applyBorder="1" applyAlignment="1">
      <alignment horizontal="center" vertical="center"/>
    </xf>
    <xf numFmtId="0" fontId="97" fillId="2" borderId="1" xfId="0" applyFont="1" applyFill="1" applyBorder="1" applyAlignment="1">
      <alignment horizontal="left" vertical="center" wrapText="1"/>
    </xf>
    <xf numFmtId="4" fontId="115" fillId="2" borderId="5" xfId="0" applyNumberFormat="1" applyFont="1" applyFill="1" applyBorder="1" applyAlignment="1">
      <alignment horizontal="right" vertical="center"/>
    </xf>
    <xf numFmtId="0" fontId="97" fillId="2" borderId="2" xfId="0" applyFont="1" applyFill="1" applyBorder="1" applyAlignment="1">
      <alignment horizontal="left" vertical="center" wrapText="1"/>
    </xf>
    <xf numFmtId="4" fontId="128" fillId="2" borderId="5" xfId="0" applyNumberFormat="1" applyFont="1" applyFill="1" applyBorder="1" applyAlignment="1">
      <alignment horizontal="right" vertical="center"/>
    </xf>
    <xf numFmtId="4" fontId="114" fillId="2" borderId="22" xfId="0" applyNumberFormat="1" applyFont="1" applyFill="1" applyBorder="1" applyAlignment="1">
      <alignment horizontal="right" vertical="center" wrapText="1"/>
    </xf>
    <xf numFmtId="4" fontId="115" fillId="2" borderId="5" xfId="0" applyNumberFormat="1" applyFont="1" applyFill="1" applyBorder="1" applyAlignment="1">
      <alignment horizontal="right" vertical="center" wrapText="1"/>
    </xf>
    <xf numFmtId="0" fontId="97" fillId="0" borderId="2" xfId="0" applyFont="1" applyFill="1" applyBorder="1" applyAlignment="1">
      <alignment horizontal="left" vertical="center" wrapText="1"/>
    </xf>
    <xf numFmtId="0" fontId="97" fillId="0" borderId="1" xfId="0" applyFont="1" applyFill="1" applyBorder="1" applyAlignment="1">
      <alignment vertical="center" wrapText="1"/>
    </xf>
    <xf numFmtId="0" fontId="97" fillId="2" borderId="1" xfId="0" applyFont="1" applyFill="1" applyBorder="1" applyAlignment="1">
      <alignment vertical="center" wrapText="1"/>
    </xf>
    <xf numFmtId="0" fontId="97" fillId="2" borderId="2" xfId="0" applyFont="1" applyFill="1" applyBorder="1" applyAlignment="1">
      <alignment vertical="center" wrapText="1"/>
    </xf>
    <xf numFmtId="0" fontId="97" fillId="2" borderId="1" xfId="0" applyFont="1" applyFill="1" applyBorder="1" applyAlignment="1">
      <alignment horizontal="left" vertical="center"/>
    </xf>
    <xf numFmtId="0" fontId="108" fillId="0" borderId="1" xfId="8" applyFont="1" applyBorder="1" applyAlignment="1">
      <alignment horizontal="left" vertical="center" wrapText="1"/>
    </xf>
    <xf numFmtId="4" fontId="108" fillId="0" borderId="1" xfId="0" applyNumberFormat="1" applyFont="1" applyFill="1" applyBorder="1" applyAlignment="1">
      <alignment horizontal="right" vertical="center"/>
    </xf>
    <xf numFmtId="0" fontId="114" fillId="0" borderId="1" xfId="0" applyFont="1" applyFill="1" applyBorder="1" applyAlignment="1">
      <alignment vertical="center" wrapText="1"/>
    </xf>
    <xf numFmtId="0" fontId="114" fillId="0" borderId="1" xfId="0" applyFont="1" applyBorder="1" applyAlignment="1">
      <alignment horizontal="left" vertical="center"/>
    </xf>
    <xf numFmtId="0" fontId="114" fillId="2" borderId="1" xfId="0" applyFont="1" applyFill="1" applyBorder="1" applyAlignment="1">
      <alignment horizontal="left" vertical="center" wrapText="1"/>
    </xf>
    <xf numFmtId="0" fontId="114" fillId="0" borderId="2" xfId="0" applyFont="1" applyFill="1" applyBorder="1" applyAlignment="1">
      <alignment horizontal="left" vertical="center" wrapText="1"/>
    </xf>
    <xf numFmtId="4" fontId="114" fillId="2" borderId="22" xfId="0" applyNumberFormat="1" applyFont="1" applyFill="1" applyBorder="1" applyAlignment="1">
      <alignment horizontal="right" vertical="center"/>
    </xf>
    <xf numFmtId="0" fontId="114" fillId="0" borderId="4" xfId="9" applyFont="1" applyBorder="1" applyAlignment="1">
      <alignment horizontal="left" vertical="center" wrapText="1"/>
    </xf>
    <xf numFmtId="4" fontId="114" fillId="0" borderId="2" xfId="0" applyNumberFormat="1" applyFont="1" applyBorder="1" applyAlignment="1">
      <alignment horizontal="right" vertical="center"/>
    </xf>
    <xf numFmtId="0" fontId="97" fillId="2" borderId="6" xfId="0" applyFont="1" applyFill="1" applyBorder="1" applyAlignment="1">
      <alignment horizontal="left" vertical="center" wrapText="1"/>
    </xf>
    <xf numFmtId="0" fontId="97" fillId="0" borderId="1" xfId="0" applyFont="1" applyBorder="1" applyAlignment="1">
      <alignment vertical="center"/>
    </xf>
    <xf numFmtId="10" fontId="120" fillId="17" borderId="43" xfId="0" applyNumberFormat="1" applyFont="1" applyFill="1" applyBorder="1" applyAlignment="1">
      <alignment horizontal="center" vertical="center" wrapText="1"/>
    </xf>
    <xf numFmtId="0" fontId="104" fillId="0" borderId="6" xfId="0" applyFont="1" applyBorder="1" applyAlignment="1">
      <alignment horizontal="center" vertical="center"/>
    </xf>
    <xf numFmtId="0" fontId="114" fillId="0" borderId="24" xfId="0" applyFont="1" applyFill="1" applyBorder="1" applyAlignment="1">
      <alignment horizontal="center" vertical="center"/>
    </xf>
    <xf numFmtId="4" fontId="118" fillId="0" borderId="12" xfId="0" applyNumberFormat="1" applyFont="1" applyFill="1" applyBorder="1" applyAlignment="1">
      <alignment vertical="center"/>
    </xf>
    <xf numFmtId="4" fontId="114" fillId="0" borderId="6" xfId="0" applyNumberFormat="1" applyFont="1" applyFill="1" applyBorder="1" applyAlignment="1">
      <alignment horizontal="center" vertical="center" wrapText="1"/>
    </xf>
    <xf numFmtId="4" fontId="114" fillId="0" borderId="24" xfId="0" applyNumberFormat="1" applyFont="1" applyFill="1" applyBorder="1" applyAlignment="1">
      <alignment horizontal="center" vertical="center" wrapText="1"/>
    </xf>
    <xf numFmtId="0" fontId="114" fillId="0" borderId="22" xfId="0" applyFont="1" applyBorder="1" applyAlignment="1">
      <alignment horizontal="center" vertical="center"/>
    </xf>
    <xf numFmtId="4" fontId="127" fillId="0" borderId="5" xfId="0" applyNumberFormat="1" applyFont="1" applyFill="1" applyBorder="1" applyAlignment="1">
      <alignment vertical="center"/>
    </xf>
    <xf numFmtId="4" fontId="104" fillId="0" borderId="2" xfId="0" applyNumberFormat="1" applyFont="1" applyFill="1" applyBorder="1" applyAlignment="1">
      <alignment vertical="center"/>
    </xf>
    <xf numFmtId="4" fontId="97" fillId="0" borderId="22" xfId="0" applyNumberFormat="1" applyFont="1" applyBorder="1" applyAlignment="1">
      <alignment horizontal="center" vertical="center"/>
    </xf>
    <xf numFmtId="0" fontId="106" fillId="17" borderId="33" xfId="0" applyFont="1" applyFill="1" applyBorder="1" applyAlignment="1">
      <alignment vertical="center" wrapText="1"/>
    </xf>
    <xf numFmtId="0" fontId="129" fillId="17" borderId="31" xfId="0" applyFont="1" applyFill="1" applyBorder="1" applyAlignment="1">
      <alignment vertical="center" wrapText="1"/>
    </xf>
    <xf numFmtId="0" fontId="129" fillId="17" borderId="37" xfId="0" applyFont="1" applyFill="1" applyBorder="1" applyAlignment="1">
      <alignment vertical="center" wrapText="1"/>
    </xf>
    <xf numFmtId="4" fontId="114" fillId="2" borderId="18" xfId="0" applyNumberFormat="1" applyFont="1" applyFill="1" applyBorder="1" applyAlignment="1">
      <alignment horizontal="right" vertical="center" wrapText="1"/>
    </xf>
    <xf numFmtId="0" fontId="0" fillId="0" borderId="0" xfId="0" applyAlignment="1">
      <alignment horizontal="left"/>
    </xf>
    <xf numFmtId="0" fontId="105" fillId="0" borderId="0" xfId="0" applyFont="1" applyAlignment="1">
      <alignment horizontal="right"/>
    </xf>
    <xf numFmtId="0" fontId="96" fillId="2" borderId="1" xfId="0" applyFont="1" applyFill="1" applyBorder="1" applyAlignment="1">
      <alignment horizontal="left" vertical="center" wrapText="1"/>
    </xf>
    <xf numFmtId="4" fontId="114" fillId="0" borderId="22" xfId="0" applyNumberFormat="1" applyFont="1" applyFill="1" applyBorder="1" applyAlignment="1">
      <alignment vertical="center"/>
    </xf>
    <xf numFmtId="0" fontId="130" fillId="5" borderId="8" xfId="0" applyFont="1" applyFill="1" applyBorder="1" applyAlignment="1">
      <alignment horizontal="center" vertical="center" wrapText="1"/>
    </xf>
    <xf numFmtId="0" fontId="130" fillId="5" borderId="9" xfId="0" applyFont="1" applyFill="1" applyBorder="1" applyAlignment="1">
      <alignment horizontal="center" vertical="center" wrapText="1"/>
    </xf>
    <xf numFmtId="0" fontId="130" fillId="5" borderId="11" xfId="0" applyFont="1" applyFill="1" applyBorder="1" applyAlignment="1">
      <alignment horizontal="center" vertical="center" wrapText="1"/>
    </xf>
    <xf numFmtId="0" fontId="129" fillId="5" borderId="31" xfId="0" applyFont="1" applyFill="1" applyBorder="1" applyAlignment="1">
      <alignment horizontal="left" vertical="center" wrapText="1"/>
    </xf>
    <xf numFmtId="0" fontId="118" fillId="0" borderId="27" xfId="0" applyFont="1" applyFill="1" applyBorder="1" applyAlignment="1">
      <alignment horizontal="right" vertical="center" wrapText="1"/>
    </xf>
    <xf numFmtId="0" fontId="114" fillId="0" borderId="27" xfId="0" applyFont="1" applyFill="1" applyBorder="1" applyAlignment="1">
      <alignment horizontal="center" vertical="center"/>
    </xf>
    <xf numFmtId="0" fontId="115" fillId="0" borderId="27" xfId="0" applyFont="1" applyFill="1" applyBorder="1" applyAlignment="1">
      <alignment horizontal="center" vertical="center"/>
    </xf>
    <xf numFmtId="0" fontId="115" fillId="0" borderId="46" xfId="0" applyFont="1" applyFill="1" applyBorder="1" applyAlignment="1">
      <alignment horizontal="center" vertical="center"/>
    </xf>
    <xf numFmtId="10" fontId="104" fillId="5" borderId="45" xfId="0" applyNumberFormat="1" applyFont="1" applyFill="1" applyBorder="1" applyAlignment="1">
      <alignment horizontal="center" vertical="center"/>
    </xf>
    <xf numFmtId="0" fontId="96" fillId="0" borderId="15" xfId="0" applyFont="1" applyBorder="1" applyAlignment="1">
      <alignment horizontal="center" vertical="center"/>
    </xf>
    <xf numFmtId="0" fontId="96" fillId="0" borderId="17" xfId="0" applyFont="1" applyBorder="1" applyAlignment="1">
      <alignment horizontal="center" vertical="center"/>
    </xf>
    <xf numFmtId="4" fontId="0" fillId="0" borderId="0" xfId="0" applyNumberFormat="1" applyAlignment="1">
      <alignment horizontal="center" vertical="center"/>
    </xf>
    <xf numFmtId="0" fontId="95" fillId="0" borderId="1" xfId="8" applyFont="1" applyFill="1" applyBorder="1" applyAlignment="1">
      <alignment horizontal="left" vertical="center" wrapText="1"/>
    </xf>
    <xf numFmtId="0" fontId="95" fillId="2" borderId="2" xfId="0" applyFont="1" applyFill="1" applyBorder="1" applyAlignment="1">
      <alignment horizontal="left" vertical="center" wrapText="1"/>
    </xf>
    <xf numFmtId="4" fontId="115" fillId="2" borderId="12" xfId="0" applyNumberFormat="1" applyFont="1" applyFill="1" applyBorder="1" applyAlignment="1">
      <alignment horizontal="right" vertical="center"/>
    </xf>
    <xf numFmtId="0" fontId="132" fillId="0" borderId="0" xfId="0" applyFont="1"/>
    <xf numFmtId="0" fontId="136" fillId="18" borderId="4" xfId="0" applyFont="1" applyFill="1" applyBorder="1" applyAlignment="1">
      <alignment horizontal="left" vertical="center" wrapText="1"/>
    </xf>
    <xf numFmtId="0" fontId="136" fillId="18" borderId="6" xfId="0" applyFont="1" applyFill="1" applyBorder="1" applyAlignment="1">
      <alignment horizontal="left" vertical="center" wrapText="1"/>
    </xf>
    <xf numFmtId="0" fontId="137" fillId="18" borderId="24" xfId="0" applyFont="1" applyFill="1" applyBorder="1" applyAlignment="1">
      <alignment horizontal="center" vertical="center" wrapText="1"/>
    </xf>
    <xf numFmtId="0" fontId="137" fillId="18" borderId="1" xfId="0" applyFont="1" applyFill="1" applyBorder="1" applyAlignment="1">
      <alignment horizontal="center" vertical="center" wrapText="1"/>
    </xf>
    <xf numFmtId="0" fontId="137" fillId="18" borderId="15" xfId="0" applyFont="1" applyFill="1" applyBorder="1" applyAlignment="1">
      <alignment horizontal="center" vertical="center" wrapText="1"/>
    </xf>
    <xf numFmtId="4" fontId="132" fillId="17" borderId="24" xfId="0" applyNumberFormat="1" applyFont="1" applyFill="1" applyBorder="1" applyAlignment="1">
      <alignment horizontal="right" vertical="center" wrapText="1"/>
    </xf>
    <xf numFmtId="4" fontId="132" fillId="17" borderId="24" xfId="0" applyNumberFormat="1" applyFont="1" applyFill="1" applyBorder="1" applyAlignment="1">
      <alignment horizontal="right" vertical="center"/>
    </xf>
    <xf numFmtId="4" fontId="132" fillId="17" borderId="12" xfId="0" applyNumberFormat="1" applyFont="1" applyFill="1" applyBorder="1" applyAlignment="1">
      <alignment horizontal="right" vertical="center"/>
    </xf>
    <xf numFmtId="4" fontId="123" fillId="17" borderId="1" xfId="0" applyNumberFormat="1" applyFont="1" applyFill="1" applyBorder="1" applyAlignment="1">
      <alignment horizontal="right" vertical="center"/>
    </xf>
    <xf numFmtId="4" fontId="123" fillId="17" borderId="2" xfId="0" applyNumberFormat="1" applyFont="1" applyFill="1" applyBorder="1" applyAlignment="1">
      <alignment horizontal="right" vertical="center"/>
    </xf>
    <xf numFmtId="4" fontId="123" fillId="5" borderId="1" xfId="0" applyNumberFormat="1" applyFont="1" applyFill="1" applyBorder="1" applyAlignment="1">
      <alignment horizontal="right" vertical="center"/>
    </xf>
    <xf numFmtId="0" fontId="123" fillId="0" borderId="23" xfId="0" applyFont="1" applyBorder="1" applyAlignment="1">
      <alignment horizontal="center" vertical="center" wrapText="1"/>
    </xf>
    <xf numFmtId="4" fontId="132" fillId="0" borderId="23" xfId="0" applyNumberFormat="1" applyFont="1" applyBorder="1" applyAlignment="1">
      <alignment horizontal="right" vertical="center"/>
    </xf>
    <xf numFmtId="4" fontId="132" fillId="0" borderId="11" xfId="0" applyNumberFormat="1" applyFont="1" applyBorder="1" applyAlignment="1">
      <alignment horizontal="right" vertical="center"/>
    </xf>
    <xf numFmtId="4" fontId="123" fillId="0" borderId="8" xfId="0" applyNumberFormat="1" applyFont="1" applyBorder="1" applyAlignment="1">
      <alignment horizontal="right" vertical="center"/>
    </xf>
    <xf numFmtId="4" fontId="123" fillId="0" borderId="9" xfId="0" applyNumberFormat="1" applyFont="1" applyBorder="1" applyAlignment="1">
      <alignment horizontal="right" vertical="center"/>
    </xf>
    <xf numFmtId="10" fontId="123" fillId="0" borderId="19" xfId="0" applyNumberFormat="1" applyFont="1" applyFill="1" applyBorder="1" applyAlignment="1">
      <alignment horizontal="center" vertical="center"/>
    </xf>
    <xf numFmtId="4" fontId="132" fillId="18" borderId="32" xfId="0" applyNumberFormat="1" applyFont="1" applyFill="1" applyBorder="1" applyAlignment="1">
      <alignment horizontal="right" vertical="center"/>
    </xf>
    <xf numFmtId="4" fontId="123" fillId="18" borderId="36" xfId="0" applyNumberFormat="1" applyFont="1" applyFill="1" applyBorder="1" applyAlignment="1">
      <alignment horizontal="right" vertical="center"/>
    </xf>
    <xf numFmtId="4" fontId="123" fillId="18" borderId="25" xfId="0" applyNumberFormat="1" applyFont="1" applyFill="1" applyBorder="1" applyAlignment="1">
      <alignment horizontal="right" vertical="center"/>
    </xf>
    <xf numFmtId="10" fontId="132" fillId="18" borderId="29" xfId="0" applyNumberFormat="1" applyFont="1" applyFill="1" applyBorder="1" applyAlignment="1">
      <alignment horizontal="center" vertical="center"/>
    </xf>
    <xf numFmtId="10" fontId="132" fillId="18" borderId="15" xfId="0" applyNumberFormat="1" applyFont="1" applyFill="1" applyBorder="1" applyAlignment="1">
      <alignment horizontal="center" vertical="center"/>
    </xf>
    <xf numFmtId="0" fontId="132" fillId="0" borderId="2" xfId="0" applyFont="1" applyFill="1" applyBorder="1" applyAlignment="1">
      <alignment horizontal="right" vertical="center" wrapText="1"/>
    </xf>
    <xf numFmtId="4" fontId="138" fillId="0" borderId="2" xfId="0" applyNumberFormat="1" applyFont="1" applyFill="1" applyBorder="1" applyAlignment="1">
      <alignment horizontal="right" vertical="center"/>
    </xf>
    <xf numFmtId="0" fontId="132" fillId="0" borderId="2" xfId="0" applyFont="1" applyFill="1" applyBorder="1" applyAlignment="1">
      <alignment horizontal="left" vertical="center" wrapText="1"/>
    </xf>
    <xf numFmtId="4" fontId="140" fillId="0" borderId="2" xfId="0" applyNumberFormat="1" applyFont="1" applyFill="1" applyBorder="1" applyAlignment="1">
      <alignment horizontal="right" vertical="center"/>
    </xf>
    <xf numFmtId="4" fontId="132" fillId="0" borderId="2" xfId="0" applyNumberFormat="1" applyFont="1" applyFill="1" applyBorder="1" applyAlignment="1">
      <alignment horizontal="right" vertical="center"/>
    </xf>
    <xf numFmtId="0" fontId="123" fillId="0" borderId="1" xfId="0" applyFont="1" applyBorder="1" applyAlignment="1">
      <alignment horizontal="center" vertical="top"/>
    </xf>
    <xf numFmtId="0" fontId="123" fillId="0" borderId="1" xfId="0" applyFont="1" applyFill="1" applyBorder="1" applyAlignment="1">
      <alignment horizontal="center" vertical="top"/>
    </xf>
    <xf numFmtId="0" fontId="141" fillId="0" borderId="0" xfId="0" applyFont="1" applyFill="1" applyBorder="1" applyAlignment="1">
      <alignment vertical="center"/>
    </xf>
    <xf numFmtId="0" fontId="143" fillId="0" borderId="0" xfId="0" applyFont="1"/>
    <xf numFmtId="0" fontId="144" fillId="0" borderId="0" xfId="0" applyFont="1" applyFill="1" applyBorder="1" applyAlignment="1">
      <alignment horizontal="left" vertical="center" wrapText="1"/>
    </xf>
    <xf numFmtId="4" fontId="144" fillId="0" borderId="0" xfId="0" applyNumberFormat="1" applyFont="1" applyFill="1" applyBorder="1" applyAlignment="1">
      <alignment horizontal="right" vertical="center"/>
    </xf>
    <xf numFmtId="4" fontId="143" fillId="0" borderId="0" xfId="0" applyNumberFormat="1" applyFont="1" applyFill="1" applyBorder="1" applyAlignment="1">
      <alignment horizontal="right" vertical="center"/>
    </xf>
    <xf numFmtId="10" fontId="144" fillId="0" borderId="0" xfId="0" applyNumberFormat="1" applyFont="1" applyFill="1" applyBorder="1" applyAlignment="1">
      <alignment horizontal="center" vertical="center"/>
    </xf>
    <xf numFmtId="0" fontId="143" fillId="0" borderId="0" xfId="0" applyFont="1" applyFill="1" applyBorder="1" applyAlignment="1">
      <alignment horizontal="right"/>
    </xf>
    <xf numFmtId="0" fontId="143" fillId="0" borderId="0" xfId="0" applyFont="1" applyAlignment="1">
      <alignment horizontal="right"/>
    </xf>
    <xf numFmtId="0" fontId="94" fillId="2" borderId="2" xfId="0" applyFont="1" applyFill="1" applyBorder="1" applyAlignment="1">
      <alignment horizontal="left" vertical="center" wrapText="1"/>
    </xf>
    <xf numFmtId="0" fontId="114" fillId="0" borderId="46" xfId="0" applyFont="1" applyFill="1" applyBorder="1" applyAlignment="1">
      <alignment horizontal="center" vertical="center"/>
    </xf>
    <xf numFmtId="0" fontId="114" fillId="0" borderId="39" xfId="0" applyFont="1" applyBorder="1" applyAlignment="1">
      <alignment horizontal="center" vertical="center"/>
    </xf>
    <xf numFmtId="0" fontId="104" fillId="0" borderId="30" xfId="0" applyFont="1" applyBorder="1" applyAlignment="1">
      <alignment horizontal="right" vertical="center" wrapText="1"/>
    </xf>
    <xf numFmtId="0" fontId="97" fillId="0" borderId="1" xfId="0" applyFont="1" applyFill="1" applyBorder="1" applyAlignment="1">
      <alignment horizontal="center" vertical="center" wrapText="1"/>
    </xf>
    <xf numFmtId="0" fontId="114" fillId="0" borderId="1" xfId="0" applyFont="1" applyFill="1" applyBorder="1" applyAlignment="1">
      <alignment horizontal="center" vertical="center" wrapText="1"/>
    </xf>
    <xf numFmtId="10" fontId="97" fillId="0" borderId="24" xfId="0" applyNumberFormat="1" applyFont="1" applyBorder="1" applyAlignment="1">
      <alignment horizontal="center" vertical="center"/>
    </xf>
    <xf numFmtId="4" fontId="128" fillId="2" borderId="5" xfId="0" applyNumberFormat="1" applyFont="1" applyFill="1" applyBorder="1" applyAlignment="1">
      <alignment horizontal="right" vertical="center" wrapText="1"/>
    </xf>
    <xf numFmtId="0" fontId="114" fillId="0" borderId="5" xfId="0" applyFont="1" applyBorder="1" applyAlignment="1">
      <alignment vertical="center" wrapText="1"/>
    </xf>
    <xf numFmtId="0" fontId="97" fillId="0" borderId="4" xfId="0" applyFont="1" applyFill="1" applyBorder="1" applyAlignment="1">
      <alignment horizontal="center" vertical="center" wrapText="1"/>
    </xf>
    <xf numFmtId="10" fontId="97" fillId="0" borderId="24" xfId="0" applyNumberFormat="1" applyFont="1" applyBorder="1" applyAlignment="1">
      <alignment horizontal="center" vertical="center"/>
    </xf>
    <xf numFmtId="0" fontId="97" fillId="2" borderId="1" xfId="0" applyFont="1" applyFill="1" applyBorder="1" applyAlignment="1">
      <alignment horizontal="left" vertical="center" wrapText="1"/>
    </xf>
    <xf numFmtId="0" fontId="97" fillId="0" borderId="4" xfId="0" applyFont="1" applyFill="1" applyBorder="1" applyAlignment="1">
      <alignment vertical="center" wrapText="1"/>
    </xf>
    <xf numFmtId="10" fontId="97" fillId="0" borderId="22" xfId="0" applyNumberFormat="1" applyFont="1" applyBorder="1" applyAlignment="1">
      <alignment horizontal="center" vertical="center"/>
    </xf>
    <xf numFmtId="0" fontId="126" fillId="0" borderId="1" xfId="9" applyFont="1" applyBorder="1" applyAlignment="1">
      <alignment horizontal="left" vertical="center" wrapText="1"/>
    </xf>
    <xf numFmtId="4" fontId="114" fillId="0" borderId="6" xfId="0" applyNumberFormat="1" applyFont="1" applyBorder="1" applyAlignment="1">
      <alignment horizontal="right" vertical="center" wrapText="1"/>
    </xf>
    <xf numFmtId="4" fontId="104" fillId="17" borderId="51" xfId="0" applyNumberFormat="1" applyFont="1" applyFill="1" applyBorder="1" applyAlignment="1">
      <alignment horizontal="right" vertical="center"/>
    </xf>
    <xf numFmtId="4" fontId="114" fillId="0" borderId="24" xfId="0" applyNumberFormat="1" applyFont="1" applyFill="1" applyBorder="1" applyAlignment="1">
      <alignment horizontal="right" vertical="center" wrapText="1"/>
    </xf>
    <xf numFmtId="0" fontId="114" fillId="0" borderId="5" xfId="0" applyFont="1" applyFill="1" applyBorder="1" applyAlignment="1">
      <alignment vertical="center" wrapText="1"/>
    </xf>
    <xf numFmtId="4" fontId="114" fillId="0" borderId="22" xfId="0" applyNumberFormat="1" applyFont="1" applyFill="1" applyBorder="1" applyAlignment="1">
      <alignment horizontal="right" vertical="center"/>
    </xf>
    <xf numFmtId="0" fontId="114" fillId="0" borderId="12" xfId="0" applyFont="1" applyBorder="1" applyAlignment="1">
      <alignment vertical="center" wrapText="1"/>
    </xf>
    <xf numFmtId="4" fontId="114" fillId="0" borderId="22" xfId="0" applyNumberFormat="1" applyFont="1" applyFill="1" applyBorder="1" applyAlignment="1">
      <alignment horizontal="right" vertical="center" wrapText="1"/>
    </xf>
    <xf numFmtId="10" fontId="97" fillId="0" borderId="33" xfId="0" applyNumberFormat="1" applyFont="1" applyBorder="1" applyAlignment="1">
      <alignment horizontal="center" vertical="center"/>
    </xf>
    <xf numFmtId="4" fontId="114" fillId="0" borderId="33" xfId="0" applyNumberFormat="1" applyFont="1" applyFill="1" applyBorder="1" applyAlignment="1">
      <alignment horizontal="right" vertical="center" wrapText="1"/>
    </xf>
    <xf numFmtId="4" fontId="115" fillId="2" borderId="30" xfId="0" applyNumberFormat="1" applyFont="1" applyFill="1" applyBorder="1" applyAlignment="1">
      <alignment horizontal="right" vertical="center"/>
    </xf>
    <xf numFmtId="4" fontId="0" fillId="0" borderId="0" xfId="0" applyNumberFormat="1" applyFill="1"/>
    <xf numFmtId="10" fontId="97" fillId="0" borderId="24" xfId="0" applyNumberFormat="1" applyFont="1" applyBorder="1" applyAlignment="1">
      <alignment horizontal="center" vertical="center"/>
    </xf>
    <xf numFmtId="0" fontId="97" fillId="2" borderId="1" xfId="0" applyFont="1" applyFill="1" applyBorder="1" applyAlignment="1">
      <alignment horizontal="left" vertical="center" wrapText="1"/>
    </xf>
    <xf numFmtId="0" fontId="97" fillId="0" borderId="1" xfId="0" applyFont="1" applyFill="1" applyBorder="1" applyAlignment="1">
      <alignment horizontal="left" vertical="center" wrapText="1"/>
    </xf>
    <xf numFmtId="0" fontId="89" fillId="2" borderId="6" xfId="0" applyFont="1" applyFill="1" applyBorder="1" applyAlignment="1">
      <alignment horizontal="left" vertical="center" wrapText="1"/>
    </xf>
    <xf numFmtId="0" fontId="89" fillId="2" borderId="10" xfId="0" applyFont="1" applyFill="1" applyBorder="1" applyAlignment="1">
      <alignment horizontal="left" vertical="center" wrapText="1"/>
    </xf>
    <xf numFmtId="4" fontId="114" fillId="0" borderId="1" xfId="0" applyNumberFormat="1" applyFont="1" applyFill="1" applyBorder="1" applyAlignment="1">
      <alignment horizontal="right" vertical="center"/>
    </xf>
    <xf numFmtId="0" fontId="89" fillId="0" borderId="2" xfId="0" applyFont="1" applyFill="1" applyBorder="1" applyAlignment="1">
      <alignment horizontal="left" vertical="center" wrapText="1"/>
    </xf>
    <xf numFmtId="10" fontId="97" fillId="0" borderId="24" xfId="0" applyNumberFormat="1" applyFont="1" applyBorder="1" applyAlignment="1">
      <alignment horizontal="center" vertical="center"/>
    </xf>
    <xf numFmtId="0" fontId="114" fillId="0" borderId="31" xfId="0" applyFont="1" applyBorder="1" applyAlignment="1">
      <alignment vertical="center" wrapText="1"/>
    </xf>
    <xf numFmtId="0" fontId="88" fillId="2" borderId="7" xfId="0" applyFont="1" applyFill="1" applyBorder="1" applyAlignment="1">
      <alignment horizontal="left" vertical="center" wrapText="1"/>
    </xf>
    <xf numFmtId="0" fontId="114" fillId="0" borderId="1" xfId="0" applyFont="1" applyBorder="1" applyAlignment="1">
      <alignment horizontal="left" vertical="center" wrapText="1"/>
    </xf>
    <xf numFmtId="0" fontId="86" fillId="2" borderId="2" xfId="0" applyFont="1" applyFill="1" applyBorder="1" applyAlignment="1">
      <alignment horizontal="left" vertical="center" wrapText="1"/>
    </xf>
    <xf numFmtId="0" fontId="114" fillId="2" borderId="1" xfId="8" applyFont="1" applyFill="1" applyBorder="1" applyAlignment="1">
      <alignment horizontal="left" vertical="center" wrapText="1"/>
    </xf>
    <xf numFmtId="10" fontId="97" fillId="0" borderId="24" xfId="0" applyNumberFormat="1" applyFont="1" applyBorder="1" applyAlignment="1">
      <alignment horizontal="center" vertical="center"/>
    </xf>
    <xf numFmtId="0" fontId="85" fillId="0" borderId="7" xfId="0" applyFont="1" applyFill="1" applyBorder="1" applyAlignment="1">
      <alignment horizontal="left" vertical="center" wrapText="1"/>
    </xf>
    <xf numFmtId="10" fontId="97" fillId="0" borderId="24" xfId="0" applyNumberFormat="1" applyFont="1" applyBorder="1" applyAlignment="1">
      <alignment horizontal="center" vertical="center"/>
    </xf>
    <xf numFmtId="10" fontId="0" fillId="0" borderId="1" xfId="0" applyNumberFormat="1" applyBorder="1" applyAlignment="1">
      <alignment vertical="center"/>
    </xf>
    <xf numFmtId="0" fontId="129" fillId="5" borderId="20" xfId="0" applyFont="1" applyFill="1" applyBorder="1" applyAlignment="1">
      <alignment horizontal="left" vertical="center" wrapText="1"/>
    </xf>
    <xf numFmtId="10" fontId="0" fillId="0" borderId="4" xfId="0" applyNumberFormat="1" applyBorder="1" applyAlignment="1">
      <alignment vertical="center"/>
    </xf>
    <xf numFmtId="0" fontId="130" fillId="5" borderId="19" xfId="0" applyFont="1" applyFill="1" applyBorder="1" applyAlignment="1">
      <alignment horizontal="center" vertical="center" wrapText="1"/>
    </xf>
    <xf numFmtId="4" fontId="104" fillId="5" borderId="45" xfId="0" applyNumberFormat="1" applyFont="1" applyFill="1" applyBorder="1" applyAlignment="1">
      <alignment horizontal="center" vertical="center"/>
    </xf>
    <xf numFmtId="0" fontId="130" fillId="17" borderId="19" xfId="0" applyFont="1" applyFill="1" applyBorder="1" applyAlignment="1">
      <alignment horizontal="center" vertical="center" wrapText="1"/>
    </xf>
    <xf numFmtId="0" fontId="130" fillId="17" borderId="14" xfId="0" applyFont="1" applyFill="1" applyBorder="1" applyAlignment="1">
      <alignment horizontal="center" vertical="center" wrapText="1"/>
    </xf>
    <xf numFmtId="10" fontId="97" fillId="0" borderId="24" xfId="0" applyNumberFormat="1" applyFont="1" applyBorder="1" applyAlignment="1">
      <alignment horizontal="center" vertical="center"/>
    </xf>
    <xf numFmtId="10" fontId="97" fillId="0" borderId="33" xfId="0" applyNumberFormat="1" applyFont="1" applyBorder="1" applyAlignment="1">
      <alignment horizontal="center" vertical="center"/>
    </xf>
    <xf numFmtId="0" fontId="92" fillId="2" borderId="3" xfId="0" applyFont="1" applyFill="1" applyBorder="1" applyAlignment="1">
      <alignment horizontal="left" vertical="center" wrapText="1"/>
    </xf>
    <xf numFmtId="4" fontId="114" fillId="0" borderId="39" xfId="0" applyNumberFormat="1" applyFont="1" applyFill="1" applyBorder="1" applyAlignment="1">
      <alignment horizontal="right" vertical="center" wrapText="1"/>
    </xf>
    <xf numFmtId="4" fontId="114" fillId="0" borderId="30" xfId="0" applyNumberFormat="1" applyFont="1" applyFill="1" applyBorder="1" applyAlignment="1">
      <alignment horizontal="right" vertical="center" wrapText="1"/>
    </xf>
    <xf numFmtId="0" fontId="84" fillId="2" borderId="18" xfId="0" applyFont="1" applyFill="1" applyBorder="1" applyAlignment="1">
      <alignment horizontal="left" vertical="center" wrapText="1"/>
    </xf>
    <xf numFmtId="4" fontId="128" fillId="0" borderId="17" xfId="0" applyNumberFormat="1" applyFont="1" applyFill="1" applyBorder="1" applyAlignment="1">
      <alignment horizontal="right" vertical="center" wrapText="1"/>
    </xf>
    <xf numFmtId="10" fontId="97" fillId="0" borderId="24" xfId="0" applyNumberFormat="1" applyFont="1" applyBorder="1" applyAlignment="1">
      <alignment horizontal="center" vertical="center"/>
    </xf>
    <xf numFmtId="0" fontId="0" fillId="0" borderId="2" xfId="0" applyFill="1" applyBorder="1" applyAlignment="1">
      <alignment horizontal="left" vertical="center" wrapText="1"/>
    </xf>
    <xf numFmtId="10" fontId="0" fillId="0" borderId="0" xfId="0" applyNumberFormat="1" applyBorder="1" applyAlignment="1">
      <alignment vertical="center"/>
    </xf>
    <xf numFmtId="4" fontId="0" fillId="0" borderId="0" xfId="0" applyNumberFormat="1" applyBorder="1" applyAlignment="1">
      <alignment vertical="center"/>
    </xf>
    <xf numFmtId="10" fontId="97" fillId="0" borderId="24" xfId="0" applyNumberFormat="1" applyFont="1" applyBorder="1" applyAlignment="1">
      <alignment horizontal="center" vertical="center"/>
    </xf>
    <xf numFmtId="0" fontId="81" fillId="2" borderId="1" xfId="0" applyFont="1" applyFill="1" applyBorder="1" applyAlignment="1">
      <alignment horizontal="left" vertical="center" wrapText="1"/>
    </xf>
    <xf numFmtId="4" fontId="104" fillId="5" borderId="52" xfId="0" applyNumberFormat="1" applyFont="1" applyFill="1" applyBorder="1" applyAlignment="1">
      <alignment horizontal="right" vertical="center"/>
    </xf>
    <xf numFmtId="10" fontId="97" fillId="0" borderId="33" xfId="0" applyNumberFormat="1" applyFont="1" applyBorder="1" applyAlignment="1">
      <alignment horizontal="center" vertical="center"/>
    </xf>
    <xf numFmtId="0" fontId="0" fillId="0" borderId="1" xfId="0" applyBorder="1" applyAlignment="1">
      <alignment horizontal="center" vertical="center" wrapText="1"/>
    </xf>
    <xf numFmtId="4" fontId="104" fillId="17" borderId="53" xfId="0" applyNumberFormat="1" applyFont="1" applyFill="1" applyBorder="1" applyAlignment="1">
      <alignment horizontal="right" vertical="center"/>
    </xf>
    <xf numFmtId="0" fontId="97" fillId="17" borderId="53" xfId="0" applyFont="1" applyFill="1" applyBorder="1" applyAlignment="1">
      <alignment horizontal="center" vertical="center"/>
    </xf>
    <xf numFmtId="0" fontId="97" fillId="17" borderId="57" xfId="0" applyFont="1" applyFill="1" applyBorder="1" applyAlignment="1">
      <alignment horizontal="center" vertical="center"/>
    </xf>
    <xf numFmtId="0" fontId="97" fillId="17" borderId="58" xfId="0" applyFont="1" applyFill="1" applyBorder="1" applyAlignment="1">
      <alignment horizontal="center" vertical="center"/>
    </xf>
    <xf numFmtId="0" fontId="0" fillId="2" borderId="27" xfId="0" applyFill="1" applyBorder="1" applyAlignment="1">
      <alignment horizontal="left" vertical="center" wrapText="1"/>
    </xf>
    <xf numFmtId="10" fontId="104" fillId="5" borderId="54" xfId="0" applyNumberFormat="1" applyFont="1" applyFill="1" applyBorder="1" applyAlignment="1">
      <alignment horizontal="center" vertical="center"/>
    </xf>
    <xf numFmtId="0" fontId="114" fillId="2" borderId="1" xfId="0" applyFont="1" applyFill="1" applyBorder="1" applyAlignment="1">
      <alignment vertical="center" wrapText="1"/>
    </xf>
    <xf numFmtId="0" fontId="76" fillId="2" borderId="1" xfId="0" applyFont="1" applyFill="1" applyBorder="1" applyAlignment="1">
      <alignment horizontal="left" vertical="center" wrapText="1"/>
    </xf>
    <xf numFmtId="4" fontId="0" fillId="0" borderId="1" xfId="0" applyNumberFormat="1" applyBorder="1" applyAlignment="1">
      <alignment horizontal="right" vertical="center"/>
    </xf>
    <xf numFmtId="10" fontId="97" fillId="0" borderId="24" xfId="0" applyNumberFormat="1" applyFont="1" applyBorder="1" applyAlignment="1">
      <alignment horizontal="center" vertical="center"/>
    </xf>
    <xf numFmtId="0" fontId="114" fillId="0" borderId="41" xfId="9" applyFont="1" applyBorder="1" applyAlignment="1">
      <alignment horizontal="left" vertical="center" wrapText="1"/>
    </xf>
    <xf numFmtId="0" fontId="75" fillId="2" borderId="2" xfId="0" applyFont="1" applyFill="1" applyBorder="1" applyAlignment="1">
      <alignment horizontal="left" vertical="center" wrapText="1"/>
    </xf>
    <xf numFmtId="0" fontId="74" fillId="0" borderId="6" xfId="0" applyFont="1" applyFill="1" applyBorder="1" applyAlignment="1">
      <alignment horizontal="left" vertical="center" wrapText="1"/>
    </xf>
    <xf numFmtId="0" fontId="0" fillId="0" borderId="1" xfId="0" applyBorder="1" applyAlignment="1">
      <alignment horizontal="left" vertical="center" wrapText="1"/>
    </xf>
    <xf numFmtId="4" fontId="104" fillId="17" borderId="61" xfId="0" applyNumberFormat="1" applyFont="1" applyFill="1" applyBorder="1" applyAlignment="1">
      <alignment horizontal="right" vertical="center"/>
    </xf>
    <xf numFmtId="4" fontId="104" fillId="17" borderId="62" xfId="0" applyNumberFormat="1" applyFont="1" applyFill="1" applyBorder="1" applyAlignment="1">
      <alignment horizontal="right" vertical="center"/>
    </xf>
    <xf numFmtId="10" fontId="120" fillId="17" borderId="54" xfId="0" applyNumberFormat="1" applyFont="1" applyFill="1" applyBorder="1" applyAlignment="1">
      <alignment horizontal="center" vertical="center" wrapText="1"/>
    </xf>
    <xf numFmtId="164" fontId="79" fillId="2" borderId="1" xfId="0" applyNumberFormat="1" applyFont="1" applyFill="1" applyBorder="1" applyAlignment="1">
      <alignment vertical="center" wrapText="1"/>
    </xf>
    <xf numFmtId="10" fontId="97" fillId="0" borderId="24" xfId="0" applyNumberFormat="1" applyFont="1" applyBorder="1" applyAlignment="1">
      <alignment horizontal="center" vertical="center"/>
    </xf>
    <xf numFmtId="10" fontId="97" fillId="0" borderId="24" xfId="0" applyNumberFormat="1" applyFont="1" applyBorder="1" applyAlignment="1">
      <alignment horizontal="center" vertical="center"/>
    </xf>
    <xf numFmtId="0" fontId="72" fillId="2" borderId="1" xfId="0" applyFont="1" applyFill="1" applyBorder="1" applyAlignment="1">
      <alignment horizontal="left" vertical="center" wrapText="1"/>
    </xf>
    <xf numFmtId="0" fontId="71" fillId="2" borderId="1" xfId="0" applyFont="1" applyFill="1" applyBorder="1" applyAlignment="1">
      <alignment horizontal="left" vertical="center" wrapText="1"/>
    </xf>
    <xf numFmtId="0" fontId="71" fillId="2" borderId="4" xfId="0" applyFont="1" applyFill="1" applyBorder="1" applyAlignment="1">
      <alignment horizontal="left" vertical="center" wrapText="1"/>
    </xf>
    <xf numFmtId="4" fontId="0" fillId="0" borderId="0" xfId="0" applyNumberFormat="1" applyAlignment="1">
      <alignment horizontal="center"/>
    </xf>
    <xf numFmtId="0" fontId="0" fillId="0" borderId="1" xfId="0" applyBorder="1" applyAlignment="1">
      <alignment horizontal="left" vertical="center" wrapText="1"/>
    </xf>
    <xf numFmtId="10" fontId="97" fillId="0" borderId="33" xfId="0" applyNumberFormat="1" applyFont="1" applyBorder="1" applyAlignment="1">
      <alignment horizontal="center" vertical="center"/>
    </xf>
    <xf numFmtId="0" fontId="68" fillId="2" borderId="1" xfId="0" applyFont="1" applyFill="1" applyBorder="1" applyAlignment="1">
      <alignment horizontal="left" vertical="center" wrapText="1"/>
    </xf>
    <xf numFmtId="4" fontId="114" fillId="0" borderId="5" xfId="0" applyNumberFormat="1" applyFont="1" applyFill="1" applyBorder="1" applyAlignment="1">
      <alignment horizontal="right" vertical="center" wrapText="1"/>
    </xf>
    <xf numFmtId="0" fontId="68" fillId="2" borderId="2" xfId="0" applyFont="1" applyFill="1" applyBorder="1" applyAlignment="1">
      <alignment horizontal="left" vertical="center" wrapText="1"/>
    </xf>
    <xf numFmtId="0" fontId="104" fillId="19" borderId="0" xfId="0" applyFont="1" applyFill="1" applyAlignment="1">
      <alignment vertical="center"/>
    </xf>
    <xf numFmtId="0" fontId="97" fillId="2" borderId="20" xfId="0" applyFont="1" applyFill="1" applyBorder="1" applyAlignment="1">
      <alignment horizontal="left" vertical="center" wrapText="1"/>
    </xf>
    <xf numFmtId="4" fontId="114" fillId="0" borderId="24" xfId="0" applyNumberFormat="1" applyFont="1" applyFill="1" applyBorder="1" applyAlignment="1">
      <alignment vertical="center"/>
    </xf>
    <xf numFmtId="10" fontId="114" fillId="0" borderId="22" xfId="0" applyNumberFormat="1" applyFont="1" applyFill="1" applyBorder="1" applyAlignment="1">
      <alignment horizontal="center" vertical="center"/>
    </xf>
    <xf numFmtId="4" fontId="114" fillId="0" borderId="27" xfId="0" applyNumberFormat="1" applyFont="1" applyFill="1" applyBorder="1" applyAlignment="1">
      <alignment horizontal="right" vertical="center"/>
    </xf>
    <xf numFmtId="4" fontId="115" fillId="0" borderId="17" xfId="0" applyNumberFormat="1" applyFont="1" applyFill="1" applyBorder="1" applyAlignment="1">
      <alignment horizontal="right" vertical="center" wrapText="1"/>
    </xf>
    <xf numFmtId="10" fontId="97" fillId="0" borderId="24" xfId="0" applyNumberFormat="1" applyFont="1" applyBorder="1" applyAlignment="1">
      <alignment horizontal="center" vertical="center"/>
    </xf>
    <xf numFmtId="0" fontId="67" fillId="2" borderId="1" xfId="0" applyFont="1" applyFill="1" applyBorder="1" applyAlignment="1">
      <alignment vertical="center" wrapText="1"/>
    </xf>
    <xf numFmtId="0" fontId="0" fillId="0" borderId="1" xfId="0" applyBorder="1" applyAlignment="1">
      <alignment horizontal="left" vertical="center" wrapText="1"/>
    </xf>
    <xf numFmtId="0" fontId="114" fillId="2" borderId="27" xfId="0" applyFont="1" applyFill="1" applyBorder="1" applyAlignment="1">
      <alignment vertical="center" wrapText="1"/>
    </xf>
    <xf numFmtId="0" fontId="66" fillId="0" borderId="2" xfId="0" applyFont="1" applyBorder="1" applyAlignment="1">
      <alignment horizontal="left" vertical="center" wrapText="1"/>
    </xf>
    <xf numFmtId="0" fontId="66" fillId="2"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28" xfId="0" applyBorder="1" applyAlignment="1">
      <alignment vertical="center"/>
    </xf>
    <xf numFmtId="0" fontId="0" fillId="0" borderId="1" xfId="0" applyBorder="1" applyAlignment="1">
      <alignment horizontal="left" vertical="center" wrapText="1"/>
    </xf>
    <xf numFmtId="0" fontId="121" fillId="0" borderId="0" xfId="0" applyFont="1" applyFill="1" applyBorder="1" applyAlignment="1">
      <alignment horizontal="left"/>
    </xf>
    <xf numFmtId="0" fontId="104" fillId="5" borderId="57" xfId="0" applyFont="1" applyFill="1" applyBorder="1" applyAlignment="1">
      <alignment horizontal="left" vertical="center" wrapText="1"/>
    </xf>
    <xf numFmtId="0" fontId="0" fillId="0" borderId="0" xfId="0" applyFill="1" applyAlignment="1">
      <alignment horizontal="left" vertical="center"/>
    </xf>
    <xf numFmtId="0" fontId="0" fillId="0" borderId="0" xfId="0" applyFill="1" applyAlignment="1">
      <alignment horizontal="left"/>
    </xf>
    <xf numFmtId="0" fontId="0" fillId="0" borderId="0" xfId="0" applyAlignment="1">
      <alignment horizontal="left" vertical="center"/>
    </xf>
    <xf numFmtId="0" fontId="121" fillId="0" borderId="0" xfId="0" applyFont="1" applyFill="1" applyBorder="1" applyAlignment="1">
      <alignment horizontal="right"/>
    </xf>
    <xf numFmtId="0" fontId="0" fillId="0" borderId="0" xfId="0" applyAlignment="1">
      <alignment horizontal="right" vertical="center"/>
    </xf>
    <xf numFmtId="0" fontId="0" fillId="0" borderId="0" xfId="0" applyAlignment="1">
      <alignment horizontal="right"/>
    </xf>
    <xf numFmtId="4" fontId="115" fillId="0" borderId="12" xfId="0" applyNumberFormat="1" applyFont="1" applyBorder="1" applyAlignment="1">
      <alignment horizontal="right" vertical="center"/>
    </xf>
    <xf numFmtId="0" fontId="0" fillId="0" borderId="1" xfId="0" applyBorder="1" applyAlignment="1">
      <alignment horizontal="left" vertical="center" wrapText="1"/>
    </xf>
    <xf numFmtId="0" fontId="64" fillId="2" borderId="1" xfId="0" applyFont="1" applyFill="1" applyBorder="1" applyAlignment="1">
      <alignment horizontal="left" vertical="center" wrapText="1"/>
    </xf>
    <xf numFmtId="10" fontId="0" fillId="0" borderId="24" xfId="0" applyNumberFormat="1" applyBorder="1" applyAlignment="1">
      <alignment horizontal="center" vertical="center"/>
    </xf>
    <xf numFmtId="10" fontId="97" fillId="0" borderId="33" xfId="0" applyNumberFormat="1" applyFont="1" applyBorder="1" applyAlignment="1">
      <alignment horizontal="center" vertical="center"/>
    </xf>
    <xf numFmtId="0" fontId="63" fillId="2" borderId="1" xfId="0" applyFont="1" applyFill="1" applyBorder="1" applyAlignment="1">
      <alignment horizontal="left" vertical="center" wrapText="1"/>
    </xf>
    <xf numFmtId="0" fontId="114" fillId="0" borderId="15" xfId="0" applyFont="1" applyFill="1" applyBorder="1" applyAlignment="1">
      <alignment horizontal="left" vertical="center" wrapText="1"/>
    </xf>
    <xf numFmtId="0" fontId="63" fillId="2" borderId="2" xfId="0" applyFont="1" applyFill="1" applyBorder="1" applyAlignment="1">
      <alignment horizontal="left" vertical="center" wrapText="1"/>
    </xf>
    <xf numFmtId="0" fontId="0" fillId="0" borderId="1" xfId="0" applyBorder="1" applyAlignment="1">
      <alignment horizontal="left" vertical="center" wrapText="1"/>
    </xf>
    <xf numFmtId="0" fontId="62" fillId="2" borderId="1" xfId="0" applyFont="1" applyFill="1" applyBorder="1" applyAlignment="1">
      <alignment horizontal="left" vertical="center" wrapText="1"/>
    </xf>
    <xf numFmtId="0" fontId="60" fillId="0" borderId="2" xfId="0" applyFont="1" applyBorder="1" applyAlignment="1">
      <alignment horizontal="left" vertical="center" wrapText="1"/>
    </xf>
    <xf numFmtId="4" fontId="114" fillId="0" borderId="1" xfId="0" applyNumberFormat="1" applyFont="1" applyFill="1" applyBorder="1" applyAlignment="1">
      <alignment horizontal="center" vertical="center"/>
    </xf>
    <xf numFmtId="0" fontId="56" fillId="17" borderId="55" xfId="0" applyFont="1" applyFill="1" applyBorder="1" applyAlignment="1">
      <alignment horizontal="center" vertical="center"/>
    </xf>
    <xf numFmtId="0" fontId="56" fillId="0" borderId="12" xfId="0" applyFont="1" applyBorder="1" applyAlignment="1">
      <alignment horizontal="center" vertical="center"/>
    </xf>
    <xf numFmtId="0" fontId="56" fillId="0" borderId="5" xfId="0" applyFont="1" applyBorder="1" applyAlignment="1">
      <alignment horizontal="center" vertical="center"/>
    </xf>
    <xf numFmtId="0" fontId="56" fillId="0" borderId="4" xfId="0" applyFont="1" applyFill="1" applyBorder="1" applyAlignment="1">
      <alignment vertical="center" wrapText="1"/>
    </xf>
    <xf numFmtId="0" fontId="114" fillId="0" borderId="1" xfId="0" applyFont="1" applyBorder="1" applyAlignment="1">
      <alignment horizontal="left" vertical="center" wrapText="1"/>
    </xf>
    <xf numFmtId="4" fontId="0" fillId="0" borderId="1" xfId="0" applyNumberFormat="1" applyBorder="1" applyAlignment="1">
      <alignment horizontal="center" vertical="center"/>
    </xf>
    <xf numFmtId="4" fontId="114" fillId="0" borderId="2" xfId="0" applyNumberFormat="1" applyFont="1" applyFill="1" applyBorder="1" applyAlignment="1">
      <alignment horizontal="center" vertical="center"/>
    </xf>
    <xf numFmtId="0" fontId="122" fillId="0" borderId="0" xfId="0" applyFont="1" applyFill="1" applyBorder="1" applyAlignment="1">
      <alignment horizontal="left"/>
    </xf>
    <xf numFmtId="0" fontId="148" fillId="5" borderId="8" xfId="0" applyFont="1" applyFill="1" applyBorder="1" applyAlignment="1">
      <alignment horizontal="center" vertical="center" wrapText="1"/>
    </xf>
    <xf numFmtId="4" fontId="114" fillId="0" borderId="1" xfId="0" applyNumberFormat="1" applyFont="1" applyFill="1" applyBorder="1" applyAlignment="1">
      <alignment horizontal="left" vertical="center" wrapText="1"/>
    </xf>
    <xf numFmtId="4" fontId="120" fillId="5" borderId="57" xfId="0" applyNumberFormat="1" applyFont="1" applyFill="1" applyBorder="1" applyAlignment="1">
      <alignment horizontal="left" vertical="center"/>
    </xf>
    <xf numFmtId="0" fontId="114" fillId="0" borderId="0" xfId="0" applyFont="1" applyAlignment="1">
      <alignment horizontal="left" vertical="center"/>
    </xf>
    <xf numFmtId="0" fontId="114" fillId="0" borderId="0" xfId="0" applyFont="1" applyAlignment="1">
      <alignment horizontal="left"/>
    </xf>
    <xf numFmtId="0" fontId="130" fillId="5" borderId="64" xfId="0" applyFont="1" applyFill="1" applyBorder="1" applyAlignment="1">
      <alignment horizontal="center" vertical="center" wrapText="1"/>
    </xf>
    <xf numFmtId="0" fontId="130" fillId="5" borderId="35" xfId="0" applyFont="1" applyFill="1" applyBorder="1" applyAlignment="1">
      <alignment horizontal="center" vertical="center" wrapText="1"/>
    </xf>
    <xf numFmtId="10" fontId="0" fillId="0" borderId="12" xfId="0" applyNumberFormat="1" applyBorder="1" applyAlignment="1">
      <alignment vertical="center"/>
    </xf>
    <xf numFmtId="10" fontId="0" fillId="0" borderId="5" xfId="0" applyNumberFormat="1" applyBorder="1" applyAlignment="1">
      <alignment vertical="center"/>
    </xf>
    <xf numFmtId="0" fontId="114" fillId="0" borderId="22" xfId="0" applyFont="1" applyFill="1" applyBorder="1" applyAlignment="1">
      <alignment vertical="center" wrapText="1"/>
    </xf>
    <xf numFmtId="0" fontId="104" fillId="0" borderId="65" xfId="0" applyFont="1" applyBorder="1" applyAlignment="1">
      <alignment horizontal="center" vertical="center"/>
    </xf>
    <xf numFmtId="0" fontId="104" fillId="0" borderId="61" xfId="0" applyFont="1" applyBorder="1" applyAlignment="1">
      <alignment horizontal="center" vertical="center"/>
    </xf>
    <xf numFmtId="0" fontId="104" fillId="0" borderId="57" xfId="0" applyFont="1" applyBorder="1" applyAlignment="1">
      <alignment horizontal="right" vertical="center" wrapText="1"/>
    </xf>
    <xf numFmtId="0" fontId="0" fillId="0" borderId="0" xfId="0" applyAlignment="1">
      <alignment wrapText="1"/>
    </xf>
    <xf numFmtId="4" fontId="0" fillId="0" borderId="1" xfId="0" applyNumberFormat="1" applyBorder="1"/>
    <xf numFmtId="0" fontId="0" fillId="0" borderId="17" xfId="0" applyBorder="1"/>
    <xf numFmtId="4" fontId="0" fillId="0" borderId="18" xfId="0" applyNumberFormat="1" applyBorder="1"/>
    <xf numFmtId="0" fontId="0" fillId="0" borderId="19" xfId="0" applyBorder="1"/>
    <xf numFmtId="4" fontId="0" fillId="0" borderId="8" xfId="0" applyNumberFormat="1" applyBorder="1"/>
    <xf numFmtId="4" fontId="0" fillId="0" borderId="14" xfId="0" applyNumberFormat="1" applyBorder="1"/>
    <xf numFmtId="4" fontId="0" fillId="0" borderId="4" xfId="0" applyNumberFormat="1" applyBorder="1"/>
    <xf numFmtId="4" fontId="0" fillId="0" borderId="16" xfId="0" applyNumberFormat="1" applyBorder="1"/>
    <xf numFmtId="0" fontId="0" fillId="0" borderId="15" xfId="0" applyBorder="1"/>
    <xf numFmtId="0" fontId="0" fillId="0" borderId="69" xfId="0" applyBorder="1"/>
    <xf numFmtId="4" fontId="0" fillId="0" borderId="12" xfId="0" applyNumberFormat="1" applyBorder="1"/>
    <xf numFmtId="4" fontId="0" fillId="0" borderId="5" xfId="0" applyNumberFormat="1" applyBorder="1"/>
    <xf numFmtId="4" fontId="0" fillId="0" borderId="11" xfId="0" applyNumberFormat="1" applyBorder="1"/>
    <xf numFmtId="0" fontId="0" fillId="0" borderId="72" xfId="0" applyBorder="1" applyAlignment="1">
      <alignment wrapText="1"/>
    </xf>
    <xf numFmtId="0" fontId="0" fillId="0" borderId="73" xfId="0" applyBorder="1" applyAlignment="1">
      <alignment wrapText="1"/>
    </xf>
    <xf numFmtId="0" fontId="0" fillId="0" borderId="74" xfId="0" applyBorder="1" applyAlignment="1">
      <alignment wrapText="1"/>
    </xf>
    <xf numFmtId="4" fontId="104" fillId="0" borderId="57" xfId="0" applyNumberFormat="1" applyFont="1" applyBorder="1"/>
    <xf numFmtId="4" fontId="104" fillId="0" borderId="58" xfId="0" applyNumberFormat="1" applyFont="1" applyBorder="1"/>
    <xf numFmtId="0" fontId="104" fillId="0" borderId="71" xfId="0" applyFont="1" applyBorder="1" applyAlignment="1">
      <alignment horizontal="center"/>
    </xf>
    <xf numFmtId="0" fontId="104" fillId="0" borderId="70" xfId="0" applyFont="1" applyBorder="1" applyAlignment="1">
      <alignment horizontal="center"/>
    </xf>
    <xf numFmtId="0" fontId="104" fillId="0" borderId="68" xfId="0" applyFont="1" applyBorder="1" applyAlignment="1">
      <alignment horizontal="center"/>
    </xf>
    <xf numFmtId="0" fontId="104" fillId="0" borderId="67" xfId="0" applyFont="1" applyBorder="1" applyAlignment="1">
      <alignment horizontal="center"/>
    </xf>
    <xf numFmtId="0" fontId="54" fillId="0" borderId="1" xfId="0" applyFont="1" applyFill="1" applyBorder="1" applyAlignment="1">
      <alignment vertical="center" wrapText="1"/>
    </xf>
    <xf numFmtId="0" fontId="54" fillId="0" borderId="6" xfId="0" applyFont="1" applyFill="1" applyBorder="1" applyAlignment="1">
      <alignment vertical="center" wrapText="1"/>
    </xf>
    <xf numFmtId="0" fontId="0" fillId="2" borderId="1" xfId="0" applyFill="1" applyBorder="1" applyAlignment="1">
      <alignment horizontal="left" vertical="center" wrapText="1"/>
    </xf>
    <xf numFmtId="0" fontId="0" fillId="0" borderId="1" xfId="0" applyBorder="1" applyAlignment="1">
      <alignment horizontal="left" vertical="center" wrapText="1"/>
    </xf>
    <xf numFmtId="0" fontId="0" fillId="2" borderId="4" xfId="0" applyFill="1" applyBorder="1" applyAlignment="1">
      <alignment horizontal="left" vertical="center" wrapText="1"/>
    </xf>
    <xf numFmtId="0" fontId="53" fillId="2" borderId="1" xfId="0" applyFont="1" applyFill="1" applyBorder="1" applyAlignment="1">
      <alignment horizontal="left" vertical="center" wrapText="1"/>
    </xf>
    <xf numFmtId="10" fontId="97" fillId="0" borderId="24" xfId="0" applyNumberFormat="1" applyFont="1" applyBorder="1" applyAlignment="1">
      <alignment horizontal="center" vertical="center"/>
    </xf>
    <xf numFmtId="0" fontId="52" fillId="2" borderId="1" xfId="0" applyFont="1" applyFill="1" applyBorder="1" applyAlignment="1">
      <alignment horizontal="left" vertical="center" wrapText="1"/>
    </xf>
    <xf numFmtId="0" fontId="51" fillId="2" borderId="2" xfId="0" applyFont="1" applyFill="1" applyBorder="1" applyAlignment="1">
      <alignment horizontal="left" vertical="center" wrapText="1"/>
    </xf>
    <xf numFmtId="4" fontId="115" fillId="0" borderId="17" xfId="0" applyNumberFormat="1" applyFont="1" applyFill="1" applyBorder="1" applyAlignment="1">
      <alignment vertical="center"/>
    </xf>
    <xf numFmtId="0" fontId="0" fillId="0" borderId="1" xfId="0" applyBorder="1" applyAlignment="1">
      <alignment horizontal="left" vertical="center" wrapText="1"/>
    </xf>
    <xf numFmtId="0" fontId="48" fillId="2" borderId="1" xfId="0" applyFont="1" applyFill="1" applyBorder="1" applyAlignment="1">
      <alignment horizontal="left" vertical="center" wrapText="1"/>
    </xf>
    <xf numFmtId="0" fontId="0" fillId="0" borderId="1" xfId="0" applyBorder="1" applyAlignment="1">
      <alignment horizontal="left" vertical="center" wrapText="1"/>
    </xf>
    <xf numFmtId="10" fontId="97" fillId="0" borderId="34" xfId="0" applyNumberFormat="1" applyFont="1" applyBorder="1" applyAlignment="1">
      <alignment horizontal="center" vertical="center"/>
    </xf>
    <xf numFmtId="0" fontId="46" fillId="2" borderId="1" xfId="0" applyFont="1" applyFill="1" applyBorder="1" applyAlignment="1">
      <alignment horizontal="left" vertical="center" wrapText="1"/>
    </xf>
    <xf numFmtId="0" fontId="46" fillId="2" borderId="20" xfId="0" applyFont="1" applyFill="1" applyBorder="1" applyAlignment="1">
      <alignment horizontal="left" vertical="center" wrapText="1"/>
    </xf>
    <xf numFmtId="0" fontId="95" fillId="2" borderId="18" xfId="0" applyFont="1" applyFill="1" applyBorder="1" applyAlignment="1">
      <alignment horizontal="left" vertical="center" wrapText="1"/>
    </xf>
    <xf numFmtId="0" fontId="114" fillId="2" borderId="18" xfId="9" applyFont="1" applyFill="1" applyBorder="1" applyAlignment="1">
      <alignment vertical="center" wrapText="1"/>
    </xf>
    <xf numFmtId="0" fontId="97" fillId="2" borderId="18" xfId="0" applyFont="1" applyFill="1" applyBorder="1" applyAlignment="1">
      <alignment horizontal="left" vertical="center" wrapText="1"/>
    </xf>
    <xf numFmtId="4" fontId="115" fillId="2" borderId="17" xfId="0" applyNumberFormat="1" applyFont="1" applyFill="1" applyBorder="1" applyAlignment="1">
      <alignment horizontal="right" vertical="center"/>
    </xf>
    <xf numFmtId="10" fontId="97" fillId="0" borderId="24" xfId="0" applyNumberFormat="1" applyFont="1" applyBorder="1" applyAlignment="1">
      <alignment horizontal="center" vertical="center"/>
    </xf>
    <xf numFmtId="0" fontId="45" fillId="2" borderId="2" xfId="0" applyFont="1" applyFill="1" applyBorder="1" applyAlignment="1">
      <alignment horizontal="left" vertical="center" wrapText="1"/>
    </xf>
    <xf numFmtId="0" fontId="114" fillId="0" borderId="17" xfId="9" applyFont="1" applyBorder="1" applyAlignment="1">
      <alignment horizontal="left" vertical="center" wrapText="1"/>
    </xf>
    <xf numFmtId="10" fontId="97" fillId="0" borderId="24" xfId="0" applyNumberFormat="1" applyFont="1" applyBorder="1" applyAlignment="1">
      <alignment horizontal="center" vertical="center"/>
    </xf>
    <xf numFmtId="0" fontId="44" fillId="2" borderId="1" xfId="0" applyFont="1" applyFill="1" applyBorder="1" applyAlignment="1">
      <alignment horizontal="left" vertical="center" wrapText="1"/>
    </xf>
    <xf numFmtId="0" fontId="0" fillId="0" borderId="4" xfId="0" applyBorder="1" applyAlignment="1">
      <alignment horizontal="left" vertical="center" wrapText="1"/>
    </xf>
    <xf numFmtId="0" fontId="97" fillId="2" borderId="1" xfId="0" applyFont="1" applyFill="1" applyBorder="1" applyAlignment="1">
      <alignment horizontal="left" vertical="center" wrapText="1"/>
    </xf>
    <xf numFmtId="4" fontId="115" fillId="2" borderId="17" xfId="0" applyNumberFormat="1" applyFont="1" applyFill="1" applyBorder="1" applyAlignment="1">
      <alignment vertical="center"/>
    </xf>
    <xf numFmtId="0" fontId="43" fillId="2" borderId="1" xfId="0" applyFont="1" applyFill="1" applyBorder="1" applyAlignment="1">
      <alignment horizontal="left" vertical="center" wrapText="1"/>
    </xf>
    <xf numFmtId="0" fontId="43" fillId="2" borderId="6" xfId="0" applyFont="1" applyFill="1" applyBorder="1" applyAlignment="1">
      <alignment horizontal="left" vertical="center" wrapText="1"/>
    </xf>
    <xf numFmtId="10" fontId="0" fillId="0" borderId="22" xfId="0" applyNumberFormat="1" applyBorder="1" applyAlignment="1">
      <alignment horizontal="center" vertical="center"/>
    </xf>
    <xf numFmtId="0" fontId="65" fillId="2" borderId="2" xfId="0" applyFont="1" applyFill="1" applyBorder="1" applyAlignment="1">
      <alignment horizontal="left" vertical="center" wrapText="1"/>
    </xf>
    <xf numFmtId="0" fontId="47" fillId="2" borderId="2" xfId="0" applyFont="1" applyFill="1" applyBorder="1" applyAlignment="1">
      <alignment horizontal="left" vertical="center" wrapText="1"/>
    </xf>
    <xf numFmtId="0" fontId="50" fillId="2" borderId="2" xfId="0" applyFont="1" applyFill="1" applyBorder="1" applyAlignment="1">
      <alignment horizontal="left" vertical="center" wrapText="1"/>
    </xf>
    <xf numFmtId="0" fontId="59" fillId="2" borderId="2" xfId="0" applyFont="1" applyFill="1" applyBorder="1" applyAlignment="1">
      <alignment horizontal="left" vertical="center" wrapText="1"/>
    </xf>
    <xf numFmtId="0" fontId="62" fillId="2" borderId="2" xfId="0" applyFont="1" applyFill="1" applyBorder="1" applyAlignment="1">
      <alignment horizontal="left" vertical="center" wrapText="1"/>
    </xf>
    <xf numFmtId="0" fontId="53" fillId="2" borderId="2" xfId="0" applyFont="1" applyFill="1" applyBorder="1" applyAlignment="1">
      <alignment horizontal="left" vertical="center" wrapText="1"/>
    </xf>
    <xf numFmtId="0" fontId="48" fillId="2" borderId="2" xfId="0" applyFont="1" applyFill="1" applyBorder="1" applyAlignment="1">
      <alignment horizontal="left" vertical="center" wrapText="1"/>
    </xf>
    <xf numFmtId="0" fontId="74" fillId="2" borderId="2" xfId="0" applyFont="1" applyFill="1" applyBorder="1" applyAlignment="1">
      <alignment horizontal="left" vertical="center" wrapText="1"/>
    </xf>
    <xf numFmtId="0" fontId="70" fillId="2" borderId="2" xfId="0" applyFont="1" applyFill="1" applyBorder="1" applyAlignment="1">
      <alignment horizontal="left" vertical="center" wrapText="1"/>
    </xf>
    <xf numFmtId="4" fontId="114" fillId="2" borderId="5" xfId="0" applyNumberFormat="1" applyFont="1" applyFill="1" applyBorder="1" applyAlignment="1">
      <alignment horizontal="right" vertical="center"/>
    </xf>
    <xf numFmtId="4" fontId="115" fillId="0" borderId="50" xfId="0" applyNumberFormat="1" applyFont="1" applyBorder="1" applyAlignment="1">
      <alignment horizontal="right" vertical="center"/>
    </xf>
    <xf numFmtId="10" fontId="97" fillId="0" borderId="33" xfId="0" applyNumberFormat="1" applyFont="1" applyBorder="1" applyAlignment="1">
      <alignment horizontal="center" vertical="center"/>
    </xf>
    <xf numFmtId="0" fontId="0" fillId="0" borderId="20" xfId="0" applyBorder="1" applyAlignment="1">
      <alignment horizontal="left" vertical="center" wrapText="1"/>
    </xf>
    <xf numFmtId="4" fontId="114" fillId="2" borderId="5" xfId="0" applyNumberFormat="1" applyFont="1" applyFill="1" applyBorder="1" applyAlignment="1">
      <alignment horizontal="right" vertical="center" wrapText="1"/>
    </xf>
    <xf numFmtId="0" fontId="97" fillId="2" borderId="37" xfId="0" applyFont="1" applyFill="1" applyBorder="1" applyAlignment="1">
      <alignment vertical="center" wrapText="1"/>
    </xf>
    <xf numFmtId="0" fontId="0" fillId="0" borderId="40" xfId="0" applyBorder="1" applyAlignment="1">
      <alignment vertical="center" wrapText="1"/>
    </xf>
    <xf numFmtId="0" fontId="41" fillId="2" borderId="1" xfId="0" applyFont="1" applyFill="1" applyBorder="1" applyAlignment="1">
      <alignment horizontal="left" vertical="center" wrapText="1"/>
    </xf>
    <xf numFmtId="10" fontId="97" fillId="0" borderId="33" xfId="0" applyNumberFormat="1" applyFont="1" applyBorder="1" applyAlignment="1">
      <alignment horizontal="center" vertical="center"/>
    </xf>
    <xf numFmtId="0" fontId="106" fillId="5" borderId="78" xfId="0" applyFont="1" applyFill="1" applyBorder="1" applyAlignment="1">
      <alignment horizontal="left" vertical="center" wrapText="1"/>
    </xf>
    <xf numFmtId="0" fontId="129" fillId="5" borderId="37" xfId="0" applyFont="1" applyFill="1" applyBorder="1" applyAlignment="1">
      <alignment horizontal="left" vertical="center" wrapText="1"/>
    </xf>
    <xf numFmtId="0" fontId="130" fillId="5" borderId="14" xfId="0" applyFont="1" applyFill="1" applyBorder="1" applyAlignment="1">
      <alignment horizontal="center" vertical="center" wrapText="1"/>
    </xf>
    <xf numFmtId="0" fontId="130" fillId="5" borderId="23" xfId="0" applyFont="1" applyFill="1" applyBorder="1" applyAlignment="1">
      <alignment horizontal="center" vertical="center" wrapText="1"/>
    </xf>
    <xf numFmtId="0" fontId="40" fillId="0" borderId="2" xfId="0" applyFont="1" applyFill="1" applyBorder="1" applyAlignment="1">
      <alignment horizontal="left" vertical="center" wrapText="1"/>
    </xf>
    <xf numFmtId="0" fontId="97" fillId="2" borderId="20" xfId="0" applyFont="1" applyFill="1" applyBorder="1" applyAlignment="1">
      <alignment vertical="center" wrapText="1"/>
    </xf>
    <xf numFmtId="4" fontId="115" fillId="2" borderId="50" xfId="0" applyNumberFormat="1" applyFont="1" applyFill="1" applyBorder="1" applyAlignment="1">
      <alignment vertical="center"/>
    </xf>
    <xf numFmtId="0" fontId="114" fillId="0" borderId="6" xfId="9" applyFont="1" applyBorder="1" applyAlignment="1">
      <alignment horizontal="left" vertical="center" wrapText="1"/>
    </xf>
    <xf numFmtId="4" fontId="114" fillId="2" borderId="33" xfId="0" applyNumberFormat="1" applyFont="1" applyFill="1" applyBorder="1" applyAlignment="1">
      <alignment vertical="center"/>
    </xf>
    <xf numFmtId="4" fontId="115" fillId="0" borderId="50" xfId="0" applyNumberFormat="1" applyFont="1" applyFill="1" applyBorder="1" applyAlignment="1">
      <alignment horizontal="right" vertical="center" wrapText="1"/>
    </xf>
    <xf numFmtId="0" fontId="130" fillId="5" borderId="13" xfId="0" applyFont="1" applyFill="1" applyBorder="1" applyAlignment="1">
      <alignment horizontal="center" vertical="center" wrapText="1"/>
    </xf>
    <xf numFmtId="0" fontId="129" fillId="5" borderId="17" xfId="0" applyFont="1" applyFill="1" applyBorder="1" applyAlignment="1">
      <alignment horizontal="left" vertical="center" wrapText="1"/>
    </xf>
    <xf numFmtId="4" fontId="114" fillId="0" borderId="30" xfId="0" applyNumberFormat="1" applyFont="1" applyFill="1" applyBorder="1" applyAlignment="1">
      <alignment vertical="center"/>
    </xf>
    <xf numFmtId="4" fontId="114" fillId="0" borderId="39" xfId="0" applyNumberFormat="1" applyFont="1" applyFill="1" applyBorder="1" applyAlignment="1">
      <alignment vertical="center"/>
    </xf>
    <xf numFmtId="4" fontId="114" fillId="0" borderId="17" xfId="0" applyNumberFormat="1" applyFont="1" applyFill="1" applyBorder="1" applyAlignment="1">
      <alignment horizontal="right" vertical="center"/>
    </xf>
    <xf numFmtId="4" fontId="159" fillId="0" borderId="17" xfId="0" applyNumberFormat="1" applyFont="1" applyFill="1" applyBorder="1" applyAlignment="1">
      <alignment horizontal="right" vertical="center" wrapText="1"/>
    </xf>
    <xf numFmtId="4" fontId="128" fillId="0" borderId="17" xfId="0" applyNumberFormat="1" applyFont="1" applyFill="1" applyBorder="1" applyAlignment="1">
      <alignment horizontal="right" vertical="center"/>
    </xf>
    <xf numFmtId="4" fontId="115" fillId="0" borderId="17" xfId="0" applyNumberFormat="1" applyFont="1" applyFill="1" applyBorder="1" applyAlignment="1">
      <alignment horizontal="right" vertical="center"/>
    </xf>
    <xf numFmtId="4" fontId="128" fillId="0" borderId="15" xfId="0" applyNumberFormat="1" applyFont="1" applyFill="1" applyBorder="1" applyAlignment="1">
      <alignment vertical="center"/>
    </xf>
    <xf numFmtId="4" fontId="114" fillId="0" borderId="17" xfId="0" applyNumberFormat="1" applyFont="1" applyFill="1" applyBorder="1" applyAlignment="1">
      <alignment horizontal="right" vertical="center" wrapText="1"/>
    </xf>
    <xf numFmtId="4" fontId="115" fillId="0" borderId="15" xfId="0" applyNumberFormat="1" applyFont="1" applyFill="1" applyBorder="1" applyAlignment="1">
      <alignment vertical="center"/>
    </xf>
    <xf numFmtId="4" fontId="114" fillId="0" borderId="17" xfId="0" applyNumberFormat="1" applyFont="1" applyFill="1" applyBorder="1" applyAlignment="1">
      <alignment vertical="center"/>
    </xf>
    <xf numFmtId="4" fontId="114" fillId="0" borderId="49" xfId="0" applyNumberFormat="1" applyFont="1" applyFill="1" applyBorder="1" applyAlignment="1">
      <alignment vertical="center"/>
    </xf>
    <xf numFmtId="4" fontId="115" fillId="0" borderId="17" xfId="0" applyNumberFormat="1" applyFont="1" applyBorder="1" applyAlignment="1">
      <alignment vertical="center"/>
    </xf>
    <xf numFmtId="4" fontId="115" fillId="0" borderId="15" xfId="0" applyNumberFormat="1" applyFont="1" applyBorder="1" applyAlignment="1">
      <alignment horizontal="right" vertical="center"/>
    </xf>
    <xf numFmtId="4" fontId="115" fillId="0" borderId="17" xfId="0" applyNumberFormat="1" applyFont="1" applyBorder="1" applyAlignment="1">
      <alignment horizontal="right" vertical="center"/>
    </xf>
    <xf numFmtId="4" fontId="127" fillId="0" borderId="80" xfId="0" applyNumberFormat="1" applyFont="1" applyBorder="1" applyAlignment="1">
      <alignment vertical="center"/>
    </xf>
    <xf numFmtId="4" fontId="114" fillId="0" borderId="39" xfId="0" applyNumberFormat="1" applyFont="1" applyFill="1" applyBorder="1" applyAlignment="1">
      <alignment vertical="center" wrapText="1"/>
    </xf>
    <xf numFmtId="4" fontId="114" fillId="0" borderId="27" xfId="0" applyNumberFormat="1" applyFont="1" applyFill="1" applyBorder="1" applyAlignment="1">
      <alignment horizontal="right" vertical="center" wrapText="1"/>
    </xf>
    <xf numFmtId="4" fontId="114" fillId="0" borderId="30" xfId="0" applyNumberFormat="1" applyFont="1" applyFill="1" applyBorder="1" applyAlignment="1">
      <alignment horizontal="right" vertical="center"/>
    </xf>
    <xf numFmtId="4" fontId="114" fillId="0" borderId="39" xfId="0" applyNumberFormat="1" applyFont="1" applyBorder="1" applyAlignment="1">
      <alignment horizontal="right" vertical="center"/>
    </xf>
    <xf numFmtId="4" fontId="159" fillId="0" borderId="29" xfId="0" applyNumberFormat="1" applyFont="1" applyFill="1" applyBorder="1" applyAlignment="1">
      <alignment horizontal="right" vertical="center" wrapText="1"/>
    </xf>
    <xf numFmtId="4" fontId="159" fillId="0" borderId="50" xfId="0" applyNumberFormat="1" applyFont="1" applyFill="1" applyBorder="1" applyAlignment="1">
      <alignment horizontal="right" vertical="center" wrapText="1"/>
    </xf>
    <xf numFmtId="4" fontId="114" fillId="0" borderId="15" xfId="0" applyNumberFormat="1" applyFont="1" applyFill="1" applyBorder="1" applyAlignment="1">
      <alignment horizontal="right" vertical="center"/>
    </xf>
    <xf numFmtId="4" fontId="119" fillId="0" borderId="0" xfId="0" applyNumberFormat="1" applyFont="1" applyAlignment="1">
      <alignment horizontal="center" vertical="center"/>
    </xf>
    <xf numFmtId="4" fontId="115" fillId="0" borderId="0" xfId="0" applyNumberFormat="1" applyFont="1" applyBorder="1" applyAlignment="1">
      <alignment vertical="center"/>
    </xf>
    <xf numFmtId="4" fontId="104" fillId="0" borderId="0" xfId="0" applyNumberFormat="1" applyFont="1" applyAlignment="1">
      <alignment vertical="center"/>
    </xf>
    <xf numFmtId="0" fontId="114" fillId="0" borderId="34" xfId="0" applyFont="1" applyFill="1" applyBorder="1" applyAlignment="1">
      <alignment horizontal="center" vertical="center"/>
    </xf>
    <xf numFmtId="4" fontId="118" fillId="0" borderId="49" xfId="0" applyNumberFormat="1" applyFont="1" applyFill="1" applyBorder="1" applyAlignment="1">
      <alignment vertical="center"/>
    </xf>
    <xf numFmtId="4" fontId="114" fillId="0" borderId="0" xfId="0" applyNumberFormat="1" applyFont="1" applyFill="1" applyBorder="1" applyAlignment="1">
      <alignment horizontal="center" vertical="center" wrapText="1"/>
    </xf>
    <xf numFmtId="0" fontId="114" fillId="0" borderId="0" xfId="0" applyFont="1" applyFill="1" applyBorder="1" applyAlignment="1">
      <alignment horizontal="center" vertical="center"/>
    </xf>
    <xf numFmtId="0" fontId="114" fillId="0" borderId="22" xfId="0" applyFont="1" applyFill="1" applyBorder="1" applyAlignment="1">
      <alignment horizontal="center" vertical="center"/>
    </xf>
    <xf numFmtId="0" fontId="114" fillId="0" borderId="39" xfId="0" applyFont="1" applyFill="1" applyBorder="1" applyAlignment="1">
      <alignment horizontal="center" vertical="center"/>
    </xf>
    <xf numFmtId="0" fontId="104" fillId="0" borderId="38" xfId="0" applyFont="1" applyBorder="1" applyAlignment="1">
      <alignment horizontal="center" vertical="center"/>
    </xf>
    <xf numFmtId="4" fontId="114" fillId="0" borderId="18" xfId="0" applyNumberFormat="1" applyFont="1" applyFill="1" applyBorder="1" applyAlignment="1">
      <alignment horizontal="center" vertical="center" wrapText="1"/>
    </xf>
    <xf numFmtId="4" fontId="38" fillId="2" borderId="32" xfId="0" applyNumberFormat="1" applyFont="1" applyFill="1" applyBorder="1" applyAlignment="1">
      <alignment vertical="center"/>
    </xf>
    <xf numFmtId="4" fontId="38" fillId="2" borderId="22" xfId="0" applyNumberFormat="1" applyFont="1" applyFill="1" applyBorder="1" applyAlignment="1">
      <alignment horizontal="right" vertical="center"/>
    </xf>
    <xf numFmtId="4" fontId="38" fillId="0" borderId="48" xfId="0" applyNumberFormat="1" applyFont="1" applyBorder="1" applyAlignment="1">
      <alignment vertical="center"/>
    </xf>
    <xf numFmtId="4" fontId="38" fillId="2" borderId="33" xfId="0" applyNumberFormat="1" applyFont="1" applyFill="1" applyBorder="1" applyAlignment="1">
      <alignment vertical="center"/>
    </xf>
    <xf numFmtId="4" fontId="38" fillId="0" borderId="37" xfId="0" applyNumberFormat="1" applyFont="1" applyBorder="1" applyAlignment="1">
      <alignment vertical="center"/>
    </xf>
    <xf numFmtId="4" fontId="38" fillId="2" borderId="2" xfId="0" applyNumberFormat="1" applyFont="1" applyFill="1" applyBorder="1" applyAlignment="1">
      <alignment horizontal="right" vertical="center"/>
    </xf>
    <xf numFmtId="4" fontId="38" fillId="0" borderId="2" xfId="0" applyNumberFormat="1" applyFont="1" applyBorder="1" applyAlignment="1">
      <alignment horizontal="right" vertical="center"/>
    </xf>
    <xf numFmtId="4" fontId="38" fillId="0" borderId="2" xfId="0" applyNumberFormat="1" applyFont="1" applyBorder="1" applyAlignment="1">
      <alignment vertical="center"/>
    </xf>
    <xf numFmtId="4" fontId="38" fillId="0" borderId="24" xfId="0" applyNumberFormat="1" applyFont="1" applyBorder="1" applyAlignment="1">
      <alignment horizontal="right" vertical="center"/>
    </xf>
    <xf numFmtId="4" fontId="38" fillId="0" borderId="7" xfId="0" applyNumberFormat="1" applyFont="1" applyBorder="1" applyAlignment="1">
      <alignment horizontal="right" vertical="center"/>
    </xf>
    <xf numFmtId="4" fontId="38" fillId="2" borderId="22" xfId="0" applyNumberFormat="1" applyFont="1" applyFill="1" applyBorder="1" applyAlignment="1">
      <alignment vertical="center"/>
    </xf>
    <xf numFmtId="4" fontId="38" fillId="0" borderId="18" xfId="0" applyNumberFormat="1" applyFont="1" applyBorder="1" applyAlignment="1">
      <alignment vertical="center"/>
    </xf>
    <xf numFmtId="4" fontId="38" fillId="0" borderId="6" xfId="0" applyNumberFormat="1" applyFont="1" applyBorder="1" applyAlignment="1">
      <alignment horizontal="right" vertical="center"/>
    </xf>
    <xf numFmtId="4" fontId="38" fillId="2" borderId="5" xfId="0" applyNumberFormat="1" applyFont="1" applyFill="1" applyBorder="1" applyAlignment="1">
      <alignment horizontal="right" vertical="center"/>
    </xf>
    <xf numFmtId="4" fontId="38" fillId="0" borderId="2" xfId="0" applyNumberFormat="1" applyFont="1" applyFill="1" applyBorder="1" applyAlignment="1">
      <alignment horizontal="right" vertical="center"/>
    </xf>
    <xf numFmtId="4" fontId="38" fillId="0" borderId="33" xfId="0" applyNumberFormat="1" applyFont="1" applyBorder="1" applyAlignment="1">
      <alignment horizontal="right" vertical="center"/>
    </xf>
    <xf numFmtId="4" fontId="38" fillId="2" borderId="37" xfId="0" applyNumberFormat="1" applyFont="1" applyFill="1" applyBorder="1" applyAlignment="1">
      <alignment horizontal="right" vertical="center"/>
    </xf>
    <xf numFmtId="4" fontId="38" fillId="0" borderId="22" xfId="0" applyNumberFormat="1" applyFont="1" applyFill="1" applyBorder="1" applyAlignment="1">
      <alignment horizontal="right" vertical="center"/>
    </xf>
    <xf numFmtId="4" fontId="38" fillId="0" borderId="24" xfId="0" applyNumberFormat="1" applyFont="1" applyFill="1" applyBorder="1" applyAlignment="1">
      <alignment horizontal="right" vertical="center"/>
    </xf>
    <xf numFmtId="4" fontId="38" fillId="2" borderId="6" xfId="0" applyNumberFormat="1" applyFont="1" applyFill="1" applyBorder="1" applyAlignment="1">
      <alignment horizontal="right" vertical="center"/>
    </xf>
    <xf numFmtId="4" fontId="38" fillId="0" borderId="39" xfId="0" applyNumberFormat="1" applyFont="1" applyFill="1" applyBorder="1" applyAlignment="1">
      <alignment horizontal="right" vertical="center"/>
    </xf>
    <xf numFmtId="4" fontId="38" fillId="0" borderId="34" xfId="0" applyNumberFormat="1" applyFont="1" applyFill="1" applyBorder="1" applyAlignment="1">
      <alignment horizontal="right" vertical="center"/>
    </xf>
    <xf numFmtId="4" fontId="38" fillId="2" borderId="10" xfId="0" applyNumberFormat="1" applyFont="1" applyFill="1" applyBorder="1" applyAlignment="1">
      <alignment horizontal="right" vertical="center"/>
    </xf>
    <xf numFmtId="4" fontId="38" fillId="0" borderId="22" xfId="0" applyNumberFormat="1" applyFont="1" applyFill="1" applyBorder="1" applyAlignment="1">
      <alignment horizontal="right" vertical="center" wrapText="1"/>
    </xf>
    <xf numFmtId="4" fontId="114" fillId="0" borderId="39" xfId="0" applyNumberFormat="1" applyFont="1" applyFill="1" applyBorder="1" applyAlignment="1">
      <alignment horizontal="right" vertical="center"/>
    </xf>
    <xf numFmtId="4" fontId="104" fillId="5" borderId="54" xfId="0" applyNumberFormat="1" applyFont="1" applyFill="1" applyBorder="1" applyAlignment="1">
      <alignment horizontal="right" vertical="center"/>
    </xf>
    <xf numFmtId="4" fontId="104" fillId="5" borderId="61" xfId="0" applyNumberFormat="1" applyFont="1" applyFill="1" applyBorder="1" applyAlignment="1">
      <alignment horizontal="right" vertical="center"/>
    </xf>
    <xf numFmtId="4" fontId="104" fillId="17" borderId="54" xfId="0" applyNumberFormat="1" applyFont="1" applyFill="1" applyBorder="1" applyAlignment="1">
      <alignment horizontal="right" vertical="center"/>
    </xf>
    <xf numFmtId="4" fontId="139" fillId="0" borderId="2" xfId="0" applyNumberFormat="1" applyFont="1" applyFill="1" applyBorder="1" applyAlignment="1">
      <alignment horizontal="right" vertical="center"/>
    </xf>
    <xf numFmtId="4" fontId="162" fillId="0" borderId="30" xfId="0" applyNumberFormat="1" applyFont="1" applyFill="1" applyBorder="1" applyAlignment="1">
      <alignment horizontal="right" vertical="center"/>
    </xf>
    <xf numFmtId="0" fontId="163" fillId="0" borderId="79" xfId="0" applyFont="1" applyFill="1" applyBorder="1" applyAlignment="1">
      <alignment horizontal="right" vertical="center" wrapText="1"/>
    </xf>
    <xf numFmtId="0" fontId="163" fillId="0" borderId="30" xfId="0" applyFont="1" applyFill="1" applyBorder="1" applyAlignment="1">
      <alignment horizontal="right" vertical="center" wrapText="1"/>
    </xf>
    <xf numFmtId="10" fontId="123" fillId="17" borderId="15" xfId="0" applyNumberFormat="1" applyFont="1" applyFill="1" applyBorder="1" applyAlignment="1">
      <alignment horizontal="center" vertical="center"/>
    </xf>
    <xf numFmtId="10" fontId="123" fillId="0" borderId="19" xfId="0" applyNumberFormat="1" applyFont="1" applyBorder="1" applyAlignment="1">
      <alignment horizontal="center" vertical="center"/>
    </xf>
    <xf numFmtId="4" fontId="132" fillId="20" borderId="1" xfId="0" applyNumberFormat="1" applyFont="1" applyFill="1" applyBorder="1" applyAlignment="1">
      <alignment horizontal="right" vertical="center"/>
    </xf>
    <xf numFmtId="4" fontId="138" fillId="20" borderId="26" xfId="0" applyNumberFormat="1" applyFont="1" applyFill="1" applyBorder="1" applyAlignment="1">
      <alignment horizontal="right" vertical="center"/>
    </xf>
    <xf numFmtId="4" fontId="132" fillId="5" borderId="33" xfId="0" applyNumberFormat="1" applyFont="1" applyFill="1" applyBorder="1" applyAlignment="1">
      <alignment horizontal="right" vertical="center" wrapText="1"/>
    </xf>
    <xf numFmtId="4" fontId="132" fillId="5" borderId="33" xfId="0" applyNumberFormat="1" applyFont="1" applyFill="1" applyBorder="1" applyAlignment="1">
      <alignment horizontal="right" vertical="center"/>
    </xf>
    <xf numFmtId="4" fontId="132" fillId="5" borderId="50" xfId="0" applyNumberFormat="1" applyFont="1" applyFill="1" applyBorder="1" applyAlignment="1">
      <alignment horizontal="right" vertical="center"/>
    </xf>
    <xf numFmtId="4" fontId="123" fillId="5" borderId="37" xfId="0" applyNumberFormat="1" applyFont="1" applyFill="1" applyBorder="1" applyAlignment="1">
      <alignment horizontal="right" vertical="center"/>
    </xf>
    <xf numFmtId="10" fontId="123" fillId="5" borderId="33" xfId="0" applyNumberFormat="1" applyFont="1" applyFill="1" applyBorder="1" applyAlignment="1">
      <alignment horizontal="center" vertical="center"/>
    </xf>
    <xf numFmtId="10" fontId="123" fillId="5" borderId="50" xfId="0" applyNumberFormat="1" applyFont="1" applyFill="1" applyBorder="1" applyAlignment="1">
      <alignment horizontal="center" vertical="center"/>
    </xf>
    <xf numFmtId="4" fontId="115" fillId="0" borderId="15" xfId="0" applyNumberFormat="1" applyFont="1" applyFill="1" applyBorder="1" applyAlignment="1">
      <alignment horizontal="right" vertical="center" wrapText="1"/>
    </xf>
    <xf numFmtId="4" fontId="161" fillId="0" borderId="15" xfId="0" applyNumberFormat="1" applyFont="1" applyFill="1" applyBorder="1" applyAlignment="1">
      <alignment horizontal="right" vertical="top" wrapText="1"/>
    </xf>
    <xf numFmtId="4" fontId="160" fillId="0" borderId="50" xfId="0" applyNumberFormat="1" applyFont="1" applyFill="1" applyBorder="1" applyAlignment="1">
      <alignment horizontal="right" vertical="center" wrapText="1"/>
    </xf>
    <xf numFmtId="4" fontId="115" fillId="0" borderId="50" xfId="0" applyNumberFormat="1" applyFont="1" applyFill="1" applyBorder="1" applyAlignment="1">
      <alignment vertical="center" wrapText="1"/>
    </xf>
    <xf numFmtId="0" fontId="136" fillId="19" borderId="12" xfId="0" applyFont="1" applyFill="1" applyBorder="1" applyAlignment="1">
      <alignment horizontal="left" vertical="center" wrapText="1"/>
    </xf>
    <xf numFmtId="0" fontId="137" fillId="19" borderId="12" xfId="0" applyFont="1" applyFill="1" applyBorder="1" applyAlignment="1">
      <alignment horizontal="center" vertical="center" wrapText="1"/>
    </xf>
    <xf numFmtId="4" fontId="114" fillId="0" borderId="5" xfId="0" applyNumberFormat="1" applyFont="1" applyFill="1" applyBorder="1" applyAlignment="1">
      <alignment horizontal="right" vertical="center"/>
    </xf>
    <xf numFmtId="4" fontId="108" fillId="0" borderId="15" xfId="0" applyNumberFormat="1" applyFont="1" applyFill="1" applyBorder="1" applyAlignment="1">
      <alignment horizontal="right" vertical="top" wrapText="1"/>
    </xf>
    <xf numFmtId="4" fontId="161" fillId="0" borderId="49" xfId="0" applyNumberFormat="1" applyFont="1" applyFill="1" applyBorder="1" applyAlignment="1">
      <alignment horizontal="right" vertical="top" wrapText="1"/>
    </xf>
    <xf numFmtId="4" fontId="115" fillId="0" borderId="5" xfId="0" applyNumberFormat="1" applyFont="1" applyFill="1" applyBorder="1" applyAlignment="1">
      <alignment horizontal="right" vertical="center"/>
    </xf>
    <xf numFmtId="10" fontId="97" fillId="0" borderId="24" xfId="0" applyNumberFormat="1" applyFont="1" applyBorder="1" applyAlignment="1">
      <alignment horizontal="center" vertical="center"/>
    </xf>
    <xf numFmtId="0" fontId="114" fillId="0" borderId="50" xfId="0" applyFont="1" applyBorder="1" applyAlignment="1">
      <alignment vertical="center" wrapText="1"/>
    </xf>
    <xf numFmtId="10" fontId="0" fillId="0" borderId="33" xfId="0" applyNumberFormat="1" applyBorder="1" applyAlignment="1">
      <alignment horizontal="center" vertical="center"/>
    </xf>
    <xf numFmtId="0" fontId="114" fillId="0" borderId="31" xfId="0" applyFont="1" applyFill="1" applyBorder="1" applyAlignment="1">
      <alignment vertical="center" wrapText="1"/>
    </xf>
    <xf numFmtId="0" fontId="114" fillId="0" borderId="17" xfId="0" applyFont="1" applyBorder="1" applyAlignment="1">
      <alignment horizontal="left" vertical="center" wrapText="1"/>
    </xf>
    <xf numFmtId="0" fontId="114" fillId="0" borderId="12" xfId="0" applyFont="1" applyFill="1" applyBorder="1" applyAlignment="1">
      <alignment vertical="center" wrapText="1"/>
    </xf>
    <xf numFmtId="14" fontId="114" fillId="0" borderId="5" xfId="0" applyNumberFormat="1" applyFont="1" applyFill="1" applyBorder="1" applyAlignment="1">
      <alignment vertical="center" wrapText="1"/>
    </xf>
    <xf numFmtId="0" fontId="37" fillId="2" borderId="40" xfId="0" applyFont="1" applyFill="1" applyBorder="1" applyAlignment="1">
      <alignment horizontal="left" vertical="center" wrapText="1"/>
    </xf>
    <xf numFmtId="0" fontId="37" fillId="2" borderId="20" xfId="0" applyFont="1" applyFill="1" applyBorder="1" applyAlignment="1">
      <alignment horizontal="left" vertical="center" wrapText="1"/>
    </xf>
    <xf numFmtId="4" fontId="38" fillId="2" borderId="18" xfId="0" applyNumberFormat="1" applyFont="1" applyFill="1" applyBorder="1" applyAlignment="1">
      <alignment horizontal="right" vertical="center"/>
    </xf>
    <xf numFmtId="0" fontId="37" fillId="0" borderId="18" xfId="0" applyFont="1" applyFill="1" applyBorder="1" applyAlignment="1">
      <alignment horizontal="left" vertical="center" wrapText="1"/>
    </xf>
    <xf numFmtId="4" fontId="115" fillId="0" borderId="15" xfId="0" applyNumberFormat="1" applyFont="1" applyFill="1" applyBorder="1" applyAlignment="1">
      <alignment horizontal="right" vertical="center"/>
    </xf>
    <xf numFmtId="4" fontId="104" fillId="0" borderId="57" xfId="0" applyNumberFormat="1" applyFont="1" applyBorder="1" applyAlignment="1">
      <alignment horizontal="right" vertical="center"/>
    </xf>
    <xf numFmtId="4" fontId="114" fillId="0" borderId="34" xfId="0" applyNumberFormat="1" applyFont="1" applyFill="1" applyBorder="1" applyAlignment="1">
      <alignment horizontal="center" vertical="center"/>
    </xf>
    <xf numFmtId="4" fontId="114" fillId="0" borderId="22" xfId="0" applyNumberFormat="1" applyFont="1" applyFill="1" applyBorder="1" applyAlignment="1">
      <alignment horizontal="center" vertical="center"/>
    </xf>
    <xf numFmtId="4" fontId="114" fillId="0" borderId="54" xfId="0" applyNumberFormat="1" applyFont="1" applyBorder="1" applyAlignment="1">
      <alignment horizontal="center" vertical="center"/>
    </xf>
    <xf numFmtId="4" fontId="38" fillId="2" borderId="33" xfId="0" applyNumberFormat="1" applyFont="1" applyFill="1" applyBorder="1" applyAlignment="1">
      <alignment horizontal="right" vertical="center"/>
    </xf>
    <xf numFmtId="4" fontId="38" fillId="0" borderId="37" xfId="0" applyNumberFormat="1" applyFont="1" applyBorder="1" applyAlignment="1">
      <alignment horizontal="right" vertical="center"/>
    </xf>
    <xf numFmtId="4" fontId="115" fillId="2" borderId="2" xfId="0" applyNumberFormat="1" applyFont="1" applyFill="1" applyBorder="1" applyAlignment="1">
      <alignment horizontal="right" vertical="center"/>
    </xf>
    <xf numFmtId="4" fontId="115" fillId="2" borderId="0" xfId="0" applyNumberFormat="1" applyFont="1" applyFill="1" applyBorder="1" applyAlignment="1">
      <alignment horizontal="right" vertical="center"/>
    </xf>
    <xf numFmtId="4" fontId="108" fillId="0" borderId="0" xfId="0" applyNumberFormat="1" applyFont="1" applyFill="1" applyBorder="1" applyAlignment="1">
      <alignment horizontal="center" vertical="center"/>
    </xf>
    <xf numFmtId="4" fontId="108" fillId="0" borderId="0" xfId="0" applyNumberFormat="1" applyFont="1" applyBorder="1" applyAlignment="1">
      <alignment vertical="center"/>
    </xf>
    <xf numFmtId="4" fontId="108" fillId="0" borderId="0" xfId="0" applyNumberFormat="1" applyFont="1" applyBorder="1" applyAlignment="1">
      <alignment horizontal="right" vertical="center" wrapText="1"/>
    </xf>
    <xf numFmtId="0" fontId="108" fillId="0" borderId="0" xfId="0" applyFont="1" applyFill="1" applyAlignment="1">
      <alignment horizontal="center" vertical="center"/>
    </xf>
    <xf numFmtId="4" fontId="108" fillId="0" borderId="0" xfId="0" applyNumberFormat="1" applyFont="1" applyAlignment="1">
      <alignment vertical="center"/>
    </xf>
    <xf numFmtId="4" fontId="114" fillId="0" borderId="33" xfId="0" applyNumberFormat="1" applyFont="1" applyFill="1" applyBorder="1" applyAlignment="1">
      <alignment vertical="center"/>
    </xf>
    <xf numFmtId="0" fontId="97" fillId="2" borderId="1" xfId="0" applyFont="1" applyFill="1" applyBorder="1" applyAlignment="1">
      <alignment horizontal="left" vertical="center" wrapText="1"/>
    </xf>
    <xf numFmtId="0" fontId="36" fillId="2" borderId="1" xfId="0" applyFont="1" applyFill="1" applyBorder="1" applyAlignment="1">
      <alignment horizontal="left" vertical="center" wrapText="1"/>
    </xf>
    <xf numFmtId="0" fontId="114" fillId="0" borderId="16" xfId="0" applyFont="1" applyFill="1" applyBorder="1" applyAlignment="1">
      <alignment horizontal="left" vertical="center" wrapText="1"/>
    </xf>
    <xf numFmtId="4" fontId="114" fillId="0" borderId="24" xfId="0" applyNumberFormat="1" applyFont="1" applyFill="1" applyBorder="1" applyAlignment="1">
      <alignment horizontal="right" vertical="center"/>
    </xf>
    <xf numFmtId="0" fontId="114" fillId="0" borderId="24" xfId="0" applyFont="1" applyFill="1" applyBorder="1" applyAlignment="1">
      <alignment horizontal="left" vertical="center" wrapText="1"/>
    </xf>
    <xf numFmtId="0" fontId="114" fillId="0" borderId="40" xfId="0" applyFont="1" applyFill="1" applyBorder="1" applyAlignment="1">
      <alignment horizontal="left" vertical="center" wrapText="1"/>
    </xf>
    <xf numFmtId="4" fontId="114" fillId="0" borderId="1" xfId="0" applyNumberFormat="1" applyFont="1" applyFill="1" applyBorder="1" applyAlignment="1">
      <alignment horizontal="right" vertical="center" wrapText="1"/>
    </xf>
    <xf numFmtId="4" fontId="115" fillId="0" borderId="17" xfId="0" applyNumberFormat="1" applyFont="1" applyFill="1" applyBorder="1" applyAlignment="1">
      <alignment vertical="center" wrapText="1"/>
    </xf>
    <xf numFmtId="0" fontId="154" fillId="0" borderId="22" xfId="0" applyFont="1" applyFill="1" applyBorder="1" applyAlignment="1">
      <alignment vertical="center" wrapText="1"/>
    </xf>
    <xf numFmtId="4" fontId="145" fillId="0" borderId="50" xfId="0" applyNumberFormat="1" applyFont="1" applyFill="1" applyBorder="1" applyAlignment="1">
      <alignment horizontal="right" wrapText="1"/>
    </xf>
    <xf numFmtId="4" fontId="114" fillId="0" borderId="30" xfId="0" applyNumberFormat="1" applyFont="1" applyFill="1" applyBorder="1" applyAlignment="1">
      <alignment horizontal="left" vertical="center" wrapText="1"/>
    </xf>
    <xf numFmtId="4" fontId="114" fillId="0" borderId="30" xfId="0" applyNumberFormat="1" applyFont="1" applyBorder="1" applyAlignment="1">
      <alignment horizontal="right" vertical="center"/>
    </xf>
    <xf numFmtId="4" fontId="114" fillId="2" borderId="30" xfId="0" applyNumberFormat="1" applyFont="1" applyFill="1" applyBorder="1" applyAlignment="1">
      <alignment horizontal="right" vertical="center"/>
    </xf>
    <xf numFmtId="4" fontId="38" fillId="0" borderId="18" xfId="0" applyNumberFormat="1" applyFont="1" applyFill="1" applyBorder="1" applyAlignment="1">
      <alignment horizontal="right" vertical="center"/>
    </xf>
    <xf numFmtId="4" fontId="114" fillId="2" borderId="38" xfId="0" applyNumberFormat="1" applyFont="1" applyFill="1" applyBorder="1" applyAlignment="1">
      <alignment horizontal="right" vertical="center"/>
    </xf>
    <xf numFmtId="0" fontId="34" fillId="2" borderId="1" xfId="0" applyFont="1" applyFill="1" applyBorder="1" applyAlignment="1">
      <alignment horizontal="left" vertical="center" wrapText="1"/>
    </xf>
    <xf numFmtId="0" fontId="34" fillId="2" borderId="4" xfId="0" applyFont="1" applyFill="1" applyBorder="1" applyAlignment="1">
      <alignment horizontal="left" vertical="center" wrapText="1"/>
    </xf>
    <xf numFmtId="10" fontId="97" fillId="0" borderId="24" xfId="0" applyNumberFormat="1" applyFont="1" applyBorder="1" applyAlignment="1">
      <alignment horizontal="center" vertical="center"/>
    </xf>
    <xf numFmtId="4" fontId="115" fillId="2" borderId="50" xfId="0" applyNumberFormat="1" applyFont="1" applyFill="1" applyBorder="1" applyAlignment="1">
      <alignment horizontal="right" vertical="center"/>
    </xf>
    <xf numFmtId="4" fontId="114" fillId="2" borderId="31" xfId="0" applyNumberFormat="1" applyFont="1" applyFill="1" applyBorder="1" applyAlignment="1">
      <alignment horizontal="right" vertical="center" wrapText="1"/>
    </xf>
    <xf numFmtId="4" fontId="164" fillId="0" borderId="0" xfId="0" applyNumberFormat="1" applyFont="1"/>
    <xf numFmtId="14" fontId="114" fillId="0" borderId="12" xfId="0" applyNumberFormat="1" applyFont="1" applyFill="1" applyBorder="1" applyAlignment="1">
      <alignment horizontal="left" vertical="center" wrapText="1"/>
    </xf>
    <xf numFmtId="10" fontId="97" fillId="0" borderId="24" xfId="0" applyNumberFormat="1" applyFont="1" applyBorder="1" applyAlignment="1">
      <alignment horizontal="center" vertical="center"/>
    </xf>
    <xf numFmtId="0" fontId="0" fillId="0" borderId="4" xfId="0" applyBorder="1" applyAlignment="1">
      <alignment horizontal="left" vertical="center" wrapText="1"/>
    </xf>
    <xf numFmtId="4" fontId="38" fillId="0" borderId="24" xfId="0" applyNumberFormat="1" applyFont="1" applyFill="1" applyBorder="1" applyAlignment="1">
      <alignment horizontal="right" vertical="center" wrapText="1"/>
    </xf>
    <xf numFmtId="0" fontId="33" fillId="2" borderId="1" xfId="0" applyFont="1" applyFill="1" applyBorder="1" applyAlignment="1">
      <alignment horizontal="left" vertical="center" wrapText="1"/>
    </xf>
    <xf numFmtId="0" fontId="33" fillId="2" borderId="2" xfId="0" applyFont="1" applyFill="1" applyBorder="1" applyAlignment="1">
      <alignment horizontal="left" vertical="center" wrapText="1"/>
    </xf>
    <xf numFmtId="0" fontId="114" fillId="0" borderId="2" xfId="9" applyFont="1" applyBorder="1" applyAlignment="1">
      <alignment vertical="center" wrapText="1"/>
    </xf>
    <xf numFmtId="4" fontId="0" fillId="0" borderId="0" xfId="0" applyNumberFormat="1" applyBorder="1"/>
    <xf numFmtId="0" fontId="114" fillId="0" borderId="46" xfId="0" applyFont="1" applyFill="1" applyBorder="1" applyAlignment="1">
      <alignment vertical="center" wrapText="1"/>
    </xf>
    <xf numFmtId="0" fontId="114" fillId="0" borderId="39" xfId="0" applyFont="1" applyFill="1" applyBorder="1" applyAlignment="1">
      <alignment vertical="center" wrapText="1"/>
    </xf>
    <xf numFmtId="4" fontId="119" fillId="0" borderId="0" xfId="0" applyNumberFormat="1" applyFont="1"/>
    <xf numFmtId="4" fontId="118" fillId="0" borderId="0" xfId="0" applyNumberFormat="1" applyFont="1" applyFill="1" applyBorder="1" applyAlignment="1">
      <alignment vertical="center"/>
    </xf>
    <xf numFmtId="4" fontId="162" fillId="0" borderId="0" xfId="0" applyNumberFormat="1" applyFont="1" applyFill="1" applyBorder="1" applyAlignment="1">
      <alignment horizontal="right" vertical="center"/>
    </xf>
    <xf numFmtId="4" fontId="127" fillId="0" borderId="0" xfId="0" applyNumberFormat="1" applyFont="1" applyBorder="1" applyAlignment="1">
      <alignment vertical="center"/>
    </xf>
    <xf numFmtId="4" fontId="104" fillId="0" borderId="0" xfId="0" applyNumberFormat="1" applyFont="1" applyBorder="1" applyAlignment="1">
      <alignment horizontal="right" vertical="center"/>
    </xf>
    <xf numFmtId="4" fontId="0" fillId="0" borderId="0" xfId="0" applyNumberFormat="1" applyBorder="1" applyAlignment="1">
      <alignment horizontal="center"/>
    </xf>
    <xf numFmtId="4" fontId="114" fillId="0" borderId="0" xfId="0" applyNumberFormat="1" applyFont="1" applyFill="1" applyBorder="1" applyAlignment="1">
      <alignment horizontal="right" vertical="center" wrapText="1"/>
    </xf>
    <xf numFmtId="0" fontId="31" fillId="2" borderId="2" xfId="0" applyFont="1" applyFill="1" applyBorder="1" applyAlignment="1">
      <alignment horizontal="left" vertical="center" wrapText="1"/>
    </xf>
    <xf numFmtId="0" fontId="137" fillId="18" borderId="2" xfId="0" applyFont="1" applyFill="1" applyBorder="1" applyAlignment="1">
      <alignment horizontal="center" vertical="center" wrapText="1"/>
    </xf>
    <xf numFmtId="0" fontId="114" fillId="0" borderId="20" xfId="0" applyFont="1" applyFill="1" applyBorder="1" applyAlignment="1">
      <alignment horizontal="left" vertical="center" wrapText="1"/>
    </xf>
    <xf numFmtId="0" fontId="114" fillId="0" borderId="1" xfId="0" applyFont="1" applyFill="1" applyBorder="1" applyAlignment="1">
      <alignment horizontal="left" vertical="center" wrapText="1"/>
    </xf>
    <xf numFmtId="4" fontId="114" fillId="0" borderId="20" xfId="0" applyNumberFormat="1" applyFont="1" applyFill="1" applyBorder="1" applyAlignment="1">
      <alignment horizontal="right" vertical="center"/>
    </xf>
    <xf numFmtId="10" fontId="114" fillId="0" borderId="24" xfId="0" applyNumberFormat="1" applyFont="1" applyFill="1" applyBorder="1" applyAlignment="1">
      <alignment horizontal="center" vertical="center"/>
    </xf>
    <xf numFmtId="4" fontId="114" fillId="0" borderId="20" xfId="0" applyNumberFormat="1" applyFont="1" applyFill="1" applyBorder="1" applyAlignment="1">
      <alignment horizontal="left" vertical="center"/>
    </xf>
    <xf numFmtId="0" fontId="30" fillId="0" borderId="1" xfId="0" applyFont="1" applyFill="1" applyBorder="1" applyAlignment="1">
      <alignment horizontal="left" vertical="center" wrapText="1"/>
    </xf>
    <xf numFmtId="4" fontId="30" fillId="0" borderId="22" xfId="0" applyNumberFormat="1" applyFont="1" applyFill="1" applyBorder="1" applyAlignment="1">
      <alignment vertical="center"/>
    </xf>
    <xf numFmtId="4" fontId="30" fillId="0" borderId="24" xfId="0" applyNumberFormat="1" applyFont="1" applyFill="1" applyBorder="1" applyAlignment="1">
      <alignment vertical="center"/>
    </xf>
    <xf numFmtId="4" fontId="30" fillId="0" borderId="30" xfId="0" applyNumberFormat="1" applyFont="1" applyFill="1" applyBorder="1" applyAlignment="1">
      <alignment horizontal="right" vertical="center"/>
    </xf>
    <xf numFmtId="10" fontId="30" fillId="0" borderId="22" xfId="0" applyNumberFormat="1" applyFont="1" applyFill="1" applyBorder="1" applyAlignment="1">
      <alignment horizontal="center" vertical="center"/>
    </xf>
    <xf numFmtId="0" fontId="30" fillId="0" borderId="22" xfId="0" applyFont="1" applyFill="1" applyBorder="1" applyAlignment="1">
      <alignment vertical="center" wrapText="1"/>
    </xf>
    <xf numFmtId="0" fontId="30" fillId="0" borderId="2" xfId="0" applyFont="1" applyFill="1" applyBorder="1" applyAlignment="1">
      <alignment horizontal="left" vertical="center" wrapText="1"/>
    </xf>
    <xf numFmtId="4" fontId="30" fillId="0" borderId="22" xfId="0" applyNumberFormat="1" applyFont="1" applyFill="1" applyBorder="1" applyAlignment="1">
      <alignment horizontal="right" vertical="center"/>
    </xf>
    <xf numFmtId="4" fontId="30" fillId="0" borderId="30" xfId="0" applyNumberFormat="1" applyFont="1" applyFill="1" applyBorder="1" applyAlignment="1">
      <alignment vertical="center"/>
    </xf>
    <xf numFmtId="4" fontId="30" fillId="0" borderId="37" xfId="0" applyNumberFormat="1" applyFont="1" applyFill="1" applyBorder="1" applyAlignment="1">
      <alignment vertical="center"/>
    </xf>
    <xf numFmtId="10" fontId="30" fillId="0" borderId="24" xfId="0" applyNumberFormat="1" applyFont="1" applyFill="1" applyBorder="1" applyAlignment="1">
      <alignment horizontal="center" vertical="center"/>
    </xf>
    <xf numFmtId="0" fontId="30" fillId="0" borderId="3" xfId="0" applyFont="1" applyFill="1" applyBorder="1" applyAlignment="1">
      <alignment horizontal="left" vertical="center" wrapText="1"/>
    </xf>
    <xf numFmtId="0" fontId="30" fillId="0" borderId="6" xfId="0" applyFont="1" applyFill="1" applyBorder="1" applyAlignment="1">
      <alignment horizontal="left" vertical="center" wrapText="1"/>
    </xf>
    <xf numFmtId="4" fontId="30" fillId="0" borderId="39" xfId="0" applyNumberFormat="1" applyFont="1" applyFill="1" applyBorder="1" applyAlignment="1">
      <alignment horizontal="right" vertical="center" wrapText="1"/>
    </xf>
    <xf numFmtId="4" fontId="30" fillId="0" borderId="30" xfId="0" applyNumberFormat="1" applyFont="1" applyFill="1" applyBorder="1" applyAlignment="1">
      <alignment horizontal="right" vertical="center" wrapText="1"/>
    </xf>
    <xf numFmtId="4" fontId="30" fillId="0" borderId="39" xfId="0" applyNumberFormat="1" applyFont="1" applyFill="1" applyBorder="1" applyAlignment="1">
      <alignment horizontal="right" vertical="center"/>
    </xf>
    <xf numFmtId="4" fontId="30" fillId="0" borderId="17" xfId="0" applyNumberFormat="1" applyFont="1" applyFill="1" applyBorder="1" applyAlignment="1">
      <alignment vertical="center"/>
    </xf>
    <xf numFmtId="4" fontId="30" fillId="0" borderId="27" xfId="0" applyNumberFormat="1" applyFont="1" applyFill="1" applyBorder="1" applyAlignment="1">
      <alignment vertical="center"/>
    </xf>
    <xf numFmtId="0" fontId="30" fillId="0" borderId="17" xfId="0" applyFont="1" applyFill="1" applyBorder="1" applyAlignment="1">
      <alignment horizontal="center" vertical="center" wrapText="1"/>
    </xf>
    <xf numFmtId="0" fontId="30" fillId="0" borderId="1" xfId="0" applyFont="1" applyFill="1" applyBorder="1" applyAlignment="1">
      <alignment vertical="center" wrapText="1"/>
    </xf>
    <xf numFmtId="0" fontId="114" fillId="0" borderId="1" xfId="10" applyFont="1" applyFill="1" applyBorder="1" applyAlignment="1">
      <alignment horizontal="left" vertical="center" wrapText="1"/>
    </xf>
    <xf numFmtId="0" fontId="30" fillId="0" borderId="1" xfId="0" applyFont="1" applyBorder="1" applyAlignment="1">
      <alignment horizontal="left" vertical="center"/>
    </xf>
    <xf numFmtId="10" fontId="30" fillId="0" borderId="30" xfId="0" applyNumberFormat="1" applyFont="1" applyFill="1" applyBorder="1" applyAlignment="1">
      <alignment horizontal="center" vertical="center"/>
    </xf>
    <xf numFmtId="0" fontId="30" fillId="2" borderId="1" xfId="0" applyFont="1" applyFill="1" applyBorder="1" applyAlignment="1">
      <alignment horizontal="left" vertical="center" wrapText="1"/>
    </xf>
    <xf numFmtId="4" fontId="30" fillId="0" borderId="39" xfId="0" applyNumberFormat="1" applyFont="1" applyFill="1" applyBorder="1" applyAlignment="1">
      <alignment vertical="center"/>
    </xf>
    <xf numFmtId="4" fontId="30" fillId="0" borderId="38" xfId="0" applyNumberFormat="1" applyFont="1" applyFill="1" applyBorder="1" applyAlignment="1">
      <alignment vertical="center"/>
    </xf>
    <xf numFmtId="0" fontId="30" fillId="0" borderId="17" xfId="0" applyFont="1" applyFill="1" applyBorder="1" applyAlignment="1">
      <alignment horizontal="center" vertical="center"/>
    </xf>
    <xf numFmtId="0" fontId="30" fillId="0" borderId="20" xfId="0" applyFont="1" applyFill="1" applyBorder="1" applyAlignment="1">
      <alignment horizontal="left" vertical="center" wrapText="1"/>
    </xf>
    <xf numFmtId="0" fontId="114" fillId="0" borderId="1" xfId="10" applyFont="1" applyBorder="1" applyAlignment="1">
      <alignment horizontal="left" vertical="center" wrapText="1"/>
    </xf>
    <xf numFmtId="0" fontId="30" fillId="0" borderId="18" xfId="0" applyFont="1" applyFill="1" applyBorder="1" applyAlignment="1">
      <alignment vertical="center" wrapText="1"/>
    </xf>
    <xf numFmtId="0" fontId="30" fillId="0" borderId="40" xfId="0" applyFont="1" applyFill="1" applyBorder="1" applyAlignment="1">
      <alignment vertical="center" wrapText="1"/>
    </xf>
    <xf numFmtId="4" fontId="30" fillId="0" borderId="59" xfId="0" applyNumberFormat="1" applyFont="1" applyFill="1" applyBorder="1" applyAlignment="1">
      <alignment vertical="center"/>
    </xf>
    <xf numFmtId="10" fontId="30" fillId="0" borderId="34" xfId="0" applyNumberFormat="1" applyFont="1" applyFill="1" applyBorder="1" applyAlignment="1">
      <alignment horizontal="center" vertical="center"/>
    </xf>
    <xf numFmtId="0" fontId="30" fillId="0" borderId="37" xfId="0" applyFont="1" applyFill="1" applyBorder="1" applyAlignment="1">
      <alignment horizontal="left" vertical="center" wrapText="1"/>
    </xf>
    <xf numFmtId="10" fontId="30" fillId="0" borderId="33" xfId="0" applyNumberFormat="1" applyFont="1" applyFill="1" applyBorder="1" applyAlignment="1">
      <alignment horizontal="center" vertical="center"/>
    </xf>
    <xf numFmtId="0" fontId="30" fillId="0" borderId="18" xfId="0" applyFont="1" applyFill="1" applyBorder="1" applyAlignment="1">
      <alignment horizontal="left" vertical="center" wrapText="1"/>
    </xf>
    <xf numFmtId="4" fontId="30" fillId="0" borderId="22" xfId="0" applyNumberFormat="1" applyFont="1" applyBorder="1" applyAlignment="1">
      <alignment horizontal="right" vertical="center"/>
    </xf>
    <xf numFmtId="4" fontId="30" fillId="0" borderId="39" xfId="0" applyNumberFormat="1" applyFont="1" applyBorder="1" applyAlignment="1">
      <alignment horizontal="right" vertical="center"/>
    </xf>
    <xf numFmtId="10" fontId="30" fillId="0" borderId="22" xfId="0" applyNumberFormat="1" applyFont="1" applyBorder="1" applyAlignment="1">
      <alignment horizontal="center" vertical="center"/>
    </xf>
    <xf numFmtId="0" fontId="30" fillId="0" borderId="50" xfId="0" applyFont="1" applyFill="1" applyBorder="1" applyAlignment="1">
      <alignment horizontal="center" vertical="center"/>
    </xf>
    <xf numFmtId="0" fontId="114" fillId="0" borderId="20" xfId="10" applyFont="1" applyBorder="1" applyAlignment="1">
      <alignment horizontal="left" vertical="center" wrapText="1"/>
    </xf>
    <xf numFmtId="0" fontId="30" fillId="0" borderId="20" xfId="0" applyFont="1" applyBorder="1" applyAlignment="1">
      <alignment horizontal="left" vertical="center"/>
    </xf>
    <xf numFmtId="4" fontId="30" fillId="0" borderId="33" xfId="0" applyNumberFormat="1" applyFont="1" applyFill="1" applyBorder="1" applyAlignment="1">
      <alignment horizontal="right" vertical="center"/>
    </xf>
    <xf numFmtId="4" fontId="30" fillId="0" borderId="56" xfId="0" applyNumberFormat="1" applyFont="1" applyBorder="1" applyAlignment="1">
      <alignment horizontal="right" vertical="center"/>
    </xf>
    <xf numFmtId="10" fontId="30" fillId="0" borderId="33" xfId="0" applyNumberFormat="1" applyFont="1" applyBorder="1" applyAlignment="1">
      <alignment horizontal="center" vertical="center"/>
    </xf>
    <xf numFmtId="0" fontId="30" fillId="0" borderId="59" xfId="0" applyFont="1" applyFill="1" applyBorder="1" applyAlignment="1">
      <alignment horizontal="left" vertical="center" wrapText="1"/>
    </xf>
    <xf numFmtId="4" fontId="30" fillId="0" borderId="24" xfId="0" applyNumberFormat="1" applyFont="1" applyFill="1" applyBorder="1" applyAlignment="1">
      <alignment horizontal="right" vertical="center"/>
    </xf>
    <xf numFmtId="0" fontId="30" fillId="0" borderId="65" xfId="0" applyFont="1" applyFill="1" applyBorder="1" applyAlignment="1">
      <alignment horizontal="center" vertical="center"/>
    </xf>
    <xf numFmtId="0" fontId="30" fillId="0" borderId="30" xfId="0" applyFont="1" applyBorder="1" applyAlignment="1">
      <alignment horizontal="left" vertical="center"/>
    </xf>
    <xf numFmtId="0" fontId="30" fillId="5" borderId="57" xfId="0" applyFont="1" applyFill="1" applyBorder="1" applyAlignment="1">
      <alignment horizontal="left" vertical="center" wrapText="1"/>
    </xf>
    <xf numFmtId="0" fontId="30" fillId="5" borderId="57" xfId="0" applyFont="1" applyFill="1" applyBorder="1" applyAlignment="1">
      <alignment horizontal="left" vertical="center"/>
    </xf>
    <xf numFmtId="0" fontId="30" fillId="5" borderId="57" xfId="0" applyFont="1" applyFill="1" applyBorder="1" applyAlignment="1">
      <alignment horizontal="center" vertical="center"/>
    </xf>
    <xf numFmtId="0" fontId="30" fillId="5" borderId="58" xfId="0" applyFont="1" applyFill="1" applyBorder="1" applyAlignment="1">
      <alignment horizontal="center" vertical="center"/>
    </xf>
    <xf numFmtId="0" fontId="30" fillId="0" borderId="24" xfId="0" applyFont="1" applyBorder="1" applyAlignment="1">
      <alignment horizontal="center" vertical="center"/>
    </xf>
    <xf numFmtId="0" fontId="30" fillId="0" borderId="12" xfId="0" applyFont="1" applyBorder="1" applyAlignment="1">
      <alignment horizontal="center" vertical="center"/>
    </xf>
    <xf numFmtId="0" fontId="30" fillId="0" borderId="15" xfId="0" applyFont="1" applyBorder="1" applyAlignment="1">
      <alignment horizontal="center" vertical="center"/>
    </xf>
    <xf numFmtId="0" fontId="30" fillId="0" borderId="34" xfId="0" applyFont="1" applyBorder="1" applyAlignment="1">
      <alignment horizontal="center" vertical="center"/>
    </xf>
    <xf numFmtId="0" fontId="30" fillId="0" borderId="54" xfId="0" applyFont="1" applyBorder="1" applyAlignment="1">
      <alignment horizontal="center" vertical="center"/>
    </xf>
    <xf numFmtId="0" fontId="30" fillId="0" borderId="57" xfId="0" applyFont="1" applyBorder="1" applyAlignment="1">
      <alignment horizontal="center" vertical="center"/>
    </xf>
    <xf numFmtId="0" fontId="30" fillId="0" borderId="23" xfId="0" applyFont="1" applyBorder="1" applyAlignment="1">
      <alignment horizontal="center" vertical="center"/>
    </xf>
    <xf numFmtId="0" fontId="30" fillId="0" borderId="5" xfId="0" applyFont="1" applyBorder="1" applyAlignment="1">
      <alignment horizontal="center" vertical="center"/>
    </xf>
    <xf numFmtId="0" fontId="30" fillId="0" borderId="17" xfId="0" applyFont="1" applyBorder="1" applyAlignment="1">
      <alignment horizontal="center" vertical="center"/>
    </xf>
    <xf numFmtId="4" fontId="30" fillId="0" borderId="0" xfId="0" applyNumberFormat="1" applyFont="1" applyFill="1" applyBorder="1" applyAlignment="1">
      <alignment horizontal="center" vertical="center"/>
    </xf>
    <xf numFmtId="0" fontId="29" fillId="0" borderId="2" xfId="0" applyFont="1" applyFill="1" applyBorder="1" applyAlignment="1">
      <alignment horizontal="left" vertical="center" wrapText="1"/>
    </xf>
    <xf numFmtId="0" fontId="29" fillId="2" borderId="2"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6" fillId="0" borderId="22" xfId="0" applyFont="1" applyFill="1" applyBorder="1" applyAlignment="1">
      <alignment vertical="center" wrapText="1"/>
    </xf>
    <xf numFmtId="4" fontId="30" fillId="0" borderId="33" xfId="0" applyNumberFormat="1" applyFont="1" applyBorder="1" applyAlignment="1">
      <alignment horizontal="right" vertical="center"/>
    </xf>
    <xf numFmtId="0" fontId="24" fillId="0" borderId="1" xfId="0" applyFont="1" applyFill="1" applyBorder="1" applyAlignment="1">
      <alignment horizontal="left" vertical="center" wrapText="1"/>
    </xf>
    <xf numFmtId="0" fontId="24" fillId="0" borderId="18" xfId="0" applyFont="1" applyFill="1" applyBorder="1" applyAlignment="1">
      <alignment horizontal="left" vertical="center" wrapText="1"/>
    </xf>
    <xf numFmtId="0" fontId="114" fillId="0" borderId="0" xfId="0" applyFont="1" applyFill="1" applyBorder="1" applyAlignment="1">
      <alignment vertical="center" wrapText="1"/>
    </xf>
    <xf numFmtId="0" fontId="23" fillId="0" borderId="16" xfId="0" applyFont="1" applyFill="1" applyBorder="1" applyAlignment="1">
      <alignment vertical="center" wrapText="1"/>
    </xf>
    <xf numFmtId="0" fontId="114" fillId="2" borderId="5" xfId="0" applyFont="1" applyFill="1" applyBorder="1" applyAlignment="1">
      <alignment vertical="center" wrapText="1"/>
    </xf>
    <xf numFmtId="0" fontId="114" fillId="2" borderId="12" xfId="0" applyFont="1" applyFill="1" applyBorder="1" applyAlignment="1">
      <alignment vertical="center" wrapText="1"/>
    </xf>
    <xf numFmtId="0" fontId="114" fillId="2" borderId="41" xfId="0" applyFont="1" applyFill="1" applyBorder="1" applyAlignment="1">
      <alignment vertical="center" wrapText="1"/>
    </xf>
    <xf numFmtId="0" fontId="22" fillId="0" borderId="22" xfId="0" applyFont="1" applyBorder="1" applyAlignment="1">
      <alignment vertical="center" wrapText="1"/>
    </xf>
    <xf numFmtId="0" fontId="22" fillId="0" borderId="46" xfId="0" applyFont="1" applyFill="1" applyBorder="1" applyAlignment="1">
      <alignment vertical="center" wrapText="1"/>
    </xf>
    <xf numFmtId="0" fontId="22" fillId="0" borderId="22" xfId="0" applyFont="1" applyFill="1" applyBorder="1" applyAlignment="1">
      <alignment vertical="center" wrapText="1"/>
    </xf>
    <xf numFmtId="0" fontId="22" fillId="0" borderId="34" xfId="0" applyFont="1" applyFill="1" applyBorder="1" applyAlignment="1">
      <alignment vertical="center" wrapText="1"/>
    </xf>
    <xf numFmtId="0" fontId="21" fillId="0" borderId="22" xfId="0" applyFont="1" applyBorder="1" applyAlignment="1">
      <alignment vertical="center" wrapText="1"/>
    </xf>
    <xf numFmtId="0" fontId="21" fillId="0" borderId="22" xfId="0" applyFont="1" applyFill="1" applyBorder="1" applyAlignment="1">
      <alignment vertical="center" wrapText="1"/>
    </xf>
    <xf numFmtId="0" fontId="20" fillId="0" borderId="22" xfId="0" applyFont="1" applyFill="1" applyBorder="1" applyAlignment="1">
      <alignment vertical="center" wrapText="1"/>
    </xf>
    <xf numFmtId="4" fontId="165" fillId="0" borderId="2" xfId="0" applyNumberFormat="1" applyFont="1" applyFill="1" applyBorder="1" applyAlignment="1">
      <alignment horizontal="right" vertical="center"/>
    </xf>
    <xf numFmtId="0" fontId="0" fillId="0" borderId="4" xfId="0" applyBorder="1" applyAlignment="1">
      <alignment horizontal="left" vertical="center" wrapText="1"/>
    </xf>
    <xf numFmtId="4" fontId="38" fillId="0" borderId="24" xfId="0" applyNumberFormat="1" applyFont="1" applyFill="1" applyBorder="1" applyAlignment="1">
      <alignment horizontal="right" vertical="center" wrapText="1"/>
    </xf>
    <xf numFmtId="10" fontId="30" fillId="0" borderId="24" xfId="0" applyNumberFormat="1" applyFont="1" applyFill="1" applyBorder="1" applyAlignment="1">
      <alignment horizontal="center" vertical="center"/>
    </xf>
    <xf numFmtId="0" fontId="17" fillId="0" borderId="2"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0" xfId="0" applyFont="1" applyFill="1" applyBorder="1" applyAlignment="1">
      <alignment horizontal="left" vertical="center" wrapText="1"/>
    </xf>
    <xf numFmtId="0" fontId="16" fillId="0" borderId="46" xfId="0" applyFont="1" applyBorder="1" applyAlignment="1">
      <alignment vertical="center" wrapText="1"/>
    </xf>
    <xf numFmtId="0" fontId="15" fillId="2" borderId="1" xfId="0" applyFont="1" applyFill="1" applyBorder="1" applyAlignment="1">
      <alignment horizontal="left" vertical="center" wrapText="1"/>
    </xf>
    <xf numFmtId="0" fontId="15" fillId="0" borderId="22" xfId="0" applyFont="1" applyFill="1" applyBorder="1" applyAlignment="1">
      <alignment vertical="center" wrapText="1"/>
    </xf>
    <xf numFmtId="0" fontId="15" fillId="0" borderId="1" xfId="0" applyFont="1" applyFill="1" applyBorder="1" applyAlignment="1">
      <alignment horizontal="left" vertical="center" wrapText="1"/>
    </xf>
    <xf numFmtId="0" fontId="14" fillId="0" borderId="22" xfId="0" applyFont="1" applyFill="1" applyBorder="1" applyAlignment="1">
      <alignment vertical="center" wrapText="1"/>
    </xf>
    <xf numFmtId="0" fontId="14" fillId="0" borderId="2"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2" fillId="0" borderId="17" xfId="0" applyFont="1" applyBorder="1" applyAlignment="1">
      <alignment horizontal="left" vertical="center" wrapText="1"/>
    </xf>
    <xf numFmtId="4" fontId="115" fillId="0" borderId="15" xfId="0" applyNumberFormat="1" applyFont="1" applyFill="1" applyBorder="1" applyAlignment="1">
      <alignment vertical="center" wrapText="1"/>
    </xf>
    <xf numFmtId="4" fontId="114" fillId="0" borderId="27" xfId="0" applyNumberFormat="1" applyFont="1" applyFill="1" applyBorder="1" applyAlignment="1">
      <alignment vertical="center" wrapText="1"/>
    </xf>
    <xf numFmtId="0" fontId="114" fillId="0" borderId="24" xfId="0" applyFont="1" applyFill="1" applyBorder="1" applyAlignment="1">
      <alignment vertical="center" wrapText="1"/>
    </xf>
    <xf numFmtId="0" fontId="11" fillId="0" borderId="40" xfId="0" applyFont="1" applyFill="1" applyBorder="1" applyAlignment="1">
      <alignment vertical="center" wrapText="1"/>
    </xf>
    <xf numFmtId="0" fontId="10" fillId="0" borderId="22" xfId="0" applyFont="1" applyFill="1" applyBorder="1" applyAlignment="1">
      <alignment vertical="center" wrapText="1"/>
    </xf>
    <xf numFmtId="0" fontId="10" fillId="0" borderId="59" xfId="0" applyFont="1" applyBorder="1" applyAlignment="1">
      <alignment vertical="center" wrapText="1"/>
    </xf>
    <xf numFmtId="0" fontId="0" fillId="0" borderId="3" xfId="0" applyBorder="1" applyAlignment="1">
      <alignment horizontal="center" vertical="center" wrapText="1"/>
    </xf>
    <xf numFmtId="0" fontId="0" fillId="2" borderId="3" xfId="0" applyFill="1" applyBorder="1" applyAlignment="1">
      <alignment horizontal="left" vertical="center" wrapText="1"/>
    </xf>
    <xf numFmtId="4" fontId="0" fillId="0" borderId="3" xfId="0" applyNumberFormat="1" applyBorder="1" applyAlignment="1">
      <alignment horizontal="center" vertical="center"/>
    </xf>
    <xf numFmtId="0" fontId="0" fillId="0" borderId="3" xfId="0" applyBorder="1" applyAlignment="1">
      <alignment horizontal="left" vertical="center" wrapText="1"/>
    </xf>
    <xf numFmtId="0" fontId="30" fillId="0" borderId="49" xfId="0" applyFont="1" applyFill="1" applyBorder="1" applyAlignment="1">
      <alignment horizontal="center" vertical="center"/>
    </xf>
    <xf numFmtId="0" fontId="30" fillId="0" borderId="1" xfId="0" applyFont="1" applyFill="1" applyBorder="1" applyAlignment="1">
      <alignment horizontal="left" vertical="center" wrapText="1"/>
    </xf>
    <xf numFmtId="4" fontId="109" fillId="0" borderId="1" xfId="0" applyNumberFormat="1" applyFont="1" applyBorder="1" applyAlignment="1">
      <alignment horizontal="right" vertical="center"/>
    </xf>
    <xf numFmtId="0" fontId="8" fillId="2" borderId="2" xfId="0" applyFont="1" applyFill="1" applyBorder="1" applyAlignment="1">
      <alignment horizontal="left" vertical="center" wrapText="1"/>
    </xf>
    <xf numFmtId="0" fontId="8" fillId="0" borderId="1" xfId="0" applyFont="1" applyBorder="1" applyAlignment="1">
      <alignment horizontal="left" vertical="center" wrapText="1"/>
    </xf>
    <xf numFmtId="0" fontId="30" fillId="0" borderId="0" xfId="0" applyFont="1" applyFill="1" applyBorder="1" applyAlignment="1">
      <alignment horizontal="left" vertical="center" wrapText="1"/>
    </xf>
    <xf numFmtId="0" fontId="30" fillId="2" borderId="3" xfId="0" applyFont="1" applyFill="1" applyBorder="1" applyAlignment="1">
      <alignment horizontal="left" vertical="center" wrapText="1"/>
    </xf>
    <xf numFmtId="4" fontId="108" fillId="0" borderId="3" xfId="0" applyNumberFormat="1" applyFont="1" applyFill="1" applyBorder="1" applyAlignment="1">
      <alignment horizontal="right" vertical="center" wrapText="1"/>
    </xf>
    <xf numFmtId="0" fontId="30" fillId="2" borderId="10" xfId="0" applyFont="1" applyFill="1" applyBorder="1" applyAlignment="1">
      <alignment horizontal="left" vertical="center" wrapText="1"/>
    </xf>
    <xf numFmtId="4" fontId="30" fillId="0" borderId="81" xfId="0" applyNumberFormat="1" applyFont="1" applyFill="1" applyBorder="1" applyAlignment="1">
      <alignment horizontal="right" vertical="center" wrapText="1"/>
    </xf>
    <xf numFmtId="4" fontId="30" fillId="0" borderId="81" xfId="0" applyNumberFormat="1" applyFont="1" applyFill="1" applyBorder="1" applyAlignment="1">
      <alignment horizontal="right" vertical="center"/>
    </xf>
    <xf numFmtId="4" fontId="115" fillId="2" borderId="49" xfId="0" applyNumberFormat="1" applyFont="1" applyFill="1" applyBorder="1" applyAlignment="1">
      <alignment horizontal="right" vertical="center"/>
    </xf>
    <xf numFmtId="4" fontId="114" fillId="2" borderId="59" xfId="0" applyNumberFormat="1" applyFont="1" applyFill="1" applyBorder="1" applyAlignment="1">
      <alignment horizontal="right" vertical="center"/>
    </xf>
    <xf numFmtId="10" fontId="30" fillId="0" borderId="59" xfId="0" applyNumberFormat="1" applyFont="1" applyBorder="1" applyAlignment="1">
      <alignment horizontal="center" vertical="center"/>
    </xf>
    <xf numFmtId="10" fontId="30" fillId="0" borderId="34" xfId="0" applyNumberFormat="1" applyFont="1" applyBorder="1" applyAlignment="1">
      <alignment horizontal="center" vertical="center"/>
    </xf>
    <xf numFmtId="14" fontId="22" fillId="0" borderId="33" xfId="0" applyNumberFormat="1" applyFont="1" applyFill="1" applyBorder="1" applyAlignment="1">
      <alignment vertical="center" wrapText="1"/>
    </xf>
    <xf numFmtId="0" fontId="104" fillId="5" borderId="61" xfId="0" applyFont="1" applyFill="1" applyBorder="1" applyAlignment="1">
      <alignment horizontal="center" vertical="center"/>
    </xf>
    <xf numFmtId="0" fontId="104" fillId="5" borderId="57" xfId="0" applyFont="1" applyFill="1" applyBorder="1" applyAlignment="1">
      <alignment vertical="center" wrapText="1"/>
    </xf>
    <xf numFmtId="4" fontId="104" fillId="5" borderId="62" xfId="0" applyNumberFormat="1" applyFont="1" applyFill="1" applyBorder="1" applyAlignment="1">
      <alignment horizontal="right" vertical="center"/>
    </xf>
    <xf numFmtId="0" fontId="30" fillId="5" borderId="54" xfId="0" applyFont="1" applyFill="1" applyBorder="1" applyAlignment="1">
      <alignment horizontal="center" vertical="center"/>
    </xf>
    <xf numFmtId="0" fontId="30" fillId="0" borderId="19" xfId="0" applyFont="1" applyFill="1" applyBorder="1" applyAlignment="1">
      <alignment horizontal="center" vertical="center"/>
    </xf>
    <xf numFmtId="0" fontId="0" fillId="2" borderId="8" xfId="0" applyFill="1" applyBorder="1" applyAlignment="1">
      <alignment horizontal="left" vertical="center" wrapText="1"/>
    </xf>
    <xf numFmtId="0" fontId="0" fillId="0" borderId="8" xfId="0" applyBorder="1" applyAlignment="1">
      <alignment horizontal="left" vertical="center" wrapText="1"/>
    </xf>
    <xf numFmtId="164" fontId="79" fillId="2" borderId="8" xfId="0" applyNumberFormat="1" applyFont="1" applyFill="1" applyBorder="1" applyAlignment="1">
      <alignment vertical="center" wrapText="1"/>
    </xf>
    <xf numFmtId="4" fontId="0" fillId="0" borderId="8" xfId="0" applyNumberFormat="1" applyBorder="1" applyAlignment="1">
      <alignment horizontal="center" vertical="center"/>
    </xf>
    <xf numFmtId="0" fontId="77" fillId="2" borderId="9" xfId="0" applyFont="1" applyFill="1" applyBorder="1" applyAlignment="1">
      <alignment horizontal="left" vertical="center" wrapText="1"/>
    </xf>
    <xf numFmtId="4" fontId="38" fillId="0" borderId="23" xfId="0" applyNumberFormat="1" applyFont="1" applyFill="1" applyBorder="1" applyAlignment="1">
      <alignment horizontal="right" vertical="center"/>
    </xf>
    <xf numFmtId="4" fontId="38" fillId="2" borderId="23" xfId="0" applyNumberFormat="1" applyFont="1" applyFill="1" applyBorder="1" applyAlignment="1">
      <alignment horizontal="right" vertical="center"/>
    </xf>
    <xf numFmtId="4" fontId="115" fillId="2" borderId="11" xfId="0" applyNumberFormat="1" applyFont="1" applyFill="1" applyBorder="1" applyAlignment="1">
      <alignment horizontal="right" vertical="center"/>
    </xf>
    <xf numFmtId="4" fontId="38" fillId="2" borderId="9" xfId="0" applyNumberFormat="1" applyFont="1" applyFill="1" applyBorder="1" applyAlignment="1">
      <alignment horizontal="right" vertical="center"/>
    </xf>
    <xf numFmtId="10" fontId="97" fillId="0" borderId="23" xfId="0" applyNumberFormat="1" applyFont="1" applyBorder="1" applyAlignment="1">
      <alignment horizontal="center" vertical="center"/>
    </xf>
    <xf numFmtId="10" fontId="0" fillId="0" borderId="23" xfId="0" applyNumberFormat="1" applyBorder="1" applyAlignment="1">
      <alignment horizontal="center" vertical="center"/>
    </xf>
    <xf numFmtId="0" fontId="114" fillId="0" borderId="11" xfId="0" applyFont="1" applyFill="1" applyBorder="1" applyAlignment="1">
      <alignment vertical="center" wrapText="1"/>
    </xf>
    <xf numFmtId="0" fontId="8" fillId="0" borderId="8" xfId="0" applyFont="1" applyFill="1" applyBorder="1" applyAlignment="1">
      <alignment horizontal="left" vertical="center" wrapText="1"/>
    </xf>
    <xf numFmtId="0" fontId="8" fillId="0" borderId="6" xfId="0" applyFont="1" applyFill="1" applyBorder="1" applyAlignment="1">
      <alignment horizontal="left" vertical="center" wrapText="1"/>
    </xf>
    <xf numFmtId="0" fontId="97" fillId="2" borderId="40" xfId="0" applyFont="1" applyFill="1" applyBorder="1" applyAlignment="1">
      <alignment vertical="center" wrapText="1"/>
    </xf>
    <xf numFmtId="0" fontId="7" fillId="0" borderId="22" xfId="0" applyFont="1" applyFill="1" applyBorder="1" applyAlignment="1">
      <alignment vertical="center" wrapText="1"/>
    </xf>
    <xf numFmtId="0" fontId="7" fillId="0" borderId="46" xfId="0" applyFont="1" applyBorder="1" applyAlignment="1">
      <alignment vertical="center" wrapText="1"/>
    </xf>
    <xf numFmtId="0" fontId="166" fillId="0" borderId="0" xfId="0" applyFont="1" applyFill="1" applyBorder="1" applyAlignment="1"/>
    <xf numFmtId="0" fontId="6" fillId="0" borderId="22" xfId="0" applyFont="1" applyFill="1" applyBorder="1" applyAlignment="1">
      <alignment vertical="center" wrapText="1"/>
    </xf>
    <xf numFmtId="0" fontId="4" fillId="0" borderId="2" xfId="0" applyFont="1" applyFill="1" applyBorder="1" applyAlignment="1">
      <alignment horizontal="left" vertical="center" wrapText="1"/>
    </xf>
    <xf numFmtId="0" fontId="4" fillId="2" borderId="2" xfId="0" applyFont="1" applyFill="1" applyBorder="1" applyAlignment="1">
      <alignment vertical="center" wrapText="1"/>
    </xf>
    <xf numFmtId="0" fontId="4" fillId="2"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22" xfId="0" applyFont="1" applyFill="1" applyBorder="1" applyAlignment="1">
      <alignment vertical="center" wrapText="1"/>
    </xf>
    <xf numFmtId="4" fontId="123" fillId="0" borderId="2" xfId="0" applyNumberFormat="1" applyFont="1" applyFill="1" applyBorder="1" applyAlignment="1">
      <alignment horizontal="left" vertical="center"/>
    </xf>
    <xf numFmtId="4" fontId="123" fillId="0" borderId="30" xfId="0" applyNumberFormat="1" applyFont="1" applyFill="1" applyBorder="1" applyAlignment="1">
      <alignment horizontal="left" vertical="center"/>
    </xf>
    <xf numFmtId="4" fontId="123" fillId="0" borderId="5" xfId="0" applyNumberFormat="1" applyFont="1" applyFill="1" applyBorder="1" applyAlignment="1">
      <alignment horizontal="left" vertical="center"/>
    </xf>
    <xf numFmtId="4" fontId="165" fillId="0" borderId="30" xfId="0" applyNumberFormat="1" applyFont="1" applyFill="1" applyBorder="1" applyAlignment="1">
      <alignment horizontal="left" vertical="center"/>
    </xf>
    <xf numFmtId="4" fontId="165" fillId="0" borderId="5" xfId="0" applyNumberFormat="1" applyFont="1" applyFill="1" applyBorder="1" applyAlignment="1">
      <alignment horizontal="left" vertical="center"/>
    </xf>
    <xf numFmtId="4" fontId="140" fillId="0" borderId="30" xfId="0" applyNumberFormat="1" applyFont="1" applyFill="1" applyBorder="1" applyAlignment="1">
      <alignment horizontal="left" vertical="center"/>
    </xf>
    <xf numFmtId="4" fontId="140" fillId="0" borderId="5" xfId="0" applyNumberFormat="1" applyFont="1" applyFill="1" applyBorder="1" applyAlignment="1">
      <alignment horizontal="left" vertical="center"/>
    </xf>
    <xf numFmtId="0" fontId="142" fillId="0" borderId="0" xfId="0" applyFont="1" applyAlignment="1">
      <alignment horizontal="center" wrapText="1"/>
    </xf>
    <xf numFmtId="0" fontId="136" fillId="18" borderId="1" xfId="0" applyFont="1" applyFill="1" applyBorder="1" applyAlignment="1">
      <alignment horizontal="left" vertical="center" wrapText="1"/>
    </xf>
    <xf numFmtId="0" fontId="136" fillId="18" borderId="2" xfId="0" applyFont="1" applyFill="1" applyBorder="1" applyAlignment="1">
      <alignment horizontal="left" vertical="center" wrapText="1"/>
    </xf>
    <xf numFmtId="0" fontId="136" fillId="18" borderId="22" xfId="0" applyFont="1" applyFill="1" applyBorder="1" applyAlignment="1">
      <alignment horizontal="left" vertical="center" wrapText="1"/>
    </xf>
    <xf numFmtId="0" fontId="136" fillId="18" borderId="38" xfId="0" applyFont="1" applyFill="1" applyBorder="1" applyAlignment="1">
      <alignment horizontal="center" vertical="center" wrapText="1"/>
    </xf>
    <xf numFmtId="0" fontId="136" fillId="18" borderId="30" xfId="0" applyFont="1" applyFill="1" applyBorder="1" applyAlignment="1">
      <alignment horizontal="center" vertical="center" wrapText="1"/>
    </xf>
    <xf numFmtId="0" fontId="136" fillId="18" borderId="39" xfId="0" applyFont="1" applyFill="1" applyBorder="1" applyAlignment="1">
      <alignment horizontal="center" vertical="center" wrapText="1"/>
    </xf>
    <xf numFmtId="0" fontId="136" fillId="18" borderId="17" xfId="0" applyFont="1" applyFill="1" applyBorder="1" applyAlignment="1">
      <alignment horizontal="left" vertical="center" wrapText="1"/>
    </xf>
    <xf numFmtId="0" fontId="104" fillId="19" borderId="0" xfId="0" applyFont="1" applyFill="1" applyBorder="1" applyAlignment="1">
      <alignment horizontal="left" wrapText="1"/>
    </xf>
    <xf numFmtId="4" fontId="138" fillId="0" borderId="2" xfId="0" applyNumberFormat="1" applyFont="1" applyFill="1" applyBorder="1" applyAlignment="1">
      <alignment horizontal="left" vertical="center"/>
    </xf>
    <xf numFmtId="4" fontId="138" fillId="0" borderId="30" xfId="0" applyNumberFormat="1" applyFont="1" applyFill="1" applyBorder="1" applyAlignment="1">
      <alignment horizontal="left" vertical="center"/>
    </xf>
    <xf numFmtId="4" fontId="138" fillId="0" borderId="5" xfId="0" applyNumberFormat="1" applyFont="1" applyFill="1" applyBorder="1" applyAlignment="1">
      <alignment horizontal="left" vertical="center"/>
    </xf>
    <xf numFmtId="4" fontId="123" fillId="0" borderId="2" xfId="0" applyNumberFormat="1" applyFont="1" applyFill="1" applyBorder="1" applyAlignment="1">
      <alignment horizontal="center" vertical="center" wrapText="1"/>
    </xf>
    <xf numFmtId="4" fontId="123" fillId="0" borderId="30" xfId="0" applyNumberFormat="1" applyFont="1" applyFill="1" applyBorder="1" applyAlignment="1">
      <alignment horizontal="center" vertical="center" wrapText="1"/>
    </xf>
    <xf numFmtId="4" fontId="123" fillId="0" borderId="5" xfId="0" applyNumberFormat="1" applyFont="1" applyFill="1" applyBorder="1" applyAlignment="1">
      <alignment horizontal="center" vertical="center" wrapText="1"/>
    </xf>
    <xf numFmtId="4" fontId="139" fillId="0" borderId="30" xfId="0" applyNumberFormat="1" applyFont="1" applyFill="1" applyBorder="1" applyAlignment="1">
      <alignment horizontal="left" vertical="center" wrapText="1"/>
    </xf>
    <xf numFmtId="4" fontId="139" fillId="0" borderId="5" xfId="0" applyNumberFormat="1" applyFont="1" applyFill="1" applyBorder="1" applyAlignment="1">
      <alignment horizontal="left" vertical="center" wrapText="1"/>
    </xf>
    <xf numFmtId="0" fontId="137" fillId="18" borderId="2" xfId="0" applyFont="1" applyFill="1" applyBorder="1" applyAlignment="1">
      <alignment horizontal="center" vertical="center" wrapText="1"/>
    </xf>
    <xf numFmtId="0" fontId="137" fillId="18" borderId="30" xfId="0" applyFont="1" applyFill="1" applyBorder="1" applyAlignment="1">
      <alignment horizontal="center" vertical="center" wrapText="1"/>
    </xf>
    <xf numFmtId="0" fontId="132" fillId="17" borderId="1" xfId="0" applyFont="1" applyFill="1" applyBorder="1" applyAlignment="1">
      <alignment horizontal="left" vertical="center" wrapText="1"/>
    </xf>
    <xf numFmtId="0" fontId="132" fillId="17" borderId="2" xfId="0" applyFont="1" applyFill="1" applyBorder="1" applyAlignment="1">
      <alignment horizontal="left" vertical="center" wrapText="1"/>
    </xf>
    <xf numFmtId="0" fontId="132" fillId="5" borderId="7" xfId="0" applyFont="1" applyFill="1" applyBorder="1" applyAlignment="1">
      <alignment horizontal="left" vertical="center" wrapText="1"/>
    </xf>
    <xf numFmtId="0" fontId="132" fillId="5" borderId="56" xfId="0" applyFont="1" applyFill="1" applyBorder="1" applyAlignment="1">
      <alignment horizontal="left" vertical="center" wrapText="1"/>
    </xf>
    <xf numFmtId="0" fontId="132" fillId="0" borderId="9" xfId="0" applyFont="1" applyBorder="1" applyAlignment="1">
      <alignment horizontal="left" vertical="center" wrapText="1"/>
    </xf>
    <xf numFmtId="0" fontId="132" fillId="0" borderId="35" xfId="0" applyFont="1" applyBorder="1" applyAlignment="1">
      <alignment horizontal="left" vertical="center" wrapText="1"/>
    </xf>
    <xf numFmtId="0" fontId="132" fillId="18" borderId="36" xfId="0" applyFont="1" applyFill="1" applyBorder="1" applyAlignment="1">
      <alignment horizontal="left" vertical="center" wrapText="1"/>
    </xf>
    <xf numFmtId="0" fontId="132" fillId="18" borderId="25" xfId="0" applyFont="1" applyFill="1" applyBorder="1" applyAlignment="1">
      <alignment horizontal="left" vertical="center" wrapText="1"/>
    </xf>
    <xf numFmtId="0" fontId="132" fillId="0" borderId="1" xfId="0" applyFont="1" applyBorder="1" applyAlignment="1">
      <alignment horizontal="left" vertical="top" wrapText="1"/>
    </xf>
    <xf numFmtId="0" fontId="123" fillId="0" borderId="1" xfId="0" applyFont="1" applyBorder="1" applyAlignment="1">
      <alignment horizontal="left" vertical="top" wrapText="1"/>
    </xf>
    <xf numFmtId="0" fontId="123" fillId="0" borderId="2" xfId="0" applyFont="1" applyBorder="1" applyAlignment="1">
      <alignment horizontal="left" vertical="top" wrapText="1"/>
    </xf>
    <xf numFmtId="0" fontId="123" fillId="0" borderId="30" xfId="0" applyFont="1" applyBorder="1" applyAlignment="1">
      <alignment horizontal="left" vertical="top" wrapText="1"/>
    </xf>
    <xf numFmtId="0" fontId="123" fillId="0" borderId="5" xfId="0" applyFont="1" applyBorder="1" applyAlignment="1">
      <alignment horizontal="left" vertical="top" wrapText="1"/>
    </xf>
    <xf numFmtId="4" fontId="123" fillId="0" borderId="1" xfId="0" applyNumberFormat="1" applyFont="1" applyFill="1" applyBorder="1" applyAlignment="1">
      <alignment horizontal="left" vertical="center" wrapText="1"/>
    </xf>
    <xf numFmtId="0" fontId="132" fillId="18" borderId="2" xfId="0" applyFont="1" applyFill="1" applyBorder="1" applyAlignment="1">
      <alignment horizontal="left" vertical="center" wrapText="1"/>
    </xf>
    <xf numFmtId="0" fontId="132" fillId="18" borderId="30" xfId="0" applyFont="1" applyFill="1" applyBorder="1" applyAlignment="1">
      <alignment horizontal="left" vertical="center" wrapText="1"/>
    </xf>
    <xf numFmtId="0" fontId="132" fillId="18" borderId="5" xfId="0" applyFont="1" applyFill="1" applyBorder="1" applyAlignment="1">
      <alignment horizontal="left" vertical="center" wrapText="1"/>
    </xf>
    <xf numFmtId="4" fontId="132" fillId="0" borderId="30" xfId="0" applyNumberFormat="1" applyFont="1" applyFill="1" applyBorder="1" applyAlignment="1">
      <alignment horizontal="left" vertical="center"/>
    </xf>
    <xf numFmtId="4" fontId="132" fillId="0" borderId="5" xfId="0" applyNumberFormat="1" applyFont="1" applyFill="1" applyBorder="1" applyAlignment="1">
      <alignment horizontal="left" vertical="center"/>
    </xf>
    <xf numFmtId="4" fontId="123" fillId="0" borderId="1" xfId="0" applyNumberFormat="1" applyFont="1" applyFill="1" applyBorder="1" applyAlignment="1">
      <alignment horizontal="left" vertical="center"/>
    </xf>
    <xf numFmtId="4" fontId="115" fillId="2" borderId="50" xfId="0" applyNumberFormat="1" applyFont="1" applyFill="1" applyBorder="1" applyAlignment="1">
      <alignment horizontal="right" vertical="center"/>
    </xf>
    <xf numFmtId="4" fontId="115" fillId="2" borderId="15" xfId="0" applyNumberFormat="1" applyFont="1" applyFill="1" applyBorder="1" applyAlignment="1">
      <alignment horizontal="right" vertical="center"/>
    </xf>
    <xf numFmtId="4" fontId="38" fillId="0" borderId="37" xfId="0" applyNumberFormat="1" applyFont="1" applyBorder="1" applyAlignment="1">
      <alignment horizontal="right" vertical="center"/>
    </xf>
    <xf numFmtId="4" fontId="38" fillId="0" borderId="16" xfId="0" applyNumberFormat="1" applyFont="1" applyBorder="1" applyAlignment="1">
      <alignment horizontal="right" vertical="center"/>
    </xf>
    <xf numFmtId="10" fontId="97" fillId="0" borderId="33" xfId="0" applyNumberFormat="1" applyFont="1" applyBorder="1" applyAlignment="1">
      <alignment horizontal="center" vertical="center"/>
    </xf>
    <xf numFmtId="10" fontId="97" fillId="0" borderId="24" xfId="0" applyNumberFormat="1" applyFont="1" applyBorder="1" applyAlignment="1">
      <alignment horizontal="center" vertical="center"/>
    </xf>
    <xf numFmtId="0" fontId="114" fillId="0" borderId="50" xfId="9" applyFont="1" applyBorder="1" applyAlignment="1">
      <alignment horizontal="left" vertical="center" wrapText="1"/>
    </xf>
    <xf numFmtId="0" fontId="114" fillId="0" borderId="15" xfId="9" applyFont="1" applyBorder="1" applyAlignment="1">
      <alignment horizontal="left" vertical="center" wrapText="1"/>
    </xf>
    <xf numFmtId="4" fontId="114" fillId="0" borderId="37" xfId="0" applyNumberFormat="1" applyFont="1" applyBorder="1" applyAlignment="1">
      <alignment horizontal="right" vertical="center"/>
    </xf>
    <xf numFmtId="4" fontId="114" fillId="0" borderId="16" xfId="0" applyNumberFormat="1" applyFont="1" applyBorder="1" applyAlignment="1">
      <alignment horizontal="right" vertical="center"/>
    </xf>
    <xf numFmtId="4" fontId="38" fillId="2" borderId="33" xfId="0" applyNumberFormat="1" applyFont="1" applyFill="1" applyBorder="1" applyAlignment="1">
      <alignment horizontal="right" vertical="center"/>
    </xf>
    <xf numFmtId="4" fontId="38" fillId="2" borderId="24" xfId="0" applyNumberFormat="1" applyFont="1" applyFill="1" applyBorder="1" applyAlignment="1">
      <alignment horizontal="right" vertical="center"/>
    </xf>
    <xf numFmtId="0" fontId="97" fillId="0" borderId="20" xfId="0" applyFont="1" applyFill="1" applyBorder="1" applyAlignment="1">
      <alignment vertical="center" wrapText="1"/>
    </xf>
    <xf numFmtId="0" fontId="97" fillId="0" borderId="3" xfId="0" applyFont="1" applyFill="1" applyBorder="1" applyAlignment="1">
      <alignment vertical="center" wrapText="1"/>
    </xf>
    <xf numFmtId="0" fontId="0" fillId="0" borderId="4" xfId="0" applyBorder="1" applyAlignment="1">
      <alignment vertical="center" wrapText="1"/>
    </xf>
    <xf numFmtId="0" fontId="97" fillId="0" borderId="20" xfId="8"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97" fillId="0" borderId="20" xfId="0"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97" fillId="0" borderId="20" xfId="0" applyFont="1" applyFill="1" applyBorder="1" applyAlignment="1">
      <alignment horizontal="center" vertical="center" wrapText="1"/>
    </xf>
    <xf numFmtId="0" fontId="0" fillId="0" borderId="4" xfId="0" applyBorder="1" applyAlignment="1">
      <alignment horizontal="center" vertical="center" wrapText="1"/>
    </xf>
    <xf numFmtId="0" fontId="97" fillId="0" borderId="20" xfId="0" applyFont="1" applyFill="1" applyBorder="1" applyAlignment="1">
      <alignment horizontal="left" vertical="center" wrapText="1"/>
    </xf>
    <xf numFmtId="0" fontId="97" fillId="0" borderId="4" xfId="0" applyFont="1" applyFill="1" applyBorder="1" applyAlignment="1">
      <alignment horizontal="left" vertical="center" wrapText="1"/>
    </xf>
    <xf numFmtId="0" fontId="108" fillId="0" borderId="20" xfId="8" applyFont="1" applyBorder="1" applyAlignment="1">
      <alignment horizontal="left" vertical="center" wrapText="1"/>
    </xf>
    <xf numFmtId="0" fontId="108" fillId="0" borderId="3" xfId="8" applyFont="1" applyBorder="1" applyAlignment="1">
      <alignment horizontal="left" vertical="center" wrapText="1"/>
    </xf>
    <xf numFmtId="0" fontId="108" fillId="0" borderId="4" xfId="8" applyFont="1" applyBorder="1" applyAlignment="1">
      <alignment horizontal="left" vertical="center" wrapText="1"/>
    </xf>
    <xf numFmtId="0" fontId="54" fillId="0" borderId="20" xfId="0" applyFont="1" applyFill="1" applyBorder="1" applyAlignment="1">
      <alignment horizontal="left" vertical="center" wrapText="1"/>
    </xf>
    <xf numFmtId="0" fontId="114" fillId="0" borderId="50" xfId="0" applyFont="1" applyBorder="1" applyAlignment="1">
      <alignment horizontal="left" vertical="center" wrapText="1"/>
    </xf>
    <xf numFmtId="0" fontId="114" fillId="0" borderId="15" xfId="0" applyFont="1" applyBorder="1" applyAlignment="1">
      <alignment horizontal="left" vertical="center" wrapText="1"/>
    </xf>
    <xf numFmtId="0" fontId="97" fillId="2" borderId="20" xfId="0" applyFont="1" applyFill="1" applyBorder="1" applyAlignment="1">
      <alignment horizontal="left" vertical="center" wrapText="1"/>
    </xf>
    <xf numFmtId="0" fontId="97" fillId="2" borderId="4" xfId="0" applyFont="1" applyFill="1" applyBorder="1" applyAlignment="1">
      <alignment horizontal="left" vertical="center" wrapText="1"/>
    </xf>
    <xf numFmtId="0" fontId="15" fillId="0" borderId="20" xfId="0" applyFont="1" applyFill="1" applyBorder="1" applyAlignment="1">
      <alignment horizontal="left" vertical="center" wrapText="1"/>
    </xf>
    <xf numFmtId="0" fontId="97" fillId="0" borderId="3" xfId="0" applyFont="1" applyFill="1" applyBorder="1" applyAlignment="1">
      <alignment horizontal="left" vertical="center" wrapText="1"/>
    </xf>
    <xf numFmtId="0" fontId="97" fillId="0" borderId="4" xfId="0" applyFont="1" applyFill="1" applyBorder="1" applyAlignment="1">
      <alignment horizontal="center" vertical="center" wrapText="1"/>
    </xf>
    <xf numFmtId="0" fontId="97" fillId="0" borderId="20" xfId="0" applyFont="1" applyBorder="1" applyAlignment="1">
      <alignment horizontal="left" vertical="center"/>
    </xf>
    <xf numFmtId="0" fontId="97" fillId="0" borderId="3" xfId="0" applyFont="1" applyBorder="1" applyAlignment="1">
      <alignment horizontal="left" vertical="center"/>
    </xf>
    <xf numFmtId="0" fontId="97" fillId="0" borderId="4" xfId="0" applyFont="1" applyBorder="1" applyAlignment="1">
      <alignment horizontal="left" vertical="center"/>
    </xf>
    <xf numFmtId="0" fontId="114" fillId="0" borderId="20" xfId="0" applyFont="1" applyBorder="1" applyAlignment="1">
      <alignment horizontal="left" vertical="center" wrapText="1"/>
    </xf>
    <xf numFmtId="0" fontId="0" fillId="0" borderId="3" xfId="0" applyBorder="1"/>
    <xf numFmtId="0" fontId="0" fillId="0" borderId="4" xfId="0" applyBorder="1"/>
    <xf numFmtId="4" fontId="108" fillId="0" borderId="20" xfId="0" applyNumberFormat="1" applyFont="1" applyBorder="1" applyAlignment="1">
      <alignment horizontal="right" vertical="center"/>
    </xf>
    <xf numFmtId="4" fontId="108" fillId="0" borderId="3" xfId="0" applyNumberFormat="1" applyFont="1" applyBorder="1" applyAlignment="1">
      <alignment horizontal="right" vertical="center"/>
    </xf>
    <xf numFmtId="4" fontId="108" fillId="0" borderId="4" xfId="0" applyNumberFormat="1" applyFont="1" applyBorder="1" applyAlignment="1">
      <alignment horizontal="right" vertical="center"/>
    </xf>
    <xf numFmtId="0" fontId="87" fillId="2" borderId="20" xfId="0" applyFont="1" applyFill="1" applyBorder="1" applyAlignment="1">
      <alignment horizontal="left" vertical="center" wrapText="1"/>
    </xf>
    <xf numFmtId="0" fontId="87" fillId="2" borderId="4" xfId="0" applyFont="1" applyFill="1" applyBorder="1" applyAlignment="1">
      <alignment horizontal="left" vertical="center" wrapText="1"/>
    </xf>
    <xf numFmtId="14" fontId="114" fillId="0" borderId="50" xfId="0" applyNumberFormat="1" applyFont="1" applyFill="1" applyBorder="1" applyAlignment="1">
      <alignment horizontal="left" vertical="center" wrapText="1"/>
    </xf>
    <xf numFmtId="14" fontId="114" fillId="0" borderId="15" xfId="0" applyNumberFormat="1" applyFont="1" applyFill="1" applyBorder="1" applyAlignment="1">
      <alignment horizontal="left" vertical="center" wrapText="1"/>
    </xf>
    <xf numFmtId="4" fontId="38" fillId="0" borderId="33" xfId="0" applyNumberFormat="1" applyFont="1" applyFill="1" applyBorder="1" applyAlignment="1">
      <alignment horizontal="right" vertical="center" wrapText="1"/>
    </xf>
    <xf numFmtId="4" fontId="38" fillId="0" borderId="24" xfId="0" applyNumberFormat="1" applyFont="1" applyFill="1" applyBorder="1" applyAlignment="1">
      <alignment horizontal="right" vertical="center" wrapText="1"/>
    </xf>
    <xf numFmtId="0" fontId="0" fillId="0" borderId="20" xfId="0" applyBorder="1" applyAlignment="1">
      <alignment horizontal="left" vertical="center" wrapText="1"/>
    </xf>
    <xf numFmtId="10" fontId="97" fillId="0" borderId="34" xfId="0" applyNumberFormat="1" applyFont="1" applyBorder="1" applyAlignment="1">
      <alignment horizontal="center" vertical="center"/>
    </xf>
    <xf numFmtId="0" fontId="114" fillId="0" borderId="50" xfId="0" applyFont="1" applyFill="1" applyBorder="1" applyAlignment="1">
      <alignment horizontal="left" vertical="center" wrapText="1" shrinkToFit="1"/>
    </xf>
    <xf numFmtId="0" fontId="114" fillId="0" borderId="15" xfId="0" applyFont="1" applyFill="1" applyBorder="1" applyAlignment="1">
      <alignment horizontal="left" vertical="center" wrapText="1" shrinkToFit="1"/>
    </xf>
    <xf numFmtId="4" fontId="38" fillId="0" borderId="34" xfId="0" applyNumberFormat="1" applyFont="1" applyBorder="1" applyAlignment="1">
      <alignment horizontal="right" vertical="center"/>
    </xf>
    <xf numFmtId="4" fontId="38" fillId="0" borderId="24" xfId="0" applyNumberFormat="1" applyFont="1" applyBorder="1" applyAlignment="1">
      <alignment horizontal="right" vertical="center"/>
    </xf>
    <xf numFmtId="0" fontId="0" fillId="0" borderId="34" xfId="0" applyBorder="1" applyAlignment="1">
      <alignment horizontal="center" vertical="center"/>
    </xf>
    <xf numFmtId="0" fontId="0" fillId="0" borderId="24" xfId="0" applyBorder="1" applyAlignment="1">
      <alignment horizontal="center" vertical="center"/>
    </xf>
    <xf numFmtId="0" fontId="114" fillId="0" borderId="37" xfId="0" applyFont="1" applyFill="1" applyBorder="1" applyAlignment="1">
      <alignment horizontal="left" vertical="top" wrapText="1"/>
    </xf>
    <xf numFmtId="0" fontId="0" fillId="0" borderId="40" xfId="0" applyBorder="1" applyAlignment="1">
      <alignment horizontal="left" vertical="top" wrapText="1"/>
    </xf>
    <xf numFmtId="0" fontId="0" fillId="0" borderId="16" xfId="0" applyBorder="1" applyAlignment="1">
      <alignment horizontal="left" vertical="top" wrapText="1"/>
    </xf>
    <xf numFmtId="0" fontId="43" fillId="2" borderId="37" xfId="0" applyFont="1" applyFill="1" applyBorder="1" applyAlignment="1">
      <alignment horizontal="left" vertical="center" wrapText="1"/>
    </xf>
    <xf numFmtId="0" fontId="43" fillId="2" borderId="16" xfId="0" applyFont="1" applyFill="1" applyBorder="1" applyAlignment="1">
      <alignment horizontal="left" vertical="center" wrapText="1"/>
    </xf>
    <xf numFmtId="10" fontId="0" fillId="0" borderId="33" xfId="0" applyNumberFormat="1" applyBorder="1" applyAlignment="1">
      <alignment horizontal="center" vertical="center"/>
    </xf>
    <xf numFmtId="10" fontId="0" fillId="0" borderId="34" xfId="0" applyNumberFormat="1" applyBorder="1" applyAlignment="1">
      <alignment horizontal="center" vertical="center"/>
    </xf>
    <xf numFmtId="10" fontId="0" fillId="0" borderId="24" xfId="0" applyNumberFormat="1" applyBorder="1" applyAlignment="1">
      <alignment horizontal="center" vertical="center"/>
    </xf>
    <xf numFmtId="0" fontId="54" fillId="0" borderId="21" xfId="0" applyFont="1" applyFill="1" applyBorder="1" applyAlignment="1">
      <alignment horizontal="left" vertical="center" wrapText="1"/>
    </xf>
    <xf numFmtId="0" fontId="54" fillId="0" borderId="3" xfId="0" applyFont="1" applyFill="1" applyBorder="1" applyAlignment="1">
      <alignment horizontal="left" vertical="center" wrapText="1"/>
    </xf>
    <xf numFmtId="4" fontId="58" fillId="0" borderId="20"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97" fillId="0" borderId="20" xfId="0" applyFont="1" applyBorder="1" applyAlignment="1">
      <alignment horizontal="left" vertical="center" wrapText="1"/>
    </xf>
    <xf numFmtId="0" fontId="97" fillId="0" borderId="3" xfId="0" applyFont="1" applyBorder="1" applyAlignment="1">
      <alignment horizontal="left" vertical="center" wrapText="1"/>
    </xf>
    <xf numFmtId="0" fontId="97" fillId="0" borderId="21" xfId="0" applyFont="1" applyFill="1" applyBorder="1" applyAlignment="1">
      <alignment horizontal="left" vertical="center" wrapText="1"/>
    </xf>
    <xf numFmtId="0" fontId="39" fillId="0" borderId="20" xfId="0" applyFont="1" applyBorder="1" applyAlignment="1">
      <alignment horizontal="left" vertical="center" wrapText="1"/>
    </xf>
    <xf numFmtId="10" fontId="97" fillId="0" borderId="42" xfId="0" applyNumberFormat="1" applyFont="1" applyBorder="1" applyAlignment="1">
      <alignment horizontal="center" vertical="center"/>
    </xf>
    <xf numFmtId="4" fontId="114" fillId="2" borderId="33" xfId="0" applyNumberFormat="1" applyFont="1" applyFill="1" applyBorder="1" applyAlignment="1">
      <alignment horizontal="right" vertical="center"/>
    </xf>
    <xf numFmtId="4" fontId="114" fillId="2" borderId="24" xfId="0" applyNumberFormat="1" applyFont="1" applyFill="1" applyBorder="1" applyAlignment="1">
      <alignment horizontal="right" vertical="center"/>
    </xf>
    <xf numFmtId="0" fontId="73" fillId="0" borderId="60" xfId="0" applyFont="1" applyFill="1" applyBorder="1" applyAlignment="1">
      <alignment horizontal="left" vertical="center" wrapText="1"/>
    </xf>
    <xf numFmtId="0" fontId="97" fillId="0" borderId="40" xfId="0" applyFont="1" applyFill="1" applyBorder="1" applyAlignment="1">
      <alignment horizontal="left" vertical="center" wrapText="1"/>
    </xf>
    <xf numFmtId="0" fontId="0" fillId="0" borderId="16" xfId="0" applyBorder="1" applyAlignment="1">
      <alignment horizontal="left" vertical="center" wrapText="1"/>
    </xf>
    <xf numFmtId="0" fontId="97" fillId="2" borderId="1" xfId="0" applyFont="1" applyFill="1" applyBorder="1" applyAlignment="1">
      <alignment horizontal="left" vertical="center" wrapText="1"/>
    </xf>
    <xf numFmtId="0" fontId="114" fillId="0" borderId="47" xfId="0" applyFont="1" applyBorder="1" applyAlignment="1">
      <alignment horizontal="left" vertical="center" wrapText="1"/>
    </xf>
    <xf numFmtId="0" fontId="114" fillId="0" borderId="49" xfId="0" applyFont="1" applyBorder="1" applyAlignment="1">
      <alignment horizontal="left" vertical="center" wrapText="1"/>
    </xf>
    <xf numFmtId="0" fontId="97" fillId="2" borderId="37" xfId="0" applyFont="1" applyFill="1" applyBorder="1" applyAlignment="1">
      <alignment horizontal="left" vertical="center" wrapText="1"/>
    </xf>
    <xf numFmtId="0" fontId="97" fillId="2" borderId="16" xfId="0" applyFont="1" applyFill="1" applyBorder="1" applyAlignment="1">
      <alignment horizontal="left" vertical="center" wrapText="1"/>
    </xf>
    <xf numFmtId="0" fontId="114" fillId="2" borderId="37" xfId="0" applyFont="1" applyFill="1" applyBorder="1" applyAlignment="1">
      <alignment horizontal="left" vertical="center" wrapText="1"/>
    </xf>
    <xf numFmtId="0" fontId="114" fillId="2" borderId="16" xfId="0" applyFont="1" applyFill="1" applyBorder="1" applyAlignment="1">
      <alignment horizontal="left" vertical="center" wrapText="1"/>
    </xf>
    <xf numFmtId="0" fontId="114" fillId="2" borderId="40" xfId="0" applyFont="1" applyFill="1" applyBorder="1" applyAlignment="1">
      <alignment horizontal="left" vertical="center" wrapText="1"/>
    </xf>
    <xf numFmtId="0" fontId="114" fillId="0" borderId="50" xfId="0" applyFont="1" applyBorder="1" applyAlignment="1">
      <alignment vertical="center" wrapText="1"/>
    </xf>
    <xf numFmtId="0" fontId="114" fillId="0" borderId="15" xfId="0" applyFont="1" applyBorder="1" applyAlignment="1">
      <alignment vertical="center" wrapText="1"/>
    </xf>
    <xf numFmtId="0" fontId="97" fillId="0" borderId="37" xfId="0" applyFont="1" applyFill="1" applyBorder="1" applyAlignment="1">
      <alignment horizontal="left" vertical="center" wrapText="1"/>
    </xf>
    <xf numFmtId="0" fontId="97" fillId="0" borderId="16" xfId="0" applyFont="1" applyFill="1" applyBorder="1" applyAlignment="1">
      <alignment horizontal="left" vertical="center" wrapText="1"/>
    </xf>
    <xf numFmtId="0" fontId="93" fillId="2" borderId="37" xfId="0" applyFont="1" applyFill="1" applyBorder="1" applyAlignment="1">
      <alignment horizontal="left" vertical="center" wrapText="1"/>
    </xf>
    <xf numFmtId="0" fontId="104" fillId="17" borderId="30" xfId="0" applyFont="1" applyFill="1" applyBorder="1" applyAlignment="1">
      <alignment horizontal="center" vertical="center" wrapText="1"/>
    </xf>
    <xf numFmtId="0" fontId="104" fillId="17" borderId="39" xfId="0" applyFont="1" applyFill="1" applyBorder="1" applyAlignment="1">
      <alignment horizontal="center" vertical="center" wrapText="1"/>
    </xf>
    <xf numFmtId="0" fontId="106" fillId="17" borderId="50" xfId="0" applyFont="1" applyFill="1" applyBorder="1" applyAlignment="1">
      <alignment vertical="center" wrapText="1"/>
    </xf>
    <xf numFmtId="0" fontId="106" fillId="17" borderId="49" xfId="0" applyFont="1" applyFill="1" applyBorder="1" applyAlignment="1">
      <alignment vertical="center" wrapText="1"/>
    </xf>
    <xf numFmtId="0" fontId="106" fillId="17" borderId="1" xfId="0" applyFont="1" applyFill="1" applyBorder="1" applyAlignment="1">
      <alignment vertical="center" wrapText="1"/>
    </xf>
    <xf numFmtId="0" fontId="106" fillId="17" borderId="20" xfId="0" applyFont="1" applyFill="1" applyBorder="1" applyAlignment="1">
      <alignment vertical="center" wrapText="1"/>
    </xf>
    <xf numFmtId="0" fontId="97" fillId="0" borderId="3" xfId="8" applyFont="1" applyBorder="1" applyAlignment="1">
      <alignment horizontal="left" vertical="center" wrapText="1"/>
    </xf>
    <xf numFmtId="4" fontId="97" fillId="0" borderId="20" xfId="0" applyNumberFormat="1" applyFont="1" applyBorder="1" applyAlignment="1">
      <alignment horizontal="right" vertical="center"/>
    </xf>
    <xf numFmtId="4" fontId="97" fillId="0" borderId="3" xfId="0" applyNumberFormat="1" applyFont="1" applyBorder="1" applyAlignment="1">
      <alignment horizontal="right" vertical="center"/>
    </xf>
    <xf numFmtId="0" fontId="0" fillId="0" borderId="3" xfId="0" applyBorder="1" applyAlignment="1">
      <alignment horizontal="right" vertical="center"/>
    </xf>
    <xf numFmtId="0" fontId="0" fillId="0" borderId="4" xfId="0" applyBorder="1" applyAlignment="1">
      <alignment horizontal="right" vertical="center"/>
    </xf>
    <xf numFmtId="0" fontId="97" fillId="0" borderId="21" xfId="8" applyFont="1" applyBorder="1" applyAlignment="1">
      <alignment horizontal="left" vertical="center" wrapText="1"/>
    </xf>
    <xf numFmtId="0" fontId="97" fillId="0" borderId="21" xfId="0" applyFont="1" applyBorder="1" applyAlignment="1">
      <alignment horizontal="left" vertical="center"/>
    </xf>
    <xf numFmtId="4" fontId="97" fillId="0" borderId="21" xfId="0" applyNumberFormat="1" applyFont="1" applyFill="1" applyBorder="1" applyAlignment="1">
      <alignment horizontal="right" vertical="center"/>
    </xf>
    <xf numFmtId="4" fontId="97" fillId="0" borderId="3" xfId="0" applyNumberFormat="1" applyFont="1" applyFill="1" applyBorder="1" applyAlignment="1">
      <alignment horizontal="right" vertical="center"/>
    </xf>
    <xf numFmtId="0" fontId="83" fillId="0" borderId="37" xfId="0" applyFont="1" applyFill="1" applyBorder="1" applyAlignment="1">
      <alignment horizontal="left" vertical="center" wrapText="1"/>
    </xf>
    <xf numFmtId="0" fontId="74" fillId="2" borderId="20" xfId="0" applyFont="1" applyFill="1" applyBorder="1" applyAlignment="1">
      <alignment horizontal="left" vertical="center" wrapText="1"/>
    </xf>
    <xf numFmtId="0" fontId="74" fillId="2" borderId="4" xfId="0" applyFont="1" applyFill="1" applyBorder="1" applyAlignment="1">
      <alignment horizontal="left" vertical="center" wrapText="1"/>
    </xf>
    <xf numFmtId="0" fontId="36" fillId="2" borderId="21" xfId="0" applyFont="1" applyFill="1" applyBorder="1" applyAlignment="1">
      <alignment horizontal="left" vertical="center" wrapText="1"/>
    </xf>
    <xf numFmtId="0" fontId="97" fillId="2" borderId="3" xfId="0" applyFont="1" applyFill="1" applyBorder="1" applyAlignment="1">
      <alignment horizontal="left" vertical="center" wrapText="1"/>
    </xf>
    <xf numFmtId="0" fontId="78" fillId="2" borderId="37" xfId="0" applyFont="1" applyFill="1" applyBorder="1" applyAlignment="1">
      <alignment horizontal="left" vertical="center" wrapText="1"/>
    </xf>
    <xf numFmtId="0" fontId="106" fillId="17" borderId="20" xfId="0" applyFont="1" applyFill="1" applyBorder="1" applyAlignment="1">
      <alignment horizontal="center" vertical="center" textRotation="90" wrapText="1"/>
    </xf>
    <xf numFmtId="0" fontId="106" fillId="17" borderId="4" xfId="0" applyFont="1" applyFill="1" applyBorder="1" applyAlignment="1">
      <alignment horizontal="center" vertical="center" textRotation="90" wrapText="1"/>
    </xf>
    <xf numFmtId="0" fontId="131" fillId="17" borderId="1" xfId="0" applyFont="1" applyFill="1" applyBorder="1" applyAlignment="1">
      <alignment vertical="center" wrapText="1"/>
    </xf>
    <xf numFmtId="0" fontId="131" fillId="17" borderId="20" xfId="0" applyFont="1" applyFill="1" applyBorder="1" applyAlignment="1">
      <alignment vertical="center" wrapText="1"/>
    </xf>
    <xf numFmtId="0" fontId="106" fillId="17" borderId="33" xfId="0" applyFont="1" applyFill="1" applyBorder="1" applyAlignment="1">
      <alignment horizontal="left" vertical="center" wrapText="1"/>
    </xf>
    <xf numFmtId="0" fontId="106" fillId="17" borderId="24" xfId="0" applyFont="1" applyFill="1" applyBorder="1" applyAlignment="1">
      <alignment horizontal="left" vertical="center" wrapText="1"/>
    </xf>
    <xf numFmtId="0" fontId="106" fillId="17" borderId="33" xfId="0" applyFont="1" applyFill="1" applyBorder="1" applyAlignment="1">
      <alignment vertical="center" wrapText="1"/>
    </xf>
    <xf numFmtId="0" fontId="106" fillId="17" borderId="34" xfId="0" applyFont="1" applyFill="1" applyBorder="1" applyAlignment="1">
      <alignment vertical="center" wrapText="1"/>
    </xf>
    <xf numFmtId="0" fontId="104" fillId="17" borderId="38" xfId="0" applyFont="1" applyFill="1" applyBorder="1" applyAlignment="1">
      <alignment horizontal="center" vertical="center" wrapText="1"/>
    </xf>
    <xf numFmtId="0" fontId="106" fillId="17" borderId="22" xfId="0" applyFont="1" applyFill="1" applyBorder="1" applyAlignment="1">
      <alignment vertical="center" wrapText="1"/>
    </xf>
    <xf numFmtId="0" fontId="106" fillId="17" borderId="2" xfId="0" applyFont="1" applyFill="1" applyBorder="1" applyAlignment="1">
      <alignment vertical="center" wrapText="1"/>
    </xf>
    <xf numFmtId="0" fontId="106" fillId="17" borderId="7" xfId="0" applyFont="1" applyFill="1" applyBorder="1" applyAlignment="1">
      <alignment vertical="center" wrapText="1"/>
    </xf>
    <xf numFmtId="0" fontId="97" fillId="0" borderId="21" xfId="0" applyFont="1" applyFill="1" applyBorder="1" applyAlignment="1">
      <alignment horizontal="center" vertical="center" wrapText="1"/>
    </xf>
    <xf numFmtId="0" fontId="97" fillId="0" borderId="3" xfId="0" applyFont="1" applyFill="1" applyBorder="1" applyAlignment="1">
      <alignment horizontal="center" vertical="center" wrapText="1"/>
    </xf>
    <xf numFmtId="0" fontId="42" fillId="0" borderId="21" xfId="0" applyFont="1" applyFill="1" applyBorder="1" applyAlignment="1">
      <alignment horizontal="left" vertical="center" wrapText="1"/>
    </xf>
    <xf numFmtId="4" fontId="38" fillId="0" borderId="15" xfId="0" applyNumberFormat="1" applyFont="1" applyBorder="1" applyAlignment="1">
      <alignment horizontal="right" vertical="center"/>
    </xf>
    <xf numFmtId="0" fontId="114" fillId="0" borderId="31" xfId="0" applyFont="1" applyBorder="1" applyAlignment="1">
      <alignment horizontal="left" vertical="center" wrapText="1"/>
    </xf>
    <xf numFmtId="0" fontId="114" fillId="0" borderId="12" xfId="0" applyFont="1" applyBorder="1" applyAlignment="1">
      <alignment horizontal="left" vertical="center" wrapText="1"/>
    </xf>
    <xf numFmtId="0" fontId="104" fillId="2" borderId="27" xfId="0" applyFont="1" applyFill="1" applyBorder="1" applyAlignment="1">
      <alignment horizontal="left" vertical="center" wrapText="1"/>
    </xf>
    <xf numFmtId="0" fontId="104" fillId="2" borderId="46" xfId="0" applyFont="1" applyFill="1" applyBorder="1" applyAlignment="1">
      <alignment horizontal="left" vertical="center" wrapText="1"/>
    </xf>
    <xf numFmtId="0" fontId="114" fillId="0" borderId="16" xfId="0" applyFont="1" applyBorder="1" applyAlignment="1">
      <alignment horizontal="left" vertical="center" wrapText="1"/>
    </xf>
    <xf numFmtId="0" fontId="56" fillId="0" borderId="20" xfId="0" applyFont="1" applyFill="1" applyBorder="1" applyAlignment="1">
      <alignment horizontal="left" vertical="center" wrapText="1"/>
    </xf>
    <xf numFmtId="0" fontId="89" fillId="0" borderId="20" xfId="8" applyFont="1" applyBorder="1" applyAlignment="1">
      <alignment horizontal="left" vertical="center" wrapText="1"/>
    </xf>
    <xf numFmtId="0" fontId="97" fillId="0" borderId="4" xfId="8" applyFont="1" applyBorder="1" applyAlignment="1">
      <alignment horizontal="left" vertical="center" wrapText="1"/>
    </xf>
    <xf numFmtId="0" fontId="97" fillId="0" borderId="4" xfId="0" applyFont="1" applyFill="1" applyBorder="1" applyAlignment="1">
      <alignment horizontal="left" vertical="center"/>
    </xf>
    <xf numFmtId="4" fontId="97" fillId="0" borderId="20" xfId="0" applyNumberFormat="1" applyFont="1" applyFill="1" applyBorder="1" applyAlignment="1">
      <alignment horizontal="right" vertical="center"/>
    </xf>
    <xf numFmtId="4" fontId="97" fillId="0" borderId="4" xfId="0" applyNumberFormat="1" applyFont="1" applyFill="1" applyBorder="1" applyAlignment="1">
      <alignment horizontal="right" vertical="center"/>
    </xf>
    <xf numFmtId="0" fontId="104" fillId="17" borderId="53" xfId="0" applyFont="1" applyFill="1" applyBorder="1" applyAlignment="1">
      <alignment horizontal="left" vertical="center" wrapText="1"/>
    </xf>
    <xf numFmtId="0" fontId="0" fillId="0" borderId="57" xfId="0" applyBorder="1" applyAlignment="1">
      <alignment horizontal="left" vertical="center"/>
    </xf>
    <xf numFmtId="0" fontId="0" fillId="0" borderId="55" xfId="0" applyBorder="1" applyAlignment="1">
      <alignment horizontal="left" vertical="center"/>
    </xf>
    <xf numFmtId="4" fontId="58" fillId="0" borderId="21" xfId="0" applyNumberFormat="1" applyFont="1" applyFill="1" applyBorder="1" applyAlignment="1">
      <alignment horizontal="center" vertical="center"/>
    </xf>
    <xf numFmtId="0" fontId="0" fillId="0" borderId="20" xfId="0" applyBorder="1" applyAlignment="1">
      <alignment horizontal="center" vertical="center" wrapText="1"/>
    </xf>
    <xf numFmtId="0" fontId="0" fillId="0" borderId="3" xfId="0" applyBorder="1" applyAlignment="1">
      <alignment horizontal="center" vertical="center" wrapText="1"/>
    </xf>
    <xf numFmtId="0" fontId="90" fillId="0" borderId="20" xfId="0" applyFont="1" applyFill="1" applyBorder="1" applyAlignment="1">
      <alignment horizontal="center" vertical="center" wrapText="1"/>
    </xf>
    <xf numFmtId="4" fontId="114" fillId="0" borderId="20" xfId="0" applyNumberFormat="1" applyFont="1" applyFill="1" applyBorder="1" applyAlignment="1">
      <alignment horizontal="right" vertical="center"/>
    </xf>
    <xf numFmtId="0" fontId="114" fillId="0" borderId="3" xfId="0" applyFont="1" applyBorder="1" applyAlignment="1">
      <alignment horizontal="right" vertical="center"/>
    </xf>
    <xf numFmtId="0" fontId="114" fillId="0" borderId="4" xfId="0" applyFont="1" applyBorder="1" applyAlignment="1">
      <alignment horizontal="right" vertical="center"/>
    </xf>
    <xf numFmtId="0" fontId="118" fillId="0" borderId="27" xfId="0" applyFont="1" applyFill="1" applyBorder="1" applyAlignment="1">
      <alignment horizontal="left" vertical="center" wrapText="1"/>
    </xf>
    <xf numFmtId="0" fontId="0" fillId="0" borderId="20" xfId="0" applyBorder="1" applyAlignment="1">
      <alignment vertical="center" wrapText="1"/>
    </xf>
    <xf numFmtId="0" fontId="0" fillId="0" borderId="3" xfId="0" applyBorder="1" applyAlignment="1">
      <alignment vertical="center" wrapText="1"/>
    </xf>
    <xf numFmtId="0" fontId="0" fillId="2" borderId="20"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8" fillId="0" borderId="3" xfId="9"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0" fontId="97" fillId="0" borderId="1" xfId="0" applyFont="1" applyFill="1" applyBorder="1" applyAlignment="1">
      <alignment horizontal="left" vertical="center" wrapText="1"/>
    </xf>
    <xf numFmtId="4" fontId="108" fillId="0" borderId="20" xfId="0" applyNumberFormat="1" applyFont="1" applyFill="1" applyBorder="1" applyAlignment="1">
      <alignment horizontal="right" vertical="center"/>
    </xf>
    <xf numFmtId="4" fontId="108" fillId="0" borderId="3" xfId="0" applyNumberFormat="1" applyFont="1" applyFill="1" applyBorder="1" applyAlignment="1">
      <alignment horizontal="right" vertical="center"/>
    </xf>
    <xf numFmtId="0" fontId="91" fillId="0" borderId="20" xfId="0" applyFont="1" applyFill="1" applyBorder="1" applyAlignment="1">
      <alignment horizontal="left" vertical="center" wrapText="1"/>
    </xf>
    <xf numFmtId="0" fontId="92" fillId="0" borderId="3" xfId="0" applyFont="1" applyFill="1" applyBorder="1" applyAlignment="1">
      <alignment horizontal="left" vertical="center" wrapText="1"/>
    </xf>
    <xf numFmtId="0" fontId="126" fillId="0" borderId="20" xfId="9" applyFont="1" applyBorder="1" applyAlignment="1">
      <alignment horizontal="left" vertical="center" wrapText="1"/>
    </xf>
    <xf numFmtId="0" fontId="126" fillId="0" borderId="3" xfId="9" applyFont="1" applyBorder="1" applyAlignment="1">
      <alignment horizontal="left" vertical="center" wrapText="1"/>
    </xf>
    <xf numFmtId="0" fontId="97" fillId="0" borderId="1" xfId="0" applyFont="1" applyBorder="1" applyAlignment="1">
      <alignment horizontal="left" vertical="center"/>
    </xf>
    <xf numFmtId="164" fontId="79" fillId="2" borderId="20" xfId="0" applyNumberFormat="1" applyFont="1" applyFill="1" applyBorder="1" applyAlignment="1">
      <alignment vertical="center" wrapText="1"/>
    </xf>
    <xf numFmtId="164" fontId="79" fillId="2" borderId="3" xfId="0" applyNumberFormat="1" applyFont="1" applyFill="1" applyBorder="1" applyAlignment="1">
      <alignment vertical="center" wrapText="1"/>
    </xf>
    <xf numFmtId="164" fontId="79" fillId="2" borderId="4" xfId="0" applyNumberFormat="1" applyFont="1" applyFill="1" applyBorder="1" applyAlignment="1">
      <alignment vertical="center" wrapText="1"/>
    </xf>
    <xf numFmtId="0" fontId="90" fillId="0" borderId="20" xfId="0" applyFont="1" applyFill="1" applyBorder="1" applyAlignment="1">
      <alignment horizontal="left" vertical="center" wrapText="1"/>
    </xf>
    <xf numFmtId="0" fontId="90" fillId="0" borderId="3" xfId="0" applyFont="1" applyFill="1" applyBorder="1" applyAlignment="1">
      <alignment horizontal="left" vertical="center" wrapText="1"/>
    </xf>
    <xf numFmtId="0" fontId="90" fillId="0" borderId="4"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4" fillId="0" borderId="20" xfId="0" applyFont="1" applyFill="1" applyBorder="1" applyAlignment="1">
      <alignment horizontal="center" vertical="center" wrapText="1"/>
    </xf>
    <xf numFmtId="0" fontId="54" fillId="0" borderId="3"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90" fillId="0" borderId="20" xfId="0" applyFont="1" applyFill="1" applyBorder="1" applyAlignment="1">
      <alignment vertical="center" wrapText="1"/>
    </xf>
    <xf numFmtId="0" fontId="114" fillId="0" borderId="20" xfId="8" applyFont="1" applyFill="1" applyBorder="1" applyAlignment="1">
      <alignment horizontal="left" vertical="center" wrapText="1"/>
    </xf>
    <xf numFmtId="0" fontId="114" fillId="0" borderId="3" xfId="0" applyFont="1" applyBorder="1" applyAlignment="1">
      <alignment horizontal="left" vertical="center" wrapText="1"/>
    </xf>
    <xf numFmtId="0" fontId="114" fillId="0" borderId="4" xfId="0" applyFont="1" applyBorder="1" applyAlignment="1">
      <alignment horizontal="left" vertical="center" wrapText="1"/>
    </xf>
    <xf numFmtId="0" fontId="91" fillId="0" borderId="20" xfId="0" applyFont="1" applyFill="1" applyBorder="1" applyAlignment="1">
      <alignment horizontal="center" vertical="center" wrapText="1"/>
    </xf>
    <xf numFmtId="0" fontId="97" fillId="0" borderId="1" xfId="0" applyFont="1" applyBorder="1" applyAlignment="1">
      <alignment horizontal="left" vertical="center" wrapText="1"/>
    </xf>
    <xf numFmtId="0" fontId="108" fillId="0" borderId="20" xfId="9" applyFont="1" applyBorder="1" applyAlignment="1">
      <alignment horizontal="left" vertical="center" wrapText="1"/>
    </xf>
    <xf numFmtId="0" fontId="108" fillId="0" borderId="3" xfId="9" applyFont="1" applyBorder="1" applyAlignment="1">
      <alignment horizontal="left" vertical="center" wrapText="1"/>
    </xf>
    <xf numFmtId="0" fontId="69" fillId="0" borderId="1" xfId="0" applyFont="1" applyFill="1" applyBorder="1" applyAlignment="1">
      <alignment horizontal="left" vertical="center" wrapText="1"/>
    </xf>
    <xf numFmtId="0" fontId="54" fillId="0" borderId="20" xfId="0" applyFont="1" applyFill="1" applyBorder="1" applyAlignment="1">
      <alignment vertical="center" wrapText="1"/>
    </xf>
    <xf numFmtId="0" fontId="35" fillId="0" borderId="20" xfId="8" applyFont="1" applyBorder="1" applyAlignment="1">
      <alignment horizontal="left" vertical="center" wrapText="1"/>
    </xf>
    <xf numFmtId="0" fontId="35" fillId="0" borderId="20" xfId="0" applyFont="1" applyBorder="1" applyAlignment="1">
      <alignment horizontal="left" vertical="center"/>
    </xf>
    <xf numFmtId="0" fontId="97" fillId="0" borderId="20" xfId="8" applyFont="1" applyBorder="1" applyAlignment="1">
      <alignment vertical="center" wrapText="1"/>
    </xf>
    <xf numFmtId="0" fontId="15" fillId="0" borderId="20" xfId="0" applyFont="1" applyFill="1" applyBorder="1" applyAlignment="1">
      <alignment vertical="center" wrapText="1"/>
    </xf>
    <xf numFmtId="0" fontId="80" fillId="0" borderId="3" xfId="0" applyFont="1" applyFill="1" applyBorder="1" applyAlignment="1">
      <alignment horizontal="left" vertical="center" wrapText="1"/>
    </xf>
    <xf numFmtId="0" fontId="54" fillId="0" borderId="4" xfId="0" applyFont="1" applyFill="1" applyBorder="1" applyAlignment="1">
      <alignment horizontal="left" vertical="center" wrapText="1"/>
    </xf>
    <xf numFmtId="0" fontId="61" fillId="0" borderId="20" xfId="8" applyFont="1" applyBorder="1" applyAlignment="1">
      <alignment horizontal="left" vertical="center" wrapText="1"/>
    </xf>
    <xf numFmtId="4" fontId="57" fillId="0" borderId="20" xfId="0" applyNumberFormat="1" applyFont="1" applyBorder="1" applyAlignment="1">
      <alignment horizontal="center" vertical="center"/>
    </xf>
    <xf numFmtId="0" fontId="97" fillId="0" borderId="3" xfId="0" applyFont="1" applyFill="1" applyBorder="1" applyAlignment="1">
      <alignment horizontal="left" vertical="center"/>
    </xf>
    <xf numFmtId="4" fontId="57" fillId="0" borderId="20" xfId="0" applyNumberFormat="1" applyFont="1" applyFill="1" applyBorder="1" applyAlignment="1">
      <alignment horizontal="center" vertical="center" wrapText="1"/>
    </xf>
    <xf numFmtId="4" fontId="57" fillId="0" borderId="3" xfId="0" applyNumberFormat="1" applyFont="1" applyFill="1" applyBorder="1" applyAlignment="1">
      <alignment horizontal="center" vertical="center" wrapText="1"/>
    </xf>
    <xf numFmtId="4" fontId="57" fillId="0" borderId="4" xfId="0" applyNumberFormat="1" applyFont="1" applyFill="1" applyBorder="1" applyAlignment="1">
      <alignment horizontal="center" vertical="center" wrapText="1"/>
    </xf>
    <xf numFmtId="4" fontId="97" fillId="0" borderId="20" xfId="0" applyNumberFormat="1" applyFont="1" applyFill="1" applyBorder="1" applyAlignment="1">
      <alignment horizontal="right" vertical="center" wrapText="1"/>
    </xf>
    <xf numFmtId="4" fontId="97" fillId="0" borderId="3" xfId="0" applyNumberFormat="1" applyFont="1" applyFill="1" applyBorder="1" applyAlignment="1">
      <alignment horizontal="right" vertical="center" wrapText="1"/>
    </xf>
    <xf numFmtId="4" fontId="97" fillId="0" borderId="4" xfId="0" applyNumberFormat="1" applyFont="1" applyFill="1" applyBorder="1" applyAlignment="1">
      <alignment horizontal="right" vertical="center" wrapText="1"/>
    </xf>
    <xf numFmtId="4" fontId="57" fillId="0" borderId="20" xfId="0" applyNumberFormat="1" applyFont="1" applyFill="1" applyBorder="1" applyAlignment="1">
      <alignment horizontal="center" vertical="center"/>
    </xf>
    <xf numFmtId="0" fontId="61" fillId="0" borderId="20" xfId="0" applyFont="1" applyFill="1" applyBorder="1" applyAlignment="1">
      <alignment horizontal="left" vertical="center" wrapText="1"/>
    </xf>
    <xf numFmtId="0" fontId="97" fillId="2" borderId="40" xfId="0" applyFont="1" applyFill="1" applyBorder="1" applyAlignment="1">
      <alignment horizontal="left" vertical="center" wrapText="1"/>
    </xf>
    <xf numFmtId="0" fontId="94" fillId="2" borderId="37" xfId="0" applyFont="1" applyFill="1" applyBorder="1" applyAlignment="1">
      <alignment horizontal="left" vertical="center" wrapText="1"/>
    </xf>
    <xf numFmtId="0" fontId="94" fillId="2" borderId="16" xfId="0" applyFont="1" applyFill="1" applyBorder="1" applyAlignment="1">
      <alignment horizontal="left" vertical="center" wrapText="1"/>
    </xf>
    <xf numFmtId="4" fontId="57" fillId="0" borderId="3" xfId="0" applyNumberFormat="1" applyFont="1" applyFill="1" applyBorder="1" applyAlignment="1">
      <alignment horizontal="center" vertical="center"/>
    </xf>
    <xf numFmtId="4" fontId="114" fillId="0" borderId="20" xfId="0" applyNumberFormat="1" applyFont="1" applyBorder="1" applyAlignment="1">
      <alignment horizontal="center" vertical="center" wrapText="1"/>
    </xf>
    <xf numFmtId="0" fontId="114" fillId="0" borderId="3" xfId="0" applyFont="1" applyBorder="1" applyAlignment="1">
      <alignment horizontal="center" vertical="center"/>
    </xf>
    <xf numFmtId="0" fontId="114" fillId="0" borderId="4" xfId="0" applyFont="1" applyBorder="1" applyAlignment="1">
      <alignment horizontal="center" vertical="center"/>
    </xf>
    <xf numFmtId="164" fontId="55" fillId="2" borderId="20" xfId="0" applyNumberFormat="1" applyFont="1" applyFill="1" applyBorder="1" applyAlignment="1">
      <alignment horizontal="center" vertical="center" wrapText="1"/>
    </xf>
    <xf numFmtId="0" fontId="114" fillId="0" borderId="1" xfId="0" applyFont="1" applyFill="1" applyBorder="1" applyAlignment="1">
      <alignment horizontal="left" vertical="center" wrapText="1"/>
    </xf>
    <xf numFmtId="0" fontId="114" fillId="0" borderId="20" xfId="0" applyFont="1" applyFill="1" applyBorder="1" applyAlignment="1">
      <alignment horizontal="left" vertical="center" wrapText="1"/>
    </xf>
    <xf numFmtId="0" fontId="114" fillId="0" borderId="4" xfId="0" applyFont="1" applyFill="1" applyBorder="1" applyAlignment="1">
      <alignment horizontal="left" vertical="center" wrapText="1"/>
    </xf>
    <xf numFmtId="4" fontId="114" fillId="0" borderId="20" xfId="0" applyNumberFormat="1" applyFont="1" applyFill="1" applyBorder="1" applyAlignment="1">
      <alignment horizontal="center" vertical="center"/>
    </xf>
    <xf numFmtId="4" fontId="55" fillId="0" borderId="20" xfId="0" applyNumberFormat="1" applyFont="1" applyFill="1" applyBorder="1" applyAlignment="1">
      <alignment horizontal="center" vertical="center"/>
    </xf>
    <xf numFmtId="0" fontId="34" fillId="2" borderId="20" xfId="0" applyFont="1" applyFill="1" applyBorder="1" applyAlignment="1">
      <alignment horizontal="left" vertical="center" wrapText="1"/>
    </xf>
    <xf numFmtId="0" fontId="92" fillId="2" borderId="3" xfId="0" applyFont="1" applyFill="1" applyBorder="1" applyAlignment="1">
      <alignment horizontal="left" vertical="center" wrapText="1"/>
    </xf>
    <xf numFmtId="0" fontId="49" fillId="2" borderId="37" xfId="0" applyFont="1" applyFill="1" applyBorder="1" applyAlignment="1">
      <alignment horizontal="left" vertical="center" wrapText="1"/>
    </xf>
    <xf numFmtId="0" fontId="49" fillId="2" borderId="40" xfId="0" applyFont="1" applyFill="1" applyBorder="1" applyAlignment="1">
      <alignment horizontal="left" vertical="center" wrapText="1"/>
    </xf>
    <xf numFmtId="4" fontId="0" fillId="0" borderId="20" xfId="0" applyNumberFormat="1" applyBorder="1" applyAlignment="1">
      <alignment horizontal="center" vertical="center"/>
    </xf>
    <xf numFmtId="4" fontId="0" fillId="0" borderId="3" xfId="0" applyNumberFormat="1" applyBorder="1" applyAlignment="1">
      <alignment horizontal="center" vertical="center"/>
    </xf>
    <xf numFmtId="4" fontId="0" fillId="0" borderId="4" xfId="0" applyNumberFormat="1" applyBorder="1" applyAlignment="1">
      <alignment horizontal="center" vertical="center"/>
    </xf>
    <xf numFmtId="0" fontId="15" fillId="2" borderId="20" xfId="0" applyFont="1" applyFill="1" applyBorder="1" applyAlignment="1">
      <alignment horizontal="left" vertical="center" wrapText="1"/>
    </xf>
    <xf numFmtId="0" fontId="82" fillId="2" borderId="37" xfId="0" applyFont="1" applyFill="1" applyBorder="1" applyAlignment="1">
      <alignment horizontal="left" vertical="center" wrapText="1"/>
    </xf>
    <xf numFmtId="0" fontId="82" fillId="2" borderId="40" xfId="0" applyFont="1" applyFill="1" applyBorder="1" applyAlignment="1">
      <alignment horizontal="left" vertical="center" wrapText="1"/>
    </xf>
    <xf numFmtId="4" fontId="56" fillId="0" borderId="20" xfId="0" applyNumberFormat="1" applyFont="1" applyFill="1" applyBorder="1" applyAlignment="1">
      <alignment horizontal="center" vertical="center"/>
    </xf>
    <xf numFmtId="4" fontId="114" fillId="0" borderId="3" xfId="0" applyNumberFormat="1" applyFont="1" applyFill="1" applyBorder="1" applyAlignment="1">
      <alignment horizontal="center" vertical="center"/>
    </xf>
    <xf numFmtId="0" fontId="114" fillId="0" borderId="3"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0" fillId="0" borderId="20" xfId="0" applyFill="1" applyBorder="1" applyAlignment="1">
      <alignment horizontal="left" vertical="center" wrapText="1"/>
    </xf>
    <xf numFmtId="0" fontId="0" fillId="0" borderId="4" xfId="0" applyFill="1" applyBorder="1" applyAlignment="1">
      <alignment horizontal="left" vertical="center" wrapText="1"/>
    </xf>
    <xf numFmtId="4" fontId="108" fillId="0" borderId="20" xfId="0" applyNumberFormat="1" applyFont="1" applyFill="1" applyBorder="1" applyAlignment="1">
      <alignment horizontal="center" vertical="center"/>
    </xf>
    <xf numFmtId="4" fontId="108" fillId="0" borderId="3" xfId="0" applyNumberFormat="1" applyFont="1" applyFill="1" applyBorder="1" applyAlignment="1">
      <alignment horizontal="center" vertical="center"/>
    </xf>
    <xf numFmtId="4" fontId="108" fillId="0" borderId="4" xfId="0" applyNumberFormat="1" applyFont="1" applyFill="1" applyBorder="1" applyAlignment="1">
      <alignment horizontal="center" vertical="center"/>
    </xf>
    <xf numFmtId="4" fontId="114" fillId="0" borderId="4" xfId="0" applyNumberFormat="1" applyFont="1" applyFill="1" applyBorder="1" applyAlignment="1">
      <alignment horizontal="center" vertical="center"/>
    </xf>
    <xf numFmtId="0" fontId="114" fillId="0" borderId="20" xfId="0" applyFont="1" applyFill="1" applyBorder="1" applyAlignment="1">
      <alignment horizontal="center" vertical="center" wrapText="1"/>
    </xf>
    <xf numFmtId="0" fontId="114" fillId="0" borderId="3" xfId="0" applyFont="1" applyFill="1" applyBorder="1" applyAlignment="1">
      <alignment horizontal="center" vertical="center" wrapText="1"/>
    </xf>
    <xf numFmtId="0" fontId="114" fillId="0" borderId="4" xfId="0" applyFont="1" applyFill="1" applyBorder="1" applyAlignment="1">
      <alignment horizontal="center" vertical="center" wrapText="1"/>
    </xf>
    <xf numFmtId="0" fontId="114" fillId="0" borderId="2" xfId="9"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xf numFmtId="0" fontId="0" fillId="0" borderId="4" xfId="0" applyBorder="1" applyAlignment="1"/>
    <xf numFmtId="0" fontId="108" fillId="0" borderId="4" xfId="0" applyFont="1" applyBorder="1" applyAlignment="1">
      <alignment horizontal="left" vertical="center" wrapText="1"/>
    </xf>
    <xf numFmtId="0" fontId="114" fillId="2" borderId="20" xfId="0" applyFont="1" applyFill="1" applyBorder="1" applyAlignment="1">
      <alignment horizontal="center" vertical="center" wrapText="1"/>
    </xf>
    <xf numFmtId="0" fontId="114" fillId="2" borderId="3" xfId="0" applyFont="1" applyFill="1" applyBorder="1" applyAlignment="1">
      <alignment horizontal="center" vertical="center" wrapText="1"/>
    </xf>
    <xf numFmtId="0" fontId="114" fillId="2" borderId="4" xfId="0" applyFont="1" applyFill="1" applyBorder="1" applyAlignment="1">
      <alignment horizontal="center" vertical="center" wrapText="1"/>
    </xf>
    <xf numFmtId="0" fontId="49" fillId="2" borderId="20" xfId="0" applyFont="1" applyFill="1" applyBorder="1" applyAlignment="1">
      <alignment horizontal="center" vertical="center" wrapText="1"/>
    </xf>
    <xf numFmtId="0" fontId="49" fillId="2" borderId="3" xfId="0" applyFont="1" applyFill="1" applyBorder="1" applyAlignment="1">
      <alignment horizontal="center" vertical="center" wrapText="1"/>
    </xf>
    <xf numFmtId="0" fontId="49" fillId="2" borderId="4" xfId="0" applyFont="1" applyFill="1" applyBorder="1" applyAlignment="1">
      <alignment horizontal="center" vertical="center" wrapText="1"/>
    </xf>
    <xf numFmtId="0" fontId="54" fillId="0" borderId="3" xfId="0" applyFont="1" applyFill="1" applyBorder="1" applyAlignment="1">
      <alignment vertical="center" wrapText="1"/>
    </xf>
    <xf numFmtId="0" fontId="32" fillId="0" borderId="20" xfId="0" applyFont="1" applyFill="1" applyBorder="1" applyAlignment="1">
      <alignment vertical="center" wrapText="1"/>
    </xf>
    <xf numFmtId="0" fontId="32" fillId="0" borderId="3" xfId="0" applyFont="1" applyFill="1" applyBorder="1" applyAlignment="1">
      <alignment vertical="center" wrapText="1"/>
    </xf>
    <xf numFmtId="0" fontId="97" fillId="0" borderId="1" xfId="0" applyFont="1" applyFill="1" applyBorder="1" applyAlignment="1">
      <alignment horizontal="center" vertical="center" wrapText="1"/>
    </xf>
    <xf numFmtId="0" fontId="92" fillId="0" borderId="20" xfId="0" applyFont="1" applyBorder="1" applyAlignment="1">
      <alignment horizontal="left" vertical="center"/>
    </xf>
    <xf numFmtId="0" fontId="92" fillId="0" borderId="4" xfId="0" applyFont="1" applyBorder="1" applyAlignment="1">
      <alignment horizontal="left" vertical="center"/>
    </xf>
    <xf numFmtId="0" fontId="92" fillId="0" borderId="20" xfId="0" applyFont="1" applyFill="1" applyBorder="1" applyAlignment="1">
      <alignment horizontal="left" vertical="center" wrapText="1"/>
    </xf>
    <xf numFmtId="0" fontId="92" fillId="0" borderId="4" xfId="0" applyFont="1" applyFill="1" applyBorder="1" applyAlignment="1">
      <alignment horizontal="left" vertical="center" wrapText="1"/>
    </xf>
    <xf numFmtId="0" fontId="108" fillId="0" borderId="20" xfId="9" applyFont="1" applyBorder="1" applyAlignment="1">
      <alignment horizontal="center" vertical="center" wrapText="1"/>
    </xf>
    <xf numFmtId="0" fontId="108" fillId="0" borderId="3" xfId="9" applyFont="1" applyBorder="1" applyAlignment="1">
      <alignment horizontal="center" vertical="center" wrapText="1"/>
    </xf>
    <xf numFmtId="0" fontId="108" fillId="0" borderId="4" xfId="9" applyFont="1" applyBorder="1" applyAlignment="1">
      <alignment horizontal="center" vertical="center" wrapText="1"/>
    </xf>
    <xf numFmtId="0" fontId="126" fillId="0" borderId="20" xfId="9" applyFont="1" applyBorder="1" applyAlignment="1">
      <alignment horizontal="center" vertical="center" wrapText="1"/>
    </xf>
    <xf numFmtId="0" fontId="126" fillId="0" borderId="3" xfId="9" applyFont="1" applyBorder="1" applyAlignment="1">
      <alignment horizontal="center" vertical="center" wrapText="1"/>
    </xf>
    <xf numFmtId="0" fontId="126" fillId="0" borderId="4" xfId="9" applyFont="1" applyBorder="1" applyAlignment="1">
      <alignment horizontal="center" vertical="center" wrapText="1"/>
    </xf>
    <xf numFmtId="0" fontId="104" fillId="5" borderId="77" xfId="0" applyFont="1" applyFill="1" applyBorder="1" applyAlignment="1">
      <alignment horizontal="center" vertical="center" wrapText="1"/>
    </xf>
    <xf numFmtId="0" fontId="104" fillId="5" borderId="44" xfId="0" applyFont="1" applyFill="1" applyBorder="1" applyAlignment="1">
      <alignment horizontal="center" vertical="center" wrapText="1"/>
    </xf>
    <xf numFmtId="0" fontId="104" fillId="5" borderId="63" xfId="0" applyFont="1" applyFill="1" applyBorder="1" applyAlignment="1">
      <alignment horizontal="center" vertical="center" wrapText="1"/>
    </xf>
    <xf numFmtId="0" fontId="106" fillId="5" borderId="79" xfId="0" applyFont="1" applyFill="1" applyBorder="1" applyAlignment="1">
      <alignment horizontal="left" vertical="center" wrapText="1"/>
    </xf>
    <xf numFmtId="0" fontId="106" fillId="5" borderId="27" xfId="0" applyFont="1" applyFill="1" applyBorder="1" applyAlignment="1">
      <alignment horizontal="left" vertical="center" wrapText="1"/>
    </xf>
    <xf numFmtId="0" fontId="106" fillId="5" borderId="47" xfId="0" applyFont="1" applyFill="1" applyBorder="1" applyAlignment="1">
      <alignment horizontal="left" vertical="center" wrapText="1"/>
    </xf>
    <xf numFmtId="0" fontId="106" fillId="5" borderId="15" xfId="0" applyFont="1" applyFill="1" applyBorder="1" applyAlignment="1">
      <alignment horizontal="left" vertical="center" wrapText="1"/>
    </xf>
    <xf numFmtId="0" fontId="106" fillId="5" borderId="60" xfId="0" applyFont="1" applyFill="1" applyBorder="1" applyAlignment="1">
      <alignment horizontal="left" vertical="center" wrapText="1"/>
    </xf>
    <xf numFmtId="0" fontId="106" fillId="5" borderId="16" xfId="0" applyFont="1" applyFill="1" applyBorder="1" applyAlignment="1">
      <alignment horizontal="left" vertical="center" wrapText="1"/>
    </xf>
    <xf numFmtId="0" fontId="104" fillId="5" borderId="30" xfId="0" applyFont="1" applyFill="1" applyBorder="1" applyAlignment="1">
      <alignment horizontal="center" vertical="center" wrapText="1"/>
    </xf>
    <xf numFmtId="0" fontId="104" fillId="5" borderId="5" xfId="0" applyFont="1" applyFill="1" applyBorder="1" applyAlignment="1">
      <alignment horizontal="center" vertical="center" wrapText="1"/>
    </xf>
    <xf numFmtId="0" fontId="30" fillId="0" borderId="47" xfId="0" applyFont="1" applyFill="1" applyBorder="1" applyAlignment="1">
      <alignment horizontal="center" vertical="center"/>
    </xf>
    <xf numFmtId="0" fontId="30" fillId="0" borderId="49" xfId="0" applyFont="1" applyFill="1" applyBorder="1" applyAlignment="1">
      <alignment horizontal="center" vertical="center"/>
    </xf>
    <xf numFmtId="0" fontId="30" fillId="0" borderId="15" xfId="0" applyFont="1" applyFill="1" applyBorder="1" applyAlignment="1">
      <alignment horizontal="center" vertical="center"/>
    </xf>
    <xf numFmtId="0" fontId="30" fillId="0" borderId="21" xfId="0" applyFont="1" applyFill="1" applyBorder="1" applyAlignment="1">
      <alignment horizontal="left" vertical="center"/>
    </xf>
    <xf numFmtId="0" fontId="30" fillId="0" borderId="3" xfId="0" applyFont="1" applyFill="1" applyBorder="1" applyAlignment="1">
      <alignment horizontal="left" vertical="center"/>
    </xf>
    <xf numFmtId="0" fontId="30" fillId="0" borderId="4" xfId="0" applyFont="1" applyFill="1" applyBorder="1" applyAlignment="1">
      <alignment horizontal="left" vertical="center"/>
    </xf>
    <xf numFmtId="0" fontId="30" fillId="0" borderId="21"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30" fillId="0" borderId="21" xfId="10" applyFont="1" applyBorder="1" applyAlignment="1">
      <alignment horizontal="left" vertical="center" wrapText="1"/>
    </xf>
    <xf numFmtId="0" fontId="30" fillId="0" borderId="3" xfId="10" applyFont="1" applyBorder="1" applyAlignment="1">
      <alignment horizontal="left" vertical="center" wrapText="1"/>
    </xf>
    <xf numFmtId="0" fontId="30" fillId="0" borderId="4" xfId="10" applyFont="1" applyBorder="1" applyAlignment="1">
      <alignment horizontal="left" vertical="center" wrapText="1"/>
    </xf>
    <xf numFmtId="4" fontId="106" fillId="5" borderId="21" xfId="0" applyNumberFormat="1" applyFont="1" applyFill="1" applyBorder="1" applyAlignment="1">
      <alignment horizontal="left" vertical="center" wrapText="1"/>
    </xf>
    <xf numFmtId="4" fontId="106" fillId="5" borderId="4" xfId="0" applyNumberFormat="1" applyFont="1" applyFill="1" applyBorder="1" applyAlignment="1">
      <alignment horizontal="left" vertical="center" wrapText="1"/>
    </xf>
    <xf numFmtId="4" fontId="147" fillId="5" borderId="21" xfId="0" applyNumberFormat="1" applyFont="1" applyFill="1" applyBorder="1" applyAlignment="1">
      <alignment horizontal="center" vertical="center" wrapText="1"/>
    </xf>
    <xf numFmtId="4" fontId="147" fillId="5" borderId="4" xfId="0" applyNumberFormat="1" applyFont="1" applyFill="1" applyBorder="1" applyAlignment="1">
      <alignment horizontal="center" vertical="center" wrapText="1"/>
    </xf>
    <xf numFmtId="0" fontId="106" fillId="5" borderId="21" xfId="0" applyFont="1" applyFill="1" applyBorder="1" applyAlignment="1">
      <alignment horizontal="left" vertical="center" wrapText="1"/>
    </xf>
    <xf numFmtId="0" fontId="106" fillId="5" borderId="4" xfId="0" applyFont="1" applyFill="1" applyBorder="1" applyAlignment="1">
      <alignment horizontal="left" vertical="center" wrapText="1"/>
    </xf>
    <xf numFmtId="0" fontId="106" fillId="5" borderId="66" xfId="0" applyFont="1" applyFill="1" applyBorder="1" applyAlignment="1">
      <alignment horizontal="left" vertical="center" wrapText="1"/>
    </xf>
    <xf numFmtId="0" fontId="106" fillId="5" borderId="6" xfId="0" applyFont="1" applyFill="1" applyBorder="1" applyAlignment="1">
      <alignment horizontal="left" vertical="center" wrapText="1"/>
    </xf>
    <xf numFmtId="0" fontId="106" fillId="5" borderId="42" xfId="0" applyFont="1" applyFill="1" applyBorder="1" applyAlignment="1">
      <alignment horizontal="left" vertical="center" wrapText="1"/>
    </xf>
    <xf numFmtId="0" fontId="106" fillId="5" borderId="24" xfId="0" applyFont="1" applyFill="1" applyBorder="1" applyAlignment="1">
      <alignment horizontal="left" vertical="center" wrapText="1"/>
    </xf>
    <xf numFmtId="0" fontId="106" fillId="5" borderId="47" xfId="0" applyFont="1" applyFill="1" applyBorder="1" applyAlignment="1">
      <alignment horizontal="center" vertical="center" textRotation="90" wrapText="1"/>
    </xf>
    <xf numFmtId="0" fontId="106" fillId="5" borderId="15" xfId="0" applyFont="1" applyFill="1" applyBorder="1" applyAlignment="1">
      <alignment horizontal="center" vertical="center" textRotation="90" wrapText="1"/>
    </xf>
    <xf numFmtId="0" fontId="131" fillId="5" borderId="21" xfId="0" applyFont="1" applyFill="1" applyBorder="1" applyAlignment="1">
      <alignment horizontal="left" vertical="center" wrapText="1"/>
    </xf>
    <xf numFmtId="0" fontId="131" fillId="5" borderId="4" xfId="0" applyFont="1" applyFill="1" applyBorder="1" applyAlignment="1">
      <alignment horizontal="left" vertical="center" wrapText="1"/>
    </xf>
    <xf numFmtId="4" fontId="30" fillId="0" borderId="42" xfId="0" applyNumberFormat="1" applyFont="1" applyFill="1" applyBorder="1" applyAlignment="1">
      <alignment horizontal="right" vertical="center"/>
    </xf>
    <xf numFmtId="4" fontId="30" fillId="0" borderId="34" xfId="0" applyNumberFormat="1" applyFont="1" applyFill="1" applyBorder="1" applyAlignment="1">
      <alignment horizontal="right" vertical="center"/>
    </xf>
    <xf numFmtId="4" fontId="30" fillId="0" borderId="24" xfId="0" applyNumberFormat="1" applyFont="1" applyFill="1" applyBorder="1" applyAlignment="1">
      <alignment horizontal="right" vertical="center"/>
    </xf>
    <xf numFmtId="4" fontId="30" fillId="0" borderId="60" xfId="0" applyNumberFormat="1" applyFont="1" applyFill="1" applyBorder="1" applyAlignment="1">
      <alignment vertical="center"/>
    </xf>
    <xf numFmtId="4" fontId="0" fillId="0" borderId="40" xfId="0" applyNumberFormat="1" applyBorder="1" applyAlignment="1">
      <alignment vertical="center"/>
    </xf>
    <xf numFmtId="4" fontId="0" fillId="0" borderId="16" xfId="0" applyNumberFormat="1" applyBorder="1" applyAlignment="1">
      <alignment vertical="center"/>
    </xf>
    <xf numFmtId="10" fontId="30" fillId="0" borderId="42" xfId="0" applyNumberFormat="1" applyFont="1" applyFill="1" applyBorder="1" applyAlignment="1">
      <alignment horizontal="center" vertical="center"/>
    </xf>
    <xf numFmtId="10" fontId="30" fillId="0" borderId="34" xfId="0" applyNumberFormat="1" applyFont="1" applyFill="1" applyBorder="1" applyAlignment="1">
      <alignment horizontal="center" vertical="center"/>
    </xf>
    <xf numFmtId="10" fontId="30" fillId="0" borderId="24" xfId="0" applyNumberFormat="1" applyFont="1" applyFill="1" applyBorder="1" applyAlignment="1">
      <alignment horizontal="center" vertical="center"/>
    </xf>
    <xf numFmtId="0" fontId="10" fillId="0" borderId="42" xfId="0" applyFont="1" applyFill="1" applyBorder="1" applyAlignment="1">
      <alignment horizontal="left" vertical="center" wrapText="1"/>
    </xf>
    <xf numFmtId="0" fontId="30" fillId="0" borderId="34" xfId="0" applyFont="1" applyFill="1" applyBorder="1" applyAlignment="1">
      <alignment horizontal="left" vertical="center" wrapText="1"/>
    </xf>
    <xf numFmtId="0" fontId="30" fillId="0" borderId="24" xfId="0" applyFont="1" applyFill="1" applyBorder="1" applyAlignment="1">
      <alignment horizontal="left" vertical="center" wrapText="1"/>
    </xf>
    <xf numFmtId="0" fontId="30" fillId="0" borderId="21" xfId="0" applyFont="1" applyBorder="1" applyAlignment="1">
      <alignment horizontal="left" vertic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4" fontId="30" fillId="0" borderId="21" xfId="0" applyNumberFormat="1" applyFont="1" applyBorder="1" applyAlignment="1">
      <alignment horizontal="right" vertical="center"/>
    </xf>
    <xf numFmtId="4" fontId="30" fillId="0" borderId="3" xfId="0" applyNumberFormat="1" applyFont="1" applyBorder="1" applyAlignment="1">
      <alignment horizontal="right" vertical="center"/>
    </xf>
    <xf numFmtId="4" fontId="30" fillId="0" borderId="4" xfId="0" applyNumberFormat="1" applyFont="1" applyBorder="1" applyAlignment="1">
      <alignment horizontal="right" vertical="center"/>
    </xf>
    <xf numFmtId="4" fontId="114" fillId="0" borderId="21" xfId="0" applyNumberFormat="1" applyFont="1" applyBorder="1" applyAlignment="1">
      <alignment horizontal="left" vertical="center"/>
    </xf>
    <xf numFmtId="4" fontId="114" fillId="0" borderId="3" xfId="0" applyNumberFormat="1" applyFont="1" applyBorder="1" applyAlignment="1">
      <alignment horizontal="left" vertical="center"/>
    </xf>
    <xf numFmtId="4" fontId="114" fillId="0" borderId="4" xfId="0" applyNumberFormat="1" applyFont="1" applyBorder="1" applyAlignment="1">
      <alignment horizontal="left" vertical="center"/>
    </xf>
    <xf numFmtId="0" fontId="114" fillId="0" borderId="21" xfId="0" applyFont="1" applyBorder="1" applyAlignment="1">
      <alignment horizontal="left" vertical="center" wrapText="1"/>
    </xf>
    <xf numFmtId="0" fontId="30" fillId="0" borderId="60" xfId="0" applyFont="1" applyFill="1" applyBorder="1" applyAlignment="1">
      <alignment horizontal="left" vertical="center" wrapText="1"/>
    </xf>
    <xf numFmtId="0" fontId="30" fillId="0" borderId="40" xfId="0" applyFont="1" applyFill="1" applyBorder="1" applyAlignment="1">
      <alignment horizontal="left" vertical="center" wrapText="1"/>
    </xf>
    <xf numFmtId="0" fontId="30" fillId="0" borderId="16" xfId="0" applyFont="1" applyFill="1" applyBorder="1" applyAlignment="1">
      <alignment horizontal="left" vertical="center" wrapText="1"/>
    </xf>
    <xf numFmtId="4" fontId="30" fillId="0" borderId="33" xfId="0" applyNumberFormat="1" applyFont="1" applyFill="1" applyBorder="1" applyAlignment="1">
      <alignment horizontal="right" vertical="center"/>
    </xf>
    <xf numFmtId="10" fontId="30" fillId="0" borderId="33" xfId="0" applyNumberFormat="1" applyFont="1" applyFill="1" applyBorder="1" applyAlignment="1">
      <alignment horizontal="center" vertical="center"/>
    </xf>
    <xf numFmtId="0" fontId="21" fillId="0" borderId="33" xfId="0" applyFont="1" applyFill="1" applyBorder="1" applyAlignment="1">
      <alignment horizontal="left" vertical="center" wrapText="1"/>
    </xf>
    <xf numFmtId="0" fontId="30" fillId="0" borderId="50" xfId="0" applyFont="1" applyFill="1" applyBorder="1" applyAlignment="1">
      <alignment horizontal="center" vertical="center" wrapText="1"/>
    </xf>
    <xf numFmtId="0" fontId="30" fillId="0" borderId="49"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20" xfId="0" applyFont="1" applyFill="1" applyBorder="1" applyAlignment="1">
      <alignment horizontal="left" vertical="center" wrapText="1"/>
    </xf>
    <xf numFmtId="0" fontId="30" fillId="0" borderId="20" xfId="10" applyFont="1" applyBorder="1" applyAlignment="1">
      <alignment horizontal="left" vertical="center" wrapText="1"/>
    </xf>
    <xf numFmtId="0" fontId="30" fillId="0" borderId="20" xfId="0" applyFont="1" applyBorder="1" applyAlignment="1">
      <alignment horizontal="left" vertical="center"/>
    </xf>
    <xf numFmtId="0" fontId="30" fillId="0" borderId="1" xfId="0" applyFont="1" applyFill="1" applyBorder="1" applyAlignment="1">
      <alignment horizontal="right" vertical="center" wrapText="1"/>
    </xf>
    <xf numFmtId="0" fontId="30" fillId="0" borderId="1" xfId="0" applyFont="1" applyFill="1" applyBorder="1" applyAlignment="1">
      <alignment horizontal="left" vertical="center" wrapText="1"/>
    </xf>
    <xf numFmtId="0" fontId="30" fillId="0" borderId="56" xfId="0" applyFont="1" applyFill="1" applyBorder="1" applyAlignment="1">
      <alignment horizontal="left" vertical="center" wrapText="1"/>
    </xf>
    <xf numFmtId="0" fontId="30" fillId="0" borderId="59" xfId="0" applyFont="1" applyFill="1" applyBorder="1" applyAlignment="1">
      <alignment horizontal="left" vertical="center" wrapText="1"/>
    </xf>
    <xf numFmtId="0" fontId="30" fillId="0" borderId="46" xfId="0" applyFont="1" applyFill="1" applyBorder="1" applyAlignment="1">
      <alignment horizontal="left" vertical="center" wrapText="1"/>
    </xf>
    <xf numFmtId="0" fontId="30" fillId="0" borderId="50" xfId="0" applyFont="1" applyFill="1" applyBorder="1" applyAlignment="1">
      <alignment horizontal="center" vertical="center"/>
    </xf>
    <xf numFmtId="4" fontId="30" fillId="0" borderId="37" xfId="0" applyNumberFormat="1" applyFont="1" applyFill="1" applyBorder="1" applyAlignment="1">
      <alignment horizontal="right" vertical="center"/>
    </xf>
    <xf numFmtId="4" fontId="30" fillId="0" borderId="40" xfId="0" applyNumberFormat="1" applyFont="1" applyFill="1" applyBorder="1" applyAlignment="1">
      <alignment horizontal="right" vertical="center"/>
    </xf>
    <xf numFmtId="4" fontId="30" fillId="0" borderId="16" xfId="0" applyNumberFormat="1" applyFont="1" applyFill="1" applyBorder="1" applyAlignment="1">
      <alignment horizontal="right" vertical="center"/>
    </xf>
    <xf numFmtId="0" fontId="114" fillId="0" borderId="33" xfId="0" applyFont="1" applyFill="1" applyBorder="1" applyAlignment="1">
      <alignment horizontal="left" vertical="center" wrapText="1"/>
    </xf>
    <xf numFmtId="0" fontId="114" fillId="0" borderId="34" xfId="0" applyFont="1" applyFill="1" applyBorder="1" applyAlignment="1">
      <alignment horizontal="left" vertical="center" wrapText="1"/>
    </xf>
    <xf numFmtId="4" fontId="30" fillId="0" borderId="20" xfId="0" applyNumberFormat="1" applyFont="1" applyBorder="1" applyAlignment="1">
      <alignment horizontal="right" vertical="center"/>
    </xf>
    <xf numFmtId="4" fontId="114" fillId="0" borderId="20" xfId="0" applyNumberFormat="1" applyFont="1" applyBorder="1" applyAlignment="1">
      <alignment horizontal="center" vertical="center"/>
    </xf>
    <xf numFmtId="4" fontId="114" fillId="0" borderId="3" xfId="0" applyNumberFormat="1" applyFont="1" applyBorder="1" applyAlignment="1">
      <alignment horizontal="center" vertical="center"/>
    </xf>
    <xf numFmtId="4" fontId="114" fillId="0" borderId="4" xfId="0" applyNumberFormat="1" applyFont="1" applyBorder="1" applyAlignment="1">
      <alignment horizontal="center" vertical="center"/>
    </xf>
    <xf numFmtId="0" fontId="23" fillId="0" borderId="37" xfId="0" applyFont="1" applyFill="1" applyBorder="1" applyAlignment="1">
      <alignment horizontal="left" vertical="center" wrapText="1"/>
    </xf>
    <xf numFmtId="4" fontId="30" fillId="0" borderId="33" xfId="0" applyNumberFormat="1" applyFont="1" applyFill="1" applyBorder="1" applyAlignment="1">
      <alignment horizontal="center" vertical="center"/>
    </xf>
    <xf numFmtId="4" fontId="30" fillId="0" borderId="34" xfId="0" applyNumberFormat="1" applyFont="1" applyFill="1" applyBorder="1" applyAlignment="1">
      <alignment horizontal="center" vertical="center"/>
    </xf>
    <xf numFmtId="4" fontId="30" fillId="0" borderId="24" xfId="0" applyNumberFormat="1" applyFont="1" applyFill="1" applyBorder="1" applyAlignment="1">
      <alignment horizontal="center" vertical="center"/>
    </xf>
    <xf numFmtId="4" fontId="114" fillId="0" borderId="20" xfId="0" applyNumberFormat="1" applyFont="1" applyBorder="1" applyAlignment="1">
      <alignment horizontal="left" vertical="center"/>
    </xf>
    <xf numFmtId="4" fontId="114" fillId="0" borderId="33" xfId="0" applyNumberFormat="1" applyFont="1" applyFill="1" applyBorder="1" applyAlignment="1">
      <alignment horizontal="right" vertical="center" wrapText="1"/>
    </xf>
    <xf numFmtId="4" fontId="114" fillId="0" borderId="34" xfId="0" applyNumberFormat="1" applyFont="1" applyFill="1" applyBorder="1" applyAlignment="1">
      <alignment horizontal="right" vertical="center" wrapText="1"/>
    </xf>
    <xf numFmtId="4" fontId="114" fillId="0" borderId="24" xfId="0" applyNumberFormat="1" applyFont="1" applyFill="1" applyBorder="1" applyAlignment="1">
      <alignment horizontal="right" vertical="center" wrapText="1"/>
    </xf>
    <xf numFmtId="0" fontId="18" fillId="0" borderId="37" xfId="0" applyFont="1" applyFill="1" applyBorder="1" applyAlignment="1">
      <alignment horizontal="left" vertical="center" wrapText="1"/>
    </xf>
    <xf numFmtId="0" fontId="23" fillId="0" borderId="40" xfId="0" applyFont="1" applyFill="1" applyBorder="1" applyAlignment="1">
      <alignment horizontal="left" vertical="center" wrapText="1"/>
    </xf>
    <xf numFmtId="0" fontId="23" fillId="0" borderId="16" xfId="0" applyFont="1" applyFill="1" applyBorder="1" applyAlignment="1">
      <alignment horizontal="left" vertical="center" wrapText="1"/>
    </xf>
    <xf numFmtId="4" fontId="30" fillId="0" borderId="33" xfId="0" applyNumberFormat="1" applyFont="1" applyFill="1" applyBorder="1" applyAlignment="1">
      <alignment horizontal="right" vertical="center" wrapText="1"/>
    </xf>
    <xf numFmtId="4" fontId="30" fillId="0" borderId="34" xfId="0" applyNumberFormat="1" applyFont="1" applyFill="1" applyBorder="1" applyAlignment="1">
      <alignment horizontal="right" vertical="center" wrapText="1"/>
    </xf>
    <xf numFmtId="4" fontId="30" fillId="0" borderId="24" xfId="0" applyNumberFormat="1" applyFont="1" applyFill="1" applyBorder="1" applyAlignment="1">
      <alignment horizontal="right" vertical="center" wrapText="1"/>
    </xf>
    <xf numFmtId="0" fontId="114" fillId="0" borderId="24" xfId="0" applyFont="1" applyFill="1" applyBorder="1" applyAlignment="1">
      <alignment horizontal="left" vertical="center" wrapText="1"/>
    </xf>
    <xf numFmtId="0" fontId="30" fillId="0" borderId="20"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4" xfId="0" applyFont="1" applyFill="1" applyBorder="1" applyAlignment="1">
      <alignment horizontal="center" vertical="center"/>
    </xf>
    <xf numFmtId="0" fontId="114" fillId="0" borderId="20" xfId="10" applyFont="1" applyBorder="1" applyAlignment="1">
      <alignment horizontal="left" vertical="center" wrapText="1"/>
    </xf>
    <xf numFmtId="0" fontId="114" fillId="0" borderId="3" xfId="10" applyFont="1" applyBorder="1" applyAlignment="1">
      <alignment horizontal="left" vertical="center" wrapText="1"/>
    </xf>
    <xf numFmtId="0" fontId="114" fillId="0" borderId="4" xfId="10" applyFont="1" applyBorder="1" applyAlignment="1">
      <alignment horizontal="left" vertical="center" wrapText="1"/>
    </xf>
    <xf numFmtId="0" fontId="19" fillId="0" borderId="33" xfId="0" applyFont="1" applyFill="1" applyBorder="1" applyAlignment="1">
      <alignment horizontal="left" vertical="center" wrapText="1"/>
    </xf>
    <xf numFmtId="0" fontId="30" fillId="0" borderId="20" xfId="0" applyFont="1" applyBorder="1" applyAlignment="1">
      <alignment horizontal="center" vertical="center"/>
    </xf>
    <xf numFmtId="0" fontId="30" fillId="0" borderId="4" xfId="0" applyFont="1" applyBorder="1" applyAlignment="1">
      <alignment horizontal="center" vertical="center"/>
    </xf>
    <xf numFmtId="4" fontId="114" fillId="0" borderId="20" xfId="0" applyNumberFormat="1" applyFont="1" applyFill="1" applyBorder="1" applyAlignment="1">
      <alignment vertical="center"/>
    </xf>
    <xf numFmtId="4" fontId="114" fillId="0" borderId="4" xfId="0" applyNumberFormat="1" applyFont="1" applyFill="1" applyBorder="1" applyAlignment="1">
      <alignment vertical="center"/>
    </xf>
    <xf numFmtId="4" fontId="114" fillId="0" borderId="20" xfId="0" applyNumberFormat="1" applyFont="1" applyFill="1" applyBorder="1" applyAlignment="1">
      <alignment horizontal="left" vertical="center"/>
    </xf>
    <xf numFmtId="4" fontId="114" fillId="0" borderId="4" xfId="0" applyNumberFormat="1" applyFont="1" applyFill="1" applyBorder="1" applyAlignment="1">
      <alignment horizontal="left" vertical="center"/>
    </xf>
    <xf numFmtId="4" fontId="114" fillId="0" borderId="3" xfId="0" applyNumberFormat="1" applyFont="1" applyFill="1" applyBorder="1" applyAlignment="1">
      <alignment horizontal="right" vertical="center"/>
    </xf>
    <xf numFmtId="4" fontId="114" fillId="0" borderId="4" xfId="0" applyNumberFormat="1" applyFont="1" applyFill="1" applyBorder="1" applyAlignment="1">
      <alignment horizontal="right" vertical="center"/>
    </xf>
    <xf numFmtId="4" fontId="114" fillId="0" borderId="3" xfId="0" applyNumberFormat="1" applyFont="1" applyFill="1" applyBorder="1" applyAlignment="1">
      <alignment horizontal="left" vertical="center"/>
    </xf>
    <xf numFmtId="4" fontId="128" fillId="0" borderId="50" xfId="0" applyNumberFormat="1" applyFont="1" applyFill="1" applyBorder="1" applyAlignment="1">
      <alignment horizontal="right" vertical="center"/>
    </xf>
    <xf numFmtId="4" fontId="128" fillId="0" borderId="15" xfId="0" applyNumberFormat="1" applyFont="1" applyFill="1" applyBorder="1" applyAlignment="1">
      <alignment horizontal="right" vertical="center"/>
    </xf>
    <xf numFmtId="0" fontId="30" fillId="0" borderId="20" xfId="0" applyFont="1" applyFill="1" applyBorder="1" applyAlignment="1">
      <alignment horizontal="left" vertical="center"/>
    </xf>
    <xf numFmtId="0" fontId="27" fillId="0" borderId="20" xfId="0" applyFont="1" applyFill="1" applyBorder="1" applyAlignment="1">
      <alignment horizontal="left" vertical="center" wrapText="1"/>
    </xf>
    <xf numFmtId="4" fontId="114" fillId="0" borderId="20" xfId="0" applyNumberFormat="1" applyFont="1" applyFill="1" applyBorder="1" applyAlignment="1">
      <alignment horizontal="left" vertical="center" wrapText="1"/>
    </xf>
    <xf numFmtId="4" fontId="114" fillId="0" borderId="4" xfId="0" applyNumberFormat="1" applyFont="1" applyFill="1" applyBorder="1" applyAlignment="1">
      <alignment horizontal="left" vertical="center" wrapText="1"/>
    </xf>
    <xf numFmtId="0" fontId="15" fillId="0" borderId="20" xfId="10" applyFont="1" applyFill="1" applyBorder="1" applyAlignment="1">
      <alignment horizontal="left" vertical="center" wrapText="1"/>
    </xf>
    <xf numFmtId="0" fontId="30" fillId="0" borderId="3" xfId="10" applyFont="1" applyFill="1" applyBorder="1" applyAlignment="1">
      <alignment horizontal="left" vertical="center" wrapText="1"/>
    </xf>
    <xf numFmtId="0" fontId="30" fillId="0" borderId="4" xfId="10" applyFont="1" applyFill="1" applyBorder="1" applyAlignment="1">
      <alignment horizontal="left" vertical="center" wrapText="1"/>
    </xf>
    <xf numFmtId="0" fontId="30" fillId="0" borderId="20" xfId="10" applyFont="1" applyFill="1" applyBorder="1" applyAlignment="1">
      <alignment horizontal="left" vertical="center" wrapText="1"/>
    </xf>
    <xf numFmtId="0" fontId="114" fillId="0" borderId="20" xfId="10" applyFont="1" applyFill="1" applyBorder="1" applyAlignment="1">
      <alignment horizontal="left" vertical="center" wrapText="1"/>
    </xf>
    <xf numFmtId="0" fontId="114" fillId="0" borderId="4" xfId="10" applyFont="1" applyFill="1" applyBorder="1" applyAlignment="1">
      <alignment horizontal="left" vertical="center" wrapText="1"/>
    </xf>
    <xf numFmtId="0" fontId="114" fillId="0" borderId="20" xfId="0" applyFont="1" applyFill="1" applyBorder="1" applyAlignment="1">
      <alignment horizontal="left" vertical="center"/>
    </xf>
    <xf numFmtId="0" fontId="114" fillId="0" borderId="4" xfId="0" applyFont="1" applyFill="1" applyBorder="1" applyAlignment="1">
      <alignment horizontal="left" vertical="center"/>
    </xf>
    <xf numFmtId="0" fontId="108" fillId="0" borderId="3" xfId="10" applyFont="1" applyBorder="1" applyAlignment="1">
      <alignment horizontal="left" vertical="center" wrapText="1"/>
    </xf>
    <xf numFmtId="0" fontId="108" fillId="0" borderId="4" xfId="10" applyFont="1" applyBorder="1" applyAlignment="1">
      <alignment horizontal="left" vertical="center" wrapText="1"/>
    </xf>
    <xf numFmtId="0" fontId="30" fillId="0" borderId="50" xfId="10" applyFont="1" applyFill="1" applyBorder="1" applyAlignment="1">
      <alignment horizontal="center" vertical="center" wrapText="1"/>
    </xf>
    <xf numFmtId="0" fontId="30" fillId="0" borderId="15" xfId="10" applyFont="1" applyFill="1" applyBorder="1" applyAlignment="1">
      <alignment horizontal="center" vertical="center" wrapText="1"/>
    </xf>
    <xf numFmtId="0" fontId="30" fillId="0" borderId="49" xfId="10" applyFont="1" applyFill="1" applyBorder="1" applyAlignment="1">
      <alignment horizontal="center" vertical="center" wrapText="1"/>
    </xf>
    <xf numFmtId="0" fontId="25" fillId="0" borderId="20" xfId="10" applyFont="1" applyFill="1" applyBorder="1" applyAlignment="1">
      <alignment horizontal="left" vertical="center" wrapText="1"/>
    </xf>
    <xf numFmtId="0" fontId="30" fillId="0" borderId="20" xfId="10" applyFont="1" applyFill="1" applyBorder="1" applyAlignment="1">
      <alignment horizontal="center" vertical="center" wrapText="1"/>
    </xf>
    <xf numFmtId="0" fontId="30" fillId="0" borderId="3" xfId="10" applyFont="1" applyFill="1" applyBorder="1" applyAlignment="1">
      <alignment horizontal="center" vertical="center" wrapText="1"/>
    </xf>
    <xf numFmtId="0" fontId="30" fillId="0" borderId="4" xfId="10" applyFont="1" applyFill="1" applyBorder="1" applyAlignment="1">
      <alignment horizontal="center" vertical="center" wrapText="1"/>
    </xf>
    <xf numFmtId="0" fontId="7" fillId="0" borderId="20" xfId="0" applyFont="1" applyFill="1" applyBorder="1" applyAlignment="1">
      <alignment horizontal="left" vertical="center" wrapText="1"/>
    </xf>
    <xf numFmtId="0" fontId="30" fillId="0" borderId="20" xfId="0" applyFont="1" applyBorder="1" applyAlignment="1">
      <alignment horizontal="left" vertical="center" wrapText="1"/>
    </xf>
    <xf numFmtId="0" fontId="30" fillId="0" borderId="3" xfId="0" applyFont="1" applyBorder="1" applyAlignment="1">
      <alignment horizontal="left" vertical="center" wrapText="1"/>
    </xf>
    <xf numFmtId="4" fontId="30" fillId="0" borderId="20" xfId="0" applyNumberFormat="1" applyFont="1" applyFill="1" applyBorder="1" applyAlignment="1">
      <alignment horizontal="right" vertical="center" wrapText="1"/>
    </xf>
    <xf numFmtId="4" fontId="30" fillId="0" borderId="3" xfId="0" applyNumberFormat="1" applyFont="1" applyFill="1" applyBorder="1" applyAlignment="1">
      <alignment horizontal="right" vertical="center" wrapText="1"/>
    </xf>
    <xf numFmtId="4" fontId="114" fillId="0" borderId="3" xfId="0" applyNumberFormat="1" applyFont="1" applyFill="1" applyBorder="1" applyAlignment="1">
      <alignment horizontal="left" vertical="center" wrapText="1"/>
    </xf>
    <xf numFmtId="0" fontId="30" fillId="0" borderId="3" xfId="0" applyFont="1" applyBorder="1" applyAlignment="1">
      <alignment horizontal="center" vertical="center"/>
    </xf>
    <xf numFmtId="0" fontId="9" fillId="0" borderId="20" xfId="0" applyFont="1" applyFill="1" applyBorder="1" applyAlignment="1">
      <alignment horizontal="left" vertical="center" wrapText="1"/>
    </xf>
    <xf numFmtId="0" fontId="104" fillId="19" borderId="0" xfId="0" applyFont="1" applyFill="1" applyBorder="1" applyAlignment="1">
      <alignment horizontal="left"/>
    </xf>
    <xf numFmtId="0" fontId="118" fillId="0" borderId="44" xfId="0" applyFont="1" applyFill="1" applyBorder="1" applyAlignment="1">
      <alignment horizontal="left" vertical="center" wrapText="1"/>
    </xf>
    <xf numFmtId="0" fontId="118" fillId="0" borderId="63" xfId="0" applyFont="1" applyFill="1" applyBorder="1" applyAlignment="1">
      <alignment horizontal="left" vertical="center" wrapText="1"/>
    </xf>
    <xf numFmtId="0" fontId="118" fillId="0" borderId="30" xfId="0" applyFont="1" applyFill="1" applyBorder="1" applyAlignment="1">
      <alignment horizontal="left" vertical="center" wrapText="1"/>
    </xf>
    <xf numFmtId="0" fontId="118" fillId="0" borderId="39" xfId="0" applyFont="1" applyFill="1" applyBorder="1" applyAlignment="1">
      <alignment horizontal="left" vertical="center" wrapText="1"/>
    </xf>
    <xf numFmtId="0" fontId="104" fillId="2" borderId="57" xfId="0" applyFont="1" applyFill="1" applyBorder="1" applyAlignment="1">
      <alignment horizontal="left" vertical="center" wrapText="1"/>
    </xf>
    <xf numFmtId="0" fontId="104" fillId="2" borderId="58" xfId="0" applyFont="1" applyFill="1" applyBorder="1" applyAlignment="1">
      <alignment horizontal="left" vertical="center" wrapText="1"/>
    </xf>
    <xf numFmtId="0" fontId="114" fillId="0" borderId="20" xfId="0" applyFont="1" applyBorder="1" applyAlignment="1">
      <alignment horizontal="left" vertical="center"/>
    </xf>
    <xf numFmtId="0" fontId="114" fillId="0" borderId="4" xfId="0" applyFont="1" applyBorder="1" applyAlignment="1">
      <alignment horizontal="left" vertical="center"/>
    </xf>
    <xf numFmtId="10" fontId="30" fillId="0" borderId="33" xfId="0" applyNumberFormat="1" applyFont="1" applyBorder="1" applyAlignment="1">
      <alignment horizontal="center" vertical="center"/>
    </xf>
    <xf numFmtId="10" fontId="30" fillId="0" borderId="24" xfId="0" applyNumberFormat="1" applyFont="1" applyBorder="1" applyAlignment="1">
      <alignment horizontal="center" vertical="center"/>
    </xf>
    <xf numFmtId="4" fontId="30" fillId="0" borderId="33" xfId="0" applyNumberFormat="1" applyFont="1" applyBorder="1" applyAlignment="1">
      <alignment horizontal="right" vertical="center"/>
    </xf>
    <xf numFmtId="4" fontId="30" fillId="0" borderId="24" xfId="0" applyNumberFormat="1" applyFont="1" applyBorder="1" applyAlignment="1">
      <alignment horizontal="right" vertical="center"/>
    </xf>
    <xf numFmtId="0" fontId="2" fillId="0" borderId="33" xfId="0" applyFont="1" applyBorder="1" applyAlignment="1">
      <alignment horizontal="left" vertical="center" wrapText="1"/>
    </xf>
    <xf numFmtId="0" fontId="24" fillId="0" borderId="24" xfId="0" applyFont="1" applyBorder="1" applyAlignment="1">
      <alignment horizontal="left" vertical="center" wrapText="1"/>
    </xf>
    <xf numFmtId="0" fontId="7" fillId="0" borderId="33" xfId="0" applyFont="1" applyFill="1" applyBorder="1" applyAlignment="1">
      <alignment horizontal="left" vertical="center" wrapText="1"/>
    </xf>
    <xf numFmtId="0" fontId="22" fillId="0" borderId="34" xfId="0" applyFont="1" applyFill="1" applyBorder="1" applyAlignment="1">
      <alignment horizontal="left" vertical="center" wrapText="1"/>
    </xf>
    <xf numFmtId="0" fontId="30" fillId="0" borderId="37" xfId="0" applyFont="1" applyFill="1" applyBorder="1" applyAlignment="1">
      <alignment horizontal="left" vertical="center" wrapText="1"/>
    </xf>
    <xf numFmtId="10" fontId="114" fillId="0" borderId="33" xfId="0" applyNumberFormat="1" applyFont="1" applyFill="1" applyBorder="1" applyAlignment="1">
      <alignment horizontal="center" vertical="center"/>
    </xf>
    <xf numFmtId="10" fontId="114" fillId="0" borderId="34" xfId="0" applyNumberFormat="1" applyFont="1" applyFill="1" applyBorder="1" applyAlignment="1">
      <alignment horizontal="center" vertical="center"/>
    </xf>
    <xf numFmtId="10" fontId="114" fillId="0" borderId="24" xfId="0" applyNumberFormat="1" applyFont="1" applyFill="1" applyBorder="1" applyAlignment="1">
      <alignment horizontal="center" vertical="center"/>
    </xf>
    <xf numFmtId="10" fontId="114" fillId="0" borderId="33" xfId="0" applyNumberFormat="1" applyFont="1" applyFill="1" applyBorder="1" applyAlignment="1">
      <alignment horizontal="right" vertical="center"/>
    </xf>
    <xf numFmtId="10" fontId="114" fillId="0" borderId="24" xfId="0" applyNumberFormat="1" applyFont="1" applyFill="1" applyBorder="1" applyAlignment="1">
      <alignment horizontal="right" vertical="center"/>
    </xf>
    <xf numFmtId="4" fontId="114" fillId="0" borderId="37" xfId="0" applyNumberFormat="1" applyFont="1" applyFill="1" applyBorder="1" applyAlignment="1">
      <alignment horizontal="right" vertical="center" wrapText="1"/>
    </xf>
    <xf numFmtId="4" fontId="114" fillId="0" borderId="16" xfId="0" applyNumberFormat="1" applyFont="1" applyFill="1" applyBorder="1" applyAlignment="1">
      <alignment horizontal="right" vertical="center" wrapText="1"/>
    </xf>
    <xf numFmtId="4" fontId="115" fillId="0" borderId="50" xfId="0" applyNumberFormat="1" applyFont="1" applyFill="1" applyBorder="1" applyAlignment="1">
      <alignment horizontal="right" vertical="center"/>
    </xf>
    <xf numFmtId="4" fontId="115" fillId="0" borderId="15" xfId="0" applyNumberFormat="1" applyFont="1" applyFill="1" applyBorder="1" applyAlignment="1">
      <alignment horizontal="right" vertical="center"/>
    </xf>
    <xf numFmtId="4" fontId="114" fillId="0" borderId="33" xfId="0" applyNumberFormat="1" applyFont="1" applyFill="1" applyBorder="1" applyAlignment="1">
      <alignment horizontal="right" vertical="center"/>
    </xf>
    <xf numFmtId="4" fontId="114" fillId="0" borderId="24" xfId="0" applyNumberFormat="1" applyFont="1" applyFill="1" applyBorder="1" applyAlignment="1">
      <alignment horizontal="right" vertical="center"/>
    </xf>
    <xf numFmtId="0" fontId="114" fillId="0" borderId="37" xfId="0" applyFont="1" applyFill="1" applyBorder="1" applyAlignment="1">
      <alignment horizontal="left" vertical="center" wrapText="1"/>
    </xf>
    <xf numFmtId="0" fontId="114" fillId="0" borderId="16" xfId="0" applyFont="1" applyFill="1" applyBorder="1" applyAlignment="1">
      <alignment horizontal="left" vertical="center" wrapText="1"/>
    </xf>
    <xf numFmtId="0" fontId="104" fillId="0" borderId="76" xfId="0" applyFont="1" applyFill="1" applyBorder="1" applyAlignment="1">
      <alignment horizontal="left" wrapText="1"/>
    </xf>
    <xf numFmtId="0" fontId="104" fillId="0" borderId="75" xfId="0" applyFont="1" applyFill="1" applyBorder="1" applyAlignment="1">
      <alignment horizontal="left" wrapText="1"/>
    </xf>
  </cellXfs>
  <cellStyles count="11">
    <cellStyle name="Excel Built-in Normal" xfId="1"/>
    <cellStyle name="Normální" xfId="0" builtinId="0"/>
    <cellStyle name="Normální 2" xfId="2"/>
    <cellStyle name="Normální 3" xfId="3"/>
    <cellStyle name="Normální 4" xfId="4"/>
    <cellStyle name="Normální 5" xfId="5"/>
    <cellStyle name="Normální 5 2" xfId="8"/>
    <cellStyle name="Normální 5 2 2" xfId="10"/>
    <cellStyle name="Normální 5 3" xfId="9"/>
    <cellStyle name="Normální 6" xfId="6"/>
    <cellStyle name="Styl 1" xfId="7"/>
  </cellStyles>
  <dxfs count="0"/>
  <tableStyles count="0" defaultTableStyle="TableStyleMedium2" defaultPivotStyle="PivotStyleMedium9"/>
  <colors>
    <mruColors>
      <color rgb="FFFFFFCC"/>
      <color rgb="FFFFFF99"/>
      <color rgb="FF99663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5"/>
  <sheetViews>
    <sheetView zoomScaleNormal="100" workbookViewId="0">
      <pane ySplit="2" topLeftCell="A3" activePane="bottomLeft" state="frozen"/>
      <selection pane="bottomLeft" activeCell="C6" sqref="C6"/>
    </sheetView>
  </sheetViews>
  <sheetFormatPr defaultRowHeight="15" x14ac:dyDescent="0.25"/>
  <cols>
    <col min="1" max="1" width="4.7109375" customWidth="1"/>
    <col min="2" max="2" width="11.5703125" customWidth="1"/>
    <col min="3" max="3" width="36.42578125" customWidth="1"/>
    <col min="4" max="4" width="11.7109375" customWidth="1"/>
    <col min="5" max="5" width="10.42578125" customWidth="1"/>
    <col min="6" max="6" width="16.42578125" customWidth="1"/>
    <col min="7" max="7" width="17.140625" customWidth="1"/>
    <col min="8" max="8" width="12.28515625" customWidth="1"/>
    <col min="9" max="9" width="11.5703125" customWidth="1"/>
    <col min="10" max="11" width="35.7109375" customWidth="1"/>
    <col min="12" max="13" width="10.7109375" customWidth="1"/>
    <col min="14" max="14" width="11.42578125" customWidth="1"/>
    <col min="15" max="15" width="10.7109375" customWidth="1"/>
    <col min="16" max="16" width="11.140625" customWidth="1"/>
  </cols>
  <sheetData>
    <row r="1" spans="1:16" ht="18.75" x14ac:dyDescent="0.3">
      <c r="A1" s="1" t="s">
        <v>31</v>
      </c>
      <c r="J1" s="24"/>
      <c r="K1" s="24"/>
    </row>
    <row r="2" spans="1:16" ht="90" customHeight="1" thickBot="1" x14ac:dyDescent="0.3">
      <c r="A2" s="33" t="s">
        <v>0</v>
      </c>
      <c r="B2" s="34" t="s">
        <v>1</v>
      </c>
      <c r="C2" s="34" t="s">
        <v>2</v>
      </c>
      <c r="D2" s="34" t="s">
        <v>41</v>
      </c>
      <c r="E2" s="34" t="s">
        <v>3</v>
      </c>
      <c r="F2" s="34" t="s">
        <v>116</v>
      </c>
      <c r="G2" s="34" t="s">
        <v>32</v>
      </c>
      <c r="H2" s="35" t="s">
        <v>30</v>
      </c>
      <c r="I2" s="35" t="s">
        <v>117</v>
      </c>
      <c r="J2" s="40" t="s">
        <v>88</v>
      </c>
      <c r="K2" s="41" t="s">
        <v>34</v>
      </c>
      <c r="L2" s="39" t="s">
        <v>60</v>
      </c>
      <c r="M2" s="34" t="s">
        <v>62</v>
      </c>
      <c r="N2" s="34" t="s">
        <v>104</v>
      </c>
      <c r="O2" s="35" t="s">
        <v>61</v>
      </c>
      <c r="P2" s="54" t="s">
        <v>71</v>
      </c>
    </row>
    <row r="3" spans="1:16" ht="75" x14ac:dyDescent="0.25">
      <c r="A3" s="137">
        <v>1</v>
      </c>
      <c r="B3" s="31" t="s">
        <v>4</v>
      </c>
      <c r="C3" s="31" t="s">
        <v>5</v>
      </c>
      <c r="D3" s="138" t="s">
        <v>42</v>
      </c>
      <c r="E3" s="32" t="s">
        <v>6</v>
      </c>
      <c r="F3" s="10">
        <v>5518441</v>
      </c>
      <c r="G3" s="10">
        <v>5518441</v>
      </c>
      <c r="H3" s="36"/>
      <c r="I3" s="36"/>
      <c r="J3" s="42" t="s">
        <v>90</v>
      </c>
      <c r="K3" s="43" t="s">
        <v>124</v>
      </c>
      <c r="L3" s="89"/>
      <c r="M3" s="89"/>
      <c r="N3" s="89"/>
      <c r="O3" s="89"/>
      <c r="P3" s="55"/>
    </row>
    <row r="4" spans="1:16" ht="46.5" customHeight="1" x14ac:dyDescent="0.25">
      <c r="A4" s="2">
        <v>2</v>
      </c>
      <c r="B4" s="3" t="s">
        <v>4</v>
      </c>
      <c r="C4" s="85" t="s">
        <v>7</v>
      </c>
      <c r="D4" s="26" t="s">
        <v>43</v>
      </c>
      <c r="E4" s="4" t="s">
        <v>8</v>
      </c>
      <c r="F4" s="6">
        <v>40674</v>
      </c>
      <c r="G4" s="25">
        <v>0</v>
      </c>
      <c r="H4" s="25"/>
      <c r="I4" s="147"/>
      <c r="J4" s="44" t="s">
        <v>89</v>
      </c>
      <c r="K4" s="45" t="s">
        <v>91</v>
      </c>
      <c r="L4" s="89"/>
      <c r="M4" s="89"/>
      <c r="N4" s="89"/>
      <c r="O4" s="89"/>
      <c r="P4" s="56"/>
    </row>
    <row r="5" spans="1:16" ht="135" x14ac:dyDescent="0.25">
      <c r="A5" s="2">
        <v>3</v>
      </c>
      <c r="B5" s="3" t="s">
        <v>4</v>
      </c>
      <c r="C5" s="3" t="s">
        <v>9</v>
      </c>
      <c r="D5" s="27" t="s">
        <v>44</v>
      </c>
      <c r="E5" s="4" t="s">
        <v>10</v>
      </c>
      <c r="F5" s="8" t="s">
        <v>76</v>
      </c>
      <c r="G5" s="36">
        <v>2400910</v>
      </c>
      <c r="H5" s="37"/>
      <c r="I5" s="140" t="s">
        <v>118</v>
      </c>
      <c r="J5" s="44" t="s">
        <v>119</v>
      </c>
      <c r="K5" s="46" t="s">
        <v>92</v>
      </c>
      <c r="L5" s="90"/>
      <c r="M5" s="91"/>
      <c r="N5" s="92"/>
      <c r="O5" s="93"/>
      <c r="P5" s="56"/>
    </row>
    <row r="6" spans="1:16" ht="135" x14ac:dyDescent="0.25">
      <c r="A6" s="2">
        <v>4</v>
      </c>
      <c r="B6" s="3" t="s">
        <v>4</v>
      </c>
      <c r="C6" s="3" t="s">
        <v>11</v>
      </c>
      <c r="D6" s="26" t="s">
        <v>45</v>
      </c>
      <c r="E6" s="4" t="s">
        <v>10</v>
      </c>
      <c r="F6" s="8" t="s">
        <v>77</v>
      </c>
      <c r="G6" s="5">
        <v>474280.44</v>
      </c>
      <c r="H6" s="37"/>
      <c r="I6" s="37"/>
      <c r="J6" s="44" t="s">
        <v>121</v>
      </c>
      <c r="K6" s="46" t="s">
        <v>92</v>
      </c>
      <c r="L6" s="90"/>
      <c r="M6" s="91"/>
      <c r="N6" s="92"/>
      <c r="O6" s="93"/>
      <c r="P6" s="56"/>
    </row>
    <row r="7" spans="1:16" ht="135" x14ac:dyDescent="0.25">
      <c r="A7" s="2">
        <v>5</v>
      </c>
      <c r="B7" s="3" t="s">
        <v>4</v>
      </c>
      <c r="C7" s="3" t="s">
        <v>12</v>
      </c>
      <c r="D7" s="26" t="s">
        <v>45</v>
      </c>
      <c r="E7" s="4" t="s">
        <v>10</v>
      </c>
      <c r="F7" s="8" t="s">
        <v>78</v>
      </c>
      <c r="G7" s="5">
        <v>672878.4</v>
      </c>
      <c r="H7" s="36"/>
      <c r="I7" s="36"/>
      <c r="J7" s="44" t="s">
        <v>120</v>
      </c>
      <c r="K7" s="46" t="s">
        <v>92</v>
      </c>
      <c r="L7" s="90"/>
      <c r="M7" s="92"/>
      <c r="N7" s="92"/>
      <c r="O7" s="93"/>
      <c r="P7" s="56"/>
    </row>
    <row r="8" spans="1:16" ht="90" x14ac:dyDescent="0.25">
      <c r="A8" s="2">
        <v>6</v>
      </c>
      <c r="B8" s="3" t="s">
        <v>4</v>
      </c>
      <c r="C8" s="3" t="s">
        <v>13</v>
      </c>
      <c r="D8" s="26" t="s">
        <v>46</v>
      </c>
      <c r="E8" s="4" t="s">
        <v>8</v>
      </c>
      <c r="F8" s="5"/>
      <c r="G8" s="5">
        <v>5787124.75</v>
      </c>
      <c r="H8" s="38"/>
      <c r="I8" s="38"/>
      <c r="J8" s="44" t="s">
        <v>108</v>
      </c>
      <c r="K8" s="47" t="s">
        <v>93</v>
      </c>
      <c r="L8" s="94"/>
      <c r="M8" s="94"/>
      <c r="N8" s="95"/>
      <c r="O8" s="95"/>
      <c r="P8" s="56"/>
    </row>
    <row r="9" spans="1:16" ht="90" x14ac:dyDescent="0.25">
      <c r="A9" s="2">
        <v>7</v>
      </c>
      <c r="B9" s="3" t="s">
        <v>4</v>
      </c>
      <c r="C9" s="3" t="s">
        <v>14</v>
      </c>
      <c r="D9" s="26" t="s">
        <v>47</v>
      </c>
      <c r="E9" s="4" t="s">
        <v>8</v>
      </c>
      <c r="F9" s="5"/>
      <c r="G9" s="5">
        <v>4715937.32</v>
      </c>
      <c r="H9" s="38"/>
      <c r="I9" s="38"/>
      <c r="J9" s="44" t="s">
        <v>109</v>
      </c>
      <c r="K9" s="47" t="s">
        <v>93</v>
      </c>
      <c r="L9" s="95"/>
      <c r="M9" s="95"/>
      <c r="N9" s="95"/>
      <c r="O9" s="95"/>
      <c r="P9" s="56"/>
    </row>
    <row r="10" spans="1:16" ht="105" x14ac:dyDescent="0.25">
      <c r="A10" s="2">
        <v>8</v>
      </c>
      <c r="B10" s="3" t="s">
        <v>4</v>
      </c>
      <c r="C10" s="3" t="s">
        <v>15</v>
      </c>
      <c r="D10" s="26" t="s">
        <v>48</v>
      </c>
      <c r="E10" s="4" t="s">
        <v>16</v>
      </c>
      <c r="F10" s="5"/>
      <c r="G10" s="5">
        <v>3289296</v>
      </c>
      <c r="H10" s="38"/>
      <c r="I10" s="38"/>
      <c r="J10" s="44" t="s">
        <v>81</v>
      </c>
      <c r="K10" s="47" t="s">
        <v>94</v>
      </c>
      <c r="L10" s="95"/>
      <c r="M10" s="95"/>
      <c r="N10" s="95"/>
      <c r="O10" s="95"/>
      <c r="P10" s="56"/>
    </row>
    <row r="11" spans="1:16" ht="105" x14ac:dyDescent="0.25">
      <c r="A11" s="2">
        <v>9</v>
      </c>
      <c r="B11" s="3" t="s">
        <v>4</v>
      </c>
      <c r="C11" s="3" t="s">
        <v>17</v>
      </c>
      <c r="D11" s="27" t="s">
        <v>49</v>
      </c>
      <c r="E11" s="4" t="s">
        <v>16</v>
      </c>
      <c r="F11" s="5"/>
      <c r="G11" s="5">
        <v>1007247.45</v>
      </c>
      <c r="H11" s="38"/>
      <c r="I11" s="38"/>
      <c r="J11" s="44" t="s">
        <v>33</v>
      </c>
      <c r="K11" s="47" t="s">
        <v>94</v>
      </c>
      <c r="L11" s="95"/>
      <c r="M11" s="95"/>
      <c r="N11" s="95"/>
      <c r="O11" s="95"/>
      <c r="P11" s="56"/>
    </row>
    <row r="12" spans="1:16" ht="135" x14ac:dyDescent="0.25">
      <c r="A12" s="2">
        <v>10</v>
      </c>
      <c r="B12" s="3" t="s">
        <v>4</v>
      </c>
      <c r="C12" s="3" t="s">
        <v>18</v>
      </c>
      <c r="D12" s="27" t="s">
        <v>50</v>
      </c>
      <c r="E12" s="4" t="s">
        <v>16</v>
      </c>
      <c r="F12" s="5"/>
      <c r="G12" s="5">
        <v>26336.35</v>
      </c>
      <c r="H12" s="38"/>
      <c r="I12" s="38"/>
      <c r="J12" s="44" t="s">
        <v>95</v>
      </c>
      <c r="K12" s="47" t="s">
        <v>97</v>
      </c>
      <c r="L12" s="95"/>
      <c r="M12" s="95"/>
      <c r="N12" s="95"/>
      <c r="O12" s="95"/>
      <c r="P12" s="57" t="s">
        <v>72</v>
      </c>
    </row>
    <row r="13" spans="1:16" ht="135" x14ac:dyDescent="0.25">
      <c r="A13" s="2">
        <v>11</v>
      </c>
      <c r="B13" s="3" t="s">
        <v>4</v>
      </c>
      <c r="C13" s="3" t="s">
        <v>19</v>
      </c>
      <c r="D13" s="28" t="s">
        <v>51</v>
      </c>
      <c r="E13" s="4" t="s">
        <v>16</v>
      </c>
      <c r="F13" s="5"/>
      <c r="G13" s="5">
        <v>676995</v>
      </c>
      <c r="H13" s="38"/>
      <c r="I13" s="38"/>
      <c r="J13" s="48" t="s">
        <v>96</v>
      </c>
      <c r="K13" s="47" t="s">
        <v>98</v>
      </c>
      <c r="L13" s="95"/>
      <c r="M13" s="95"/>
      <c r="N13" s="95"/>
      <c r="O13" s="95"/>
      <c r="P13" s="57" t="s">
        <v>72</v>
      </c>
    </row>
    <row r="14" spans="1:16" ht="90" x14ac:dyDescent="0.25">
      <c r="A14" s="2">
        <v>12</v>
      </c>
      <c r="B14" s="3" t="s">
        <v>4</v>
      </c>
      <c r="C14" s="3" t="s">
        <v>36</v>
      </c>
      <c r="D14" s="28" t="s">
        <v>52</v>
      </c>
      <c r="E14" s="4" t="s">
        <v>8</v>
      </c>
      <c r="F14" s="5"/>
      <c r="G14" s="5">
        <v>63267368</v>
      </c>
      <c r="H14" s="38"/>
      <c r="I14" s="38"/>
      <c r="J14" s="49" t="s">
        <v>105</v>
      </c>
      <c r="K14" s="50" t="s">
        <v>99</v>
      </c>
      <c r="L14" s="96" t="s">
        <v>113</v>
      </c>
      <c r="M14" s="95"/>
      <c r="N14" s="95"/>
      <c r="O14" s="95"/>
      <c r="P14" s="56"/>
    </row>
    <row r="15" spans="1:16" ht="60" x14ac:dyDescent="0.25">
      <c r="A15" s="2">
        <v>12</v>
      </c>
      <c r="B15" s="3" t="s">
        <v>4</v>
      </c>
      <c r="C15" s="3" t="s">
        <v>36</v>
      </c>
      <c r="D15" s="28" t="s">
        <v>52</v>
      </c>
      <c r="E15" s="4" t="s">
        <v>8</v>
      </c>
      <c r="F15" s="5"/>
      <c r="G15" s="6">
        <v>11336717.52</v>
      </c>
      <c r="H15" s="141"/>
      <c r="I15" s="38"/>
      <c r="J15" s="88" t="s">
        <v>106</v>
      </c>
      <c r="K15" s="65" t="s">
        <v>125</v>
      </c>
      <c r="L15" s="99"/>
      <c r="M15" s="29"/>
      <c r="N15" s="97"/>
      <c r="O15" s="97"/>
      <c r="P15" s="56"/>
    </row>
    <row r="16" spans="1:16" ht="45" x14ac:dyDescent="0.25">
      <c r="A16" s="2">
        <v>13</v>
      </c>
      <c r="B16" s="11" t="s">
        <v>4</v>
      </c>
      <c r="C16" s="12" t="s">
        <v>20</v>
      </c>
      <c r="D16" s="28" t="s">
        <v>53</v>
      </c>
      <c r="E16" s="13" t="s">
        <v>16</v>
      </c>
      <c r="F16" s="7"/>
      <c r="G16" s="14">
        <v>1105</v>
      </c>
      <c r="H16" s="142"/>
      <c r="I16" s="15"/>
      <c r="J16" s="51" t="s">
        <v>37</v>
      </c>
      <c r="K16" s="50" t="s">
        <v>110</v>
      </c>
      <c r="L16" s="96" t="s">
        <v>111</v>
      </c>
      <c r="M16" s="29"/>
      <c r="N16" s="29"/>
      <c r="O16" s="53"/>
      <c r="P16" s="56"/>
    </row>
    <row r="17" spans="1:16" ht="45" x14ac:dyDescent="0.25">
      <c r="A17" s="2">
        <v>15</v>
      </c>
      <c r="B17" s="3" t="s">
        <v>4</v>
      </c>
      <c r="C17" s="12" t="s">
        <v>21</v>
      </c>
      <c r="D17" s="28" t="s">
        <v>54</v>
      </c>
      <c r="E17" s="4" t="s">
        <v>10</v>
      </c>
      <c r="F17" s="7"/>
      <c r="G17" s="5">
        <v>327897</v>
      </c>
      <c r="H17" s="38"/>
      <c r="I17" s="15"/>
      <c r="J17" s="51" t="s">
        <v>38</v>
      </c>
      <c r="K17" s="86" t="s">
        <v>100</v>
      </c>
      <c r="L17" s="99"/>
      <c r="M17" s="97"/>
      <c r="N17" s="98" t="s">
        <v>112</v>
      </c>
      <c r="O17" s="84" t="s">
        <v>79</v>
      </c>
      <c r="P17" s="56"/>
    </row>
    <row r="18" spans="1:16" ht="45" x14ac:dyDescent="0.25">
      <c r="A18" s="2">
        <v>16</v>
      </c>
      <c r="B18" s="3" t="s">
        <v>4</v>
      </c>
      <c r="C18" s="3" t="s">
        <v>22</v>
      </c>
      <c r="D18" s="28" t="s">
        <v>55</v>
      </c>
      <c r="E18" s="4" t="s">
        <v>23</v>
      </c>
      <c r="F18" s="5"/>
      <c r="G18" s="5">
        <v>300000</v>
      </c>
      <c r="H18" s="38"/>
      <c r="I18" s="38"/>
      <c r="J18" s="52" t="s">
        <v>126</v>
      </c>
      <c r="K18" s="87" t="s">
        <v>101</v>
      </c>
      <c r="L18" s="99"/>
      <c r="M18" s="29"/>
      <c r="N18" s="29"/>
      <c r="O18" s="53"/>
      <c r="P18" s="57" t="s">
        <v>72</v>
      </c>
    </row>
    <row r="19" spans="1:16" ht="45" x14ac:dyDescent="0.25">
      <c r="A19" s="2">
        <v>18</v>
      </c>
      <c r="B19" s="3" t="s">
        <v>4</v>
      </c>
      <c r="C19" s="129" t="s">
        <v>24</v>
      </c>
      <c r="D19" s="130" t="s">
        <v>56</v>
      </c>
      <c r="E19" s="131" t="s">
        <v>8</v>
      </c>
      <c r="F19" s="132" t="s">
        <v>25</v>
      </c>
      <c r="G19" s="132">
        <v>0</v>
      </c>
      <c r="H19" s="143"/>
      <c r="I19" s="133"/>
      <c r="J19" s="52" t="s">
        <v>39</v>
      </c>
      <c r="K19" s="134" t="s">
        <v>107</v>
      </c>
      <c r="L19" s="83" t="s">
        <v>79</v>
      </c>
      <c r="M19" s="101"/>
      <c r="N19" s="101"/>
      <c r="O19" s="102"/>
      <c r="P19" s="57" t="s">
        <v>72</v>
      </c>
    </row>
    <row r="20" spans="1:16" ht="45" x14ac:dyDescent="0.25">
      <c r="A20" s="75">
        <v>19</v>
      </c>
      <c r="B20" s="76" t="s">
        <v>4</v>
      </c>
      <c r="C20" s="76" t="s">
        <v>26</v>
      </c>
      <c r="D20" s="77" t="s">
        <v>57</v>
      </c>
      <c r="E20" s="78" t="s">
        <v>8</v>
      </c>
      <c r="F20" s="79"/>
      <c r="G20" s="135">
        <v>16023.95</v>
      </c>
      <c r="H20" s="144"/>
      <c r="I20" s="80"/>
      <c r="J20" s="81" t="s">
        <v>82</v>
      </c>
      <c r="K20" s="82" t="s">
        <v>102</v>
      </c>
      <c r="L20" s="100"/>
      <c r="M20" s="101"/>
      <c r="N20" s="98" t="s">
        <v>112</v>
      </c>
      <c r="O20" s="84" t="s">
        <v>79</v>
      </c>
      <c r="P20" s="57" t="s">
        <v>72</v>
      </c>
    </row>
    <row r="21" spans="1:16" ht="90" x14ac:dyDescent="0.25">
      <c r="A21" s="2">
        <v>21</v>
      </c>
      <c r="B21" s="3" t="s">
        <v>4</v>
      </c>
      <c r="C21" s="12" t="s">
        <v>27</v>
      </c>
      <c r="D21" s="28" t="s">
        <v>58</v>
      </c>
      <c r="E21" s="4" t="s">
        <v>28</v>
      </c>
      <c r="F21" s="7"/>
      <c r="G21" s="16">
        <v>9222023.2400000002</v>
      </c>
      <c r="H21" s="30"/>
      <c r="I21" s="15"/>
      <c r="J21" s="52" t="s">
        <v>40</v>
      </c>
      <c r="K21" s="47" t="s">
        <v>93</v>
      </c>
      <c r="L21" s="95"/>
      <c r="M21" s="95"/>
      <c r="N21" s="95"/>
      <c r="O21" s="95"/>
      <c r="P21" s="56"/>
    </row>
    <row r="22" spans="1:16" ht="60.75" thickBot="1" x14ac:dyDescent="0.3">
      <c r="A22" s="108">
        <v>37</v>
      </c>
      <c r="B22" s="109" t="s">
        <v>4</v>
      </c>
      <c r="C22" s="110" t="s">
        <v>29</v>
      </c>
      <c r="D22" s="111" t="s">
        <v>59</v>
      </c>
      <c r="E22" s="112" t="s">
        <v>16</v>
      </c>
      <c r="F22" s="113"/>
      <c r="G22" s="114">
        <v>0</v>
      </c>
      <c r="H22" s="145"/>
      <c r="I22" s="115"/>
      <c r="J22" s="116" t="s">
        <v>83</v>
      </c>
      <c r="K22" s="117" t="s">
        <v>103</v>
      </c>
      <c r="L22" s="118"/>
      <c r="M22" s="119"/>
      <c r="N22" s="119"/>
      <c r="O22" s="120"/>
      <c r="P22" s="121" t="s">
        <v>72</v>
      </c>
    </row>
    <row r="23" spans="1:16" ht="30.75" customHeight="1" x14ac:dyDescent="0.25">
      <c r="A23" s="137"/>
      <c r="B23" s="124" t="s">
        <v>122</v>
      </c>
      <c r="C23" s="125" t="s">
        <v>123</v>
      </c>
      <c r="D23" s="103"/>
      <c r="E23" s="139"/>
      <c r="F23" s="126">
        <f>SUM(F3:F22)</f>
        <v>5559115</v>
      </c>
      <c r="G23" s="127">
        <f>SUM(G3:G22)</f>
        <v>109040581.42</v>
      </c>
      <c r="H23" s="146"/>
      <c r="I23" s="128">
        <f>SUM(I3:I22)</f>
        <v>0</v>
      </c>
      <c r="J23" s="104"/>
      <c r="K23" s="122"/>
      <c r="L23" s="105"/>
      <c r="M23" s="123"/>
      <c r="N23" s="123"/>
      <c r="O23" s="106"/>
      <c r="P23" s="107"/>
    </row>
    <row r="24" spans="1:16" x14ac:dyDescent="0.25">
      <c r="A24" s="66"/>
      <c r="B24" s="67"/>
      <c r="C24" s="71"/>
      <c r="D24" s="68"/>
      <c r="E24" s="69"/>
      <c r="F24" s="70"/>
      <c r="G24" s="71"/>
      <c r="H24" s="71"/>
      <c r="I24" s="70"/>
      <c r="J24" s="72"/>
      <c r="K24" s="58"/>
      <c r="L24" s="73"/>
      <c r="M24" s="73"/>
      <c r="N24" s="73"/>
      <c r="O24" s="73"/>
      <c r="P24" s="74"/>
    </row>
    <row r="25" spans="1:16" x14ac:dyDescent="0.25">
      <c r="A25" s="66"/>
      <c r="B25" s="67"/>
      <c r="C25" s="71"/>
      <c r="D25" s="68"/>
      <c r="E25" s="69"/>
      <c r="F25" s="70"/>
      <c r="G25" s="71"/>
      <c r="H25" s="71"/>
      <c r="I25" s="70"/>
      <c r="J25" s="72"/>
      <c r="K25" s="58"/>
      <c r="L25" s="73"/>
      <c r="M25" s="73"/>
      <c r="N25" s="73"/>
      <c r="O25" s="73"/>
      <c r="P25" s="74"/>
    </row>
    <row r="26" spans="1:16" x14ac:dyDescent="0.25">
      <c r="A26" s="66"/>
      <c r="B26" s="67"/>
      <c r="C26" s="71"/>
      <c r="D26" s="68"/>
      <c r="E26" s="69"/>
      <c r="F26" s="70"/>
      <c r="G26" s="71"/>
      <c r="H26" s="71"/>
      <c r="I26" s="70"/>
      <c r="J26" s="72"/>
      <c r="K26" s="58"/>
      <c r="L26" s="73"/>
      <c r="M26" s="73"/>
      <c r="N26" s="73"/>
      <c r="O26" s="73"/>
      <c r="P26" s="74"/>
    </row>
    <row r="27" spans="1:16" x14ac:dyDescent="0.25">
      <c r="A27" s="66"/>
      <c r="B27" s="67"/>
      <c r="C27" s="71"/>
      <c r="D27" s="68"/>
      <c r="E27" s="69"/>
      <c r="F27" s="70"/>
      <c r="G27" s="71"/>
      <c r="H27" s="71"/>
      <c r="I27" s="70"/>
      <c r="J27" s="72"/>
      <c r="K27" s="58"/>
      <c r="L27" s="73"/>
      <c r="M27" s="73"/>
      <c r="N27" s="73"/>
      <c r="O27" s="73"/>
      <c r="P27" s="74"/>
    </row>
    <row r="28" spans="1:16" x14ac:dyDescent="0.25">
      <c r="A28" s="66"/>
      <c r="B28" s="67"/>
      <c r="C28" s="71"/>
      <c r="D28" s="68"/>
      <c r="E28" s="69"/>
      <c r="F28" s="70"/>
      <c r="G28" s="71"/>
      <c r="H28" s="71"/>
      <c r="I28" s="70"/>
      <c r="J28" s="72"/>
      <c r="K28" s="58"/>
      <c r="L28" s="73"/>
      <c r="M28" s="73"/>
      <c r="N28" s="73"/>
      <c r="O28" s="73"/>
      <c r="P28" s="74"/>
    </row>
    <row r="29" spans="1:16" x14ac:dyDescent="0.25">
      <c r="A29" s="66"/>
      <c r="B29" s="67"/>
      <c r="C29" s="71"/>
      <c r="D29" s="68"/>
      <c r="E29" s="69"/>
      <c r="F29" s="70"/>
      <c r="G29" s="71"/>
      <c r="H29" s="71"/>
      <c r="I29" s="70"/>
      <c r="J29" s="72"/>
      <c r="K29" s="58"/>
      <c r="L29" s="73"/>
      <c r="M29" s="73"/>
      <c r="N29" s="73"/>
      <c r="O29" s="73"/>
      <c r="P29" s="74"/>
    </row>
    <row r="30" spans="1:16" x14ac:dyDescent="0.25">
      <c r="A30" s="66"/>
      <c r="B30" s="67"/>
      <c r="C30" s="21"/>
      <c r="D30" s="68"/>
      <c r="E30" s="69"/>
      <c r="F30" s="70"/>
      <c r="G30" s="71"/>
      <c r="H30" s="71"/>
      <c r="I30" s="70"/>
      <c r="J30" s="72"/>
      <c r="K30" s="58"/>
      <c r="L30" s="73"/>
      <c r="M30" s="73"/>
      <c r="N30" s="73"/>
      <c r="O30" s="73"/>
      <c r="P30" s="74"/>
    </row>
    <row r="31" spans="1:16" x14ac:dyDescent="0.25">
      <c r="A31" s="17"/>
      <c r="B31" s="18"/>
      <c r="C31" s="71"/>
      <c r="D31" s="18"/>
      <c r="E31" s="19"/>
      <c r="F31" s="20"/>
      <c r="G31" s="21"/>
      <c r="H31" s="21"/>
      <c r="I31" s="21"/>
      <c r="J31" s="20"/>
      <c r="K31" s="20"/>
    </row>
    <row r="32" spans="1:16" x14ac:dyDescent="0.25">
      <c r="A32" s="17"/>
      <c r="B32" s="61" t="s">
        <v>80</v>
      </c>
      <c r="C32" s="18"/>
      <c r="D32" s="18"/>
      <c r="E32" s="19"/>
      <c r="F32" s="20"/>
      <c r="G32" s="21"/>
      <c r="H32" s="21"/>
      <c r="I32" s="21"/>
      <c r="J32" s="20"/>
      <c r="K32" s="20"/>
    </row>
    <row r="33" spans="1:13" ht="30" x14ac:dyDescent="0.25">
      <c r="A33" s="22"/>
      <c r="B33" s="62"/>
      <c r="C33" s="58" t="s">
        <v>35</v>
      </c>
      <c r="G33" s="21"/>
      <c r="H33" s="21"/>
      <c r="I33" s="21"/>
      <c r="J33" s="21"/>
      <c r="K33" s="21"/>
    </row>
    <row r="34" spans="1:13" ht="60" x14ac:dyDescent="0.25">
      <c r="A34" s="22"/>
      <c r="B34" s="63"/>
      <c r="C34" s="58" t="s">
        <v>84</v>
      </c>
      <c r="F34" s="21"/>
      <c r="G34" s="21"/>
      <c r="H34" s="21"/>
      <c r="J34" s="21"/>
      <c r="K34" s="21"/>
      <c r="M34" s="21"/>
    </row>
    <row r="35" spans="1:13" ht="60" x14ac:dyDescent="0.25">
      <c r="A35" s="22"/>
      <c r="B35" s="59"/>
      <c r="C35" s="58" t="s">
        <v>87</v>
      </c>
      <c r="F35" s="21"/>
      <c r="G35" s="21"/>
      <c r="H35" s="21"/>
      <c r="I35" s="21"/>
      <c r="J35" s="21"/>
      <c r="K35" s="21"/>
    </row>
    <row r="36" spans="1:13" ht="30" x14ac:dyDescent="0.25">
      <c r="A36" s="22"/>
      <c r="B36" s="60"/>
      <c r="C36" s="58" t="s">
        <v>85</v>
      </c>
      <c r="F36" s="21"/>
      <c r="G36" s="21"/>
      <c r="H36" s="21"/>
      <c r="I36" s="21"/>
      <c r="J36" s="21"/>
      <c r="K36" s="21"/>
      <c r="M36" s="9"/>
    </row>
    <row r="37" spans="1:13" ht="30" x14ac:dyDescent="0.25">
      <c r="A37" s="22"/>
      <c r="B37" s="64"/>
      <c r="C37" s="58" t="s">
        <v>86</v>
      </c>
      <c r="F37" s="21"/>
      <c r="G37" s="21"/>
      <c r="H37" s="21"/>
      <c r="I37" s="21"/>
      <c r="J37" s="21"/>
      <c r="K37" s="21"/>
    </row>
    <row r="38" spans="1:13" x14ac:dyDescent="0.25">
      <c r="A38" s="22"/>
      <c r="B38" s="22"/>
      <c r="F38" s="21"/>
      <c r="G38" s="21"/>
      <c r="H38" s="21"/>
      <c r="I38" s="21"/>
      <c r="J38" s="21"/>
      <c r="K38" s="21"/>
    </row>
    <row r="39" spans="1:13" x14ac:dyDescent="0.25">
      <c r="A39" s="22"/>
      <c r="B39" s="22"/>
      <c r="F39" s="21"/>
      <c r="G39" s="21"/>
      <c r="H39" s="21"/>
      <c r="I39" s="21"/>
      <c r="J39" s="21"/>
      <c r="K39" s="21"/>
    </row>
    <row r="40" spans="1:13" x14ac:dyDescent="0.25">
      <c r="A40" s="17"/>
      <c r="B40" s="18"/>
      <c r="C40" s="18"/>
      <c r="D40" s="18"/>
      <c r="E40" s="19"/>
      <c r="F40" s="21"/>
      <c r="G40" s="21"/>
      <c r="H40" s="21"/>
      <c r="I40" s="21"/>
      <c r="J40" s="21"/>
      <c r="K40" s="21"/>
    </row>
    <row r="41" spans="1:13" x14ac:dyDescent="0.25">
      <c r="A41" s="17"/>
      <c r="B41" s="18"/>
      <c r="C41" s="18"/>
      <c r="D41" s="18"/>
      <c r="E41" s="19"/>
      <c r="F41" s="21"/>
      <c r="G41" s="21"/>
      <c r="H41" s="21"/>
      <c r="I41" s="21"/>
      <c r="J41" s="21"/>
      <c r="K41" s="21"/>
    </row>
    <row r="42" spans="1:13" x14ac:dyDescent="0.25">
      <c r="A42" s="17"/>
      <c r="B42" s="18"/>
      <c r="C42" s="18"/>
      <c r="D42" s="18"/>
      <c r="E42" s="19"/>
      <c r="F42" s="21"/>
      <c r="G42" s="21"/>
      <c r="H42" s="21"/>
      <c r="I42" s="21"/>
      <c r="J42" s="21"/>
      <c r="K42" s="21"/>
    </row>
    <row r="43" spans="1:13" x14ac:dyDescent="0.25">
      <c r="A43" s="17"/>
      <c r="B43" s="18"/>
      <c r="C43" s="18"/>
      <c r="D43" s="18"/>
      <c r="E43" s="19"/>
      <c r="F43" s="21"/>
      <c r="G43" s="21"/>
      <c r="H43" s="21"/>
      <c r="I43" s="21"/>
      <c r="J43" s="21"/>
      <c r="K43" s="21"/>
    </row>
    <row r="44" spans="1:13" x14ac:dyDescent="0.25">
      <c r="A44" s="17"/>
      <c r="B44" s="18"/>
      <c r="C44" s="18"/>
      <c r="D44" s="18"/>
      <c r="E44" s="19"/>
      <c r="F44" s="21"/>
      <c r="G44" s="21"/>
      <c r="H44" s="21"/>
      <c r="I44" s="21"/>
      <c r="J44" s="21"/>
      <c r="K44" s="21"/>
    </row>
    <row r="45" spans="1:13" x14ac:dyDescent="0.25">
      <c r="A45" s="17"/>
      <c r="E45" s="23"/>
      <c r="F45" s="9"/>
      <c r="G45" s="9"/>
      <c r="H45" s="9"/>
      <c r="I45" s="9"/>
      <c r="J45" s="9"/>
      <c r="K45" s="9"/>
    </row>
    <row r="46" spans="1:13" x14ac:dyDescent="0.25">
      <c r="A46" s="17"/>
      <c r="E46" s="23"/>
      <c r="F46" s="9"/>
      <c r="G46" s="9"/>
      <c r="H46" s="9"/>
      <c r="I46" s="9"/>
      <c r="J46" s="9"/>
      <c r="K46" s="9"/>
    </row>
    <row r="47" spans="1:13" x14ac:dyDescent="0.25">
      <c r="A47" s="17"/>
      <c r="E47" s="23"/>
      <c r="F47" s="9"/>
      <c r="G47" s="9"/>
      <c r="H47" s="9"/>
      <c r="I47" s="9"/>
      <c r="J47" s="9"/>
      <c r="K47" s="9"/>
    </row>
    <row r="48" spans="1:13" x14ac:dyDescent="0.25">
      <c r="A48" s="17"/>
      <c r="E48" s="23"/>
      <c r="F48" s="9"/>
      <c r="G48" s="9"/>
      <c r="H48" s="9"/>
      <c r="I48" s="9"/>
      <c r="J48" s="9"/>
      <c r="K48" s="9"/>
    </row>
    <row r="49" spans="1:11" x14ac:dyDescent="0.25">
      <c r="A49" s="17"/>
      <c r="E49" s="23"/>
      <c r="F49" s="9"/>
      <c r="G49" s="9"/>
      <c r="H49" s="9"/>
      <c r="I49" s="9"/>
      <c r="J49" s="9"/>
      <c r="K49" s="9"/>
    </row>
    <row r="50" spans="1:11" x14ac:dyDescent="0.25">
      <c r="A50" s="17"/>
      <c r="E50" s="23"/>
      <c r="F50" s="9"/>
      <c r="G50" s="9"/>
      <c r="H50" s="9"/>
      <c r="I50" s="9"/>
      <c r="J50" s="9"/>
      <c r="K50" s="9"/>
    </row>
    <row r="51" spans="1:11" x14ac:dyDescent="0.25">
      <c r="A51" s="17"/>
      <c r="E51" s="23"/>
      <c r="F51" s="9"/>
      <c r="G51" s="9"/>
      <c r="H51" s="9"/>
      <c r="I51" s="9"/>
      <c r="J51" s="9"/>
      <c r="K51" s="9"/>
    </row>
    <row r="52" spans="1:11" x14ac:dyDescent="0.25">
      <c r="A52" s="17"/>
      <c r="E52" s="23"/>
      <c r="F52" s="9"/>
      <c r="G52" s="9"/>
      <c r="H52" s="9"/>
      <c r="I52" s="9"/>
      <c r="J52" s="9"/>
      <c r="K52" s="9"/>
    </row>
    <row r="53" spans="1:11" x14ac:dyDescent="0.25">
      <c r="A53" s="17"/>
      <c r="E53" s="23"/>
      <c r="F53" s="9"/>
      <c r="G53" s="9"/>
      <c r="H53" s="9"/>
      <c r="I53" s="9"/>
      <c r="J53" s="9"/>
      <c r="K53" s="9"/>
    </row>
    <row r="54" spans="1:11" x14ac:dyDescent="0.25">
      <c r="A54" s="17"/>
      <c r="E54" s="23"/>
      <c r="F54" s="9"/>
      <c r="G54" s="9"/>
      <c r="H54" s="9"/>
      <c r="I54" s="9"/>
      <c r="J54" s="9"/>
      <c r="K54" s="9"/>
    </row>
    <row r="55" spans="1:11" x14ac:dyDescent="0.25">
      <c r="A55" s="17"/>
      <c r="E55" s="23"/>
      <c r="F55" s="9"/>
      <c r="G55" s="9"/>
      <c r="H55" s="9"/>
      <c r="I55" s="9"/>
      <c r="J55" s="9"/>
      <c r="K55" s="9"/>
    </row>
    <row r="56" spans="1:11" x14ac:dyDescent="0.25">
      <c r="A56" s="17"/>
      <c r="E56" s="23"/>
      <c r="F56" s="9"/>
      <c r="G56" s="9"/>
      <c r="H56" s="9"/>
      <c r="I56" s="9"/>
      <c r="J56" s="9"/>
      <c r="K56" s="9"/>
    </row>
    <row r="57" spans="1:11" x14ac:dyDescent="0.25">
      <c r="A57" s="17"/>
      <c r="E57" s="23"/>
      <c r="F57" s="9"/>
      <c r="G57" s="9"/>
      <c r="H57" s="9"/>
      <c r="I57" s="9"/>
      <c r="J57" s="9"/>
      <c r="K57" s="9"/>
    </row>
    <row r="58" spans="1:11" x14ac:dyDescent="0.25">
      <c r="A58" s="17"/>
      <c r="E58" s="23"/>
      <c r="F58" s="9"/>
      <c r="G58" s="9"/>
      <c r="H58" s="9"/>
      <c r="I58" s="9"/>
      <c r="J58" s="9"/>
      <c r="K58" s="9"/>
    </row>
    <row r="59" spans="1:11" x14ac:dyDescent="0.25">
      <c r="A59" s="17"/>
      <c r="E59" s="23"/>
      <c r="F59" s="9"/>
      <c r="G59" s="9"/>
      <c r="H59" s="9"/>
      <c r="I59" s="9"/>
      <c r="J59" s="9"/>
      <c r="K59" s="9"/>
    </row>
    <row r="60" spans="1:11" x14ac:dyDescent="0.25">
      <c r="A60" s="17"/>
      <c r="E60" s="23"/>
      <c r="F60" s="9"/>
      <c r="G60" s="9"/>
      <c r="H60" s="9"/>
      <c r="I60" s="9"/>
      <c r="J60" s="9"/>
      <c r="K60" s="9"/>
    </row>
    <row r="61" spans="1:11" x14ac:dyDescent="0.25">
      <c r="A61" s="17"/>
      <c r="E61" s="23"/>
      <c r="F61" s="9"/>
      <c r="G61" s="9"/>
      <c r="H61" s="9"/>
      <c r="I61" s="9"/>
      <c r="J61" s="9"/>
      <c r="K61" s="9"/>
    </row>
    <row r="62" spans="1:11" x14ac:dyDescent="0.25">
      <c r="A62" s="17"/>
      <c r="E62" s="23"/>
      <c r="F62" s="9"/>
      <c r="G62" s="9"/>
      <c r="H62" s="9"/>
      <c r="I62" s="9"/>
      <c r="J62" s="9"/>
      <c r="K62" s="9"/>
    </row>
    <row r="63" spans="1:11" x14ac:dyDescent="0.25">
      <c r="A63" s="17"/>
      <c r="E63" s="23"/>
      <c r="F63" s="9"/>
      <c r="G63" s="9"/>
      <c r="H63" s="9"/>
      <c r="I63" s="9"/>
      <c r="J63" s="9"/>
      <c r="K63" s="9"/>
    </row>
    <row r="64" spans="1:11" x14ac:dyDescent="0.25">
      <c r="A64" s="17"/>
      <c r="E64" s="23"/>
      <c r="F64" s="9"/>
      <c r="G64" s="9"/>
      <c r="H64" s="9"/>
      <c r="I64" s="9"/>
      <c r="J64" s="9"/>
      <c r="K64" s="9"/>
    </row>
    <row r="65" spans="1:11" x14ac:dyDescent="0.25">
      <c r="A65" s="17"/>
      <c r="E65" s="23"/>
      <c r="F65" s="9"/>
      <c r="G65" s="9"/>
      <c r="H65" s="9"/>
      <c r="I65" s="9"/>
      <c r="J65" s="9"/>
      <c r="K65" s="9"/>
    </row>
    <row r="66" spans="1:11" x14ac:dyDescent="0.25">
      <c r="A66" s="17"/>
      <c r="E66" s="23"/>
      <c r="F66" s="9"/>
      <c r="G66" s="9"/>
      <c r="H66" s="9"/>
      <c r="I66" s="9"/>
      <c r="J66" s="9"/>
      <c r="K66" s="9"/>
    </row>
    <row r="67" spans="1:11" x14ac:dyDescent="0.25">
      <c r="A67" s="17"/>
      <c r="E67" s="23"/>
      <c r="F67" s="9"/>
      <c r="G67" s="9"/>
      <c r="H67" s="9"/>
      <c r="I67" s="9"/>
      <c r="J67" s="9"/>
      <c r="K67" s="9"/>
    </row>
    <row r="68" spans="1:11" x14ac:dyDescent="0.25">
      <c r="A68" s="17"/>
      <c r="E68" s="23"/>
      <c r="F68" s="9"/>
      <c r="G68" s="9"/>
      <c r="H68" s="9"/>
      <c r="I68" s="9"/>
      <c r="J68" s="9"/>
      <c r="K68" s="9"/>
    </row>
    <row r="69" spans="1:11" x14ac:dyDescent="0.25">
      <c r="A69" s="17"/>
      <c r="E69" s="23"/>
      <c r="F69" s="9"/>
      <c r="G69" s="9"/>
      <c r="H69" s="9"/>
      <c r="I69" s="9"/>
      <c r="J69" s="9"/>
      <c r="K69" s="9"/>
    </row>
    <row r="70" spans="1:11" x14ac:dyDescent="0.25">
      <c r="A70" s="17"/>
      <c r="E70" s="23"/>
      <c r="F70" s="9"/>
      <c r="G70" s="9"/>
      <c r="H70" s="9"/>
      <c r="I70" s="9"/>
      <c r="J70" s="9"/>
      <c r="K70" s="9"/>
    </row>
    <row r="71" spans="1:11" x14ac:dyDescent="0.25">
      <c r="A71" s="17"/>
      <c r="E71" s="23"/>
      <c r="F71" s="9"/>
      <c r="G71" s="9"/>
      <c r="H71" s="9"/>
      <c r="I71" s="9"/>
      <c r="J71" s="9"/>
      <c r="K71" s="9"/>
    </row>
    <row r="72" spans="1:11" x14ac:dyDescent="0.25">
      <c r="A72" s="17"/>
      <c r="E72" s="23"/>
      <c r="F72" s="9"/>
      <c r="G72" s="9"/>
      <c r="H72" s="9"/>
      <c r="I72" s="9"/>
      <c r="J72" s="9"/>
      <c r="K72" s="9"/>
    </row>
    <row r="73" spans="1:11" x14ac:dyDescent="0.25">
      <c r="A73" s="17"/>
      <c r="E73" s="23"/>
      <c r="F73" s="9"/>
      <c r="G73" s="9"/>
      <c r="H73" s="9"/>
      <c r="I73" s="9"/>
      <c r="J73" s="9"/>
      <c r="K73" s="9"/>
    </row>
    <row r="74" spans="1:11" x14ac:dyDescent="0.25">
      <c r="A74" s="17"/>
      <c r="E74" s="23"/>
      <c r="F74" s="9"/>
      <c r="G74" s="9"/>
      <c r="H74" s="9"/>
      <c r="I74" s="9"/>
      <c r="J74" s="9"/>
      <c r="K74" s="9"/>
    </row>
    <row r="75" spans="1:11" x14ac:dyDescent="0.25">
      <c r="A75" s="17"/>
      <c r="E75" s="23"/>
      <c r="F75" s="9"/>
      <c r="G75" s="9"/>
      <c r="H75" s="9"/>
      <c r="I75" s="9"/>
      <c r="J75" s="9"/>
      <c r="K75" s="9"/>
    </row>
    <row r="76" spans="1:11" x14ac:dyDescent="0.25">
      <c r="A76" s="17"/>
      <c r="E76" s="23"/>
      <c r="F76" s="9"/>
      <c r="G76" s="9"/>
      <c r="H76" s="9"/>
      <c r="I76" s="9"/>
      <c r="J76" s="9"/>
      <c r="K76" s="9"/>
    </row>
    <row r="77" spans="1:11" x14ac:dyDescent="0.25">
      <c r="A77" s="17"/>
      <c r="E77" s="23"/>
      <c r="F77" s="9"/>
      <c r="G77" s="9"/>
      <c r="H77" s="9"/>
      <c r="I77" s="9"/>
      <c r="J77" s="9"/>
      <c r="K77" s="9"/>
    </row>
    <row r="78" spans="1:11" x14ac:dyDescent="0.25">
      <c r="A78" s="17"/>
      <c r="E78" s="23"/>
      <c r="F78" s="9"/>
      <c r="G78" s="9"/>
      <c r="H78" s="9"/>
      <c r="I78" s="9"/>
      <c r="J78" s="9"/>
      <c r="K78" s="9"/>
    </row>
    <row r="79" spans="1:11" x14ac:dyDescent="0.25">
      <c r="A79" s="17"/>
      <c r="E79" s="23"/>
      <c r="F79" s="9"/>
      <c r="G79" s="9"/>
      <c r="H79" s="9"/>
      <c r="I79" s="9"/>
      <c r="J79" s="9"/>
      <c r="K79" s="9"/>
    </row>
    <row r="80" spans="1:11" x14ac:dyDescent="0.25">
      <c r="A80" s="17"/>
      <c r="E80" s="23"/>
      <c r="F80" s="9"/>
      <c r="G80" s="9"/>
      <c r="H80" s="9"/>
      <c r="I80" s="9"/>
      <c r="J80" s="9"/>
      <c r="K80" s="9"/>
    </row>
    <row r="81" spans="1:11" x14ac:dyDescent="0.25">
      <c r="A81" s="17"/>
      <c r="E81" s="23"/>
      <c r="F81" s="9"/>
      <c r="G81" s="9"/>
      <c r="H81" s="9"/>
      <c r="I81" s="9"/>
      <c r="J81" s="9"/>
      <c r="K81" s="9"/>
    </row>
    <row r="82" spans="1:11" x14ac:dyDescent="0.25">
      <c r="A82" s="17"/>
      <c r="E82" s="23"/>
      <c r="F82" s="9"/>
      <c r="G82" s="9"/>
      <c r="H82" s="9"/>
      <c r="I82" s="9"/>
      <c r="J82" s="9"/>
      <c r="K82" s="9"/>
    </row>
    <row r="83" spans="1:11" x14ac:dyDescent="0.25">
      <c r="A83" s="17"/>
      <c r="E83" s="23"/>
      <c r="F83" s="9"/>
      <c r="G83" s="9"/>
      <c r="H83" s="9"/>
      <c r="I83" s="9"/>
      <c r="J83" s="9"/>
      <c r="K83" s="9"/>
    </row>
    <row r="84" spans="1:11" x14ac:dyDescent="0.25">
      <c r="A84" s="17"/>
      <c r="E84" s="23"/>
      <c r="F84" s="9"/>
      <c r="G84" s="9"/>
      <c r="H84" s="9"/>
      <c r="I84" s="9"/>
      <c r="J84" s="9"/>
      <c r="K84" s="9"/>
    </row>
    <row r="85" spans="1:11" x14ac:dyDescent="0.25">
      <c r="A85" s="19"/>
      <c r="E85" s="23"/>
      <c r="F85" s="9"/>
      <c r="G85" s="9"/>
      <c r="H85" s="9"/>
      <c r="I85" s="9"/>
      <c r="J85" s="9"/>
      <c r="K85" s="9"/>
    </row>
    <row r="86" spans="1:11" x14ac:dyDescent="0.25">
      <c r="A86" s="19"/>
      <c r="E86" s="23"/>
      <c r="F86" s="9"/>
      <c r="G86" s="9"/>
      <c r="H86" s="9"/>
      <c r="I86" s="9"/>
      <c r="J86" s="9"/>
      <c r="K86" s="9"/>
    </row>
    <row r="87" spans="1:11" x14ac:dyDescent="0.25">
      <c r="A87" s="19"/>
      <c r="E87" s="23"/>
      <c r="F87" s="9"/>
      <c r="G87" s="9"/>
      <c r="H87" s="9"/>
      <c r="I87" s="9"/>
      <c r="J87" s="9"/>
      <c r="K87" s="9"/>
    </row>
    <row r="88" spans="1:11" x14ac:dyDescent="0.25">
      <c r="A88" s="19"/>
      <c r="E88" s="23"/>
      <c r="F88" s="9"/>
      <c r="G88" s="9"/>
      <c r="H88" s="9"/>
      <c r="I88" s="9"/>
      <c r="J88" s="9"/>
      <c r="K88" s="9"/>
    </row>
    <row r="89" spans="1:11" x14ac:dyDescent="0.25">
      <c r="E89" s="23"/>
      <c r="F89" s="9"/>
      <c r="G89" s="9"/>
      <c r="H89" s="9"/>
      <c r="I89" s="9"/>
      <c r="J89" s="9"/>
      <c r="K89" s="9"/>
    </row>
    <row r="90" spans="1:11" x14ac:dyDescent="0.25">
      <c r="E90" s="23"/>
      <c r="F90" s="9"/>
      <c r="G90" s="9"/>
      <c r="H90" s="9"/>
      <c r="I90" s="9"/>
      <c r="J90" s="9"/>
      <c r="K90" s="9"/>
    </row>
    <row r="91" spans="1:11" x14ac:dyDescent="0.25">
      <c r="E91" s="23"/>
      <c r="F91" s="9"/>
      <c r="G91" s="9"/>
      <c r="H91" s="9"/>
      <c r="I91" s="9"/>
      <c r="J91" s="9"/>
      <c r="K91" s="9"/>
    </row>
    <row r="92" spans="1:11" x14ac:dyDescent="0.25">
      <c r="E92" s="23"/>
      <c r="F92" s="9"/>
      <c r="G92" s="9"/>
      <c r="H92" s="9"/>
      <c r="I92" s="9"/>
      <c r="J92" s="9"/>
      <c r="K92" s="9"/>
    </row>
    <row r="93" spans="1:11" x14ac:dyDescent="0.25">
      <c r="E93" s="23"/>
      <c r="F93" s="9"/>
      <c r="G93" s="9"/>
      <c r="H93" s="9"/>
      <c r="I93" s="9"/>
      <c r="J93" s="9"/>
      <c r="K93" s="9"/>
    </row>
    <row r="94" spans="1:11" x14ac:dyDescent="0.25">
      <c r="E94" s="23"/>
      <c r="F94" s="9"/>
      <c r="G94" s="9"/>
      <c r="H94" s="9"/>
      <c r="I94" s="9"/>
      <c r="J94" s="9"/>
      <c r="K94" s="9"/>
    </row>
    <row r="95" spans="1:11" x14ac:dyDescent="0.25">
      <c r="E95" s="23"/>
      <c r="F95" s="9"/>
      <c r="G95" s="9"/>
      <c r="H95" s="9"/>
      <c r="I95" s="9"/>
      <c r="J95" s="9"/>
      <c r="K95" s="9"/>
    </row>
    <row r="96" spans="1:11" x14ac:dyDescent="0.25">
      <c r="E96" s="23"/>
      <c r="F96" s="9"/>
      <c r="G96" s="9"/>
      <c r="H96" s="9"/>
      <c r="I96" s="9"/>
      <c r="J96" s="9"/>
      <c r="K96" s="9"/>
    </row>
    <row r="97" spans="5:11" x14ac:dyDescent="0.25">
      <c r="E97" s="23"/>
      <c r="F97" s="9"/>
      <c r="G97" s="9"/>
      <c r="H97" s="9"/>
      <c r="I97" s="9"/>
      <c r="J97" s="9"/>
      <c r="K97" s="9"/>
    </row>
    <row r="98" spans="5:11" x14ac:dyDescent="0.25">
      <c r="E98" s="23"/>
      <c r="F98" s="9"/>
      <c r="G98" s="9"/>
      <c r="H98" s="9"/>
      <c r="I98" s="9"/>
      <c r="J98" s="9"/>
      <c r="K98" s="9"/>
    </row>
    <row r="99" spans="5:11" x14ac:dyDescent="0.25">
      <c r="E99" s="23"/>
    </row>
    <row r="100" spans="5:11" x14ac:dyDescent="0.25">
      <c r="E100" s="23"/>
    </row>
    <row r="101" spans="5:11" x14ac:dyDescent="0.25">
      <c r="E101" s="23"/>
    </row>
    <row r="102" spans="5:11" x14ac:dyDescent="0.25">
      <c r="E102" s="23"/>
    </row>
    <row r="103" spans="5:11" x14ac:dyDescent="0.25">
      <c r="E103" s="23"/>
    </row>
    <row r="104" spans="5:11" x14ac:dyDescent="0.25">
      <c r="E104" s="23"/>
    </row>
    <row r="105" spans="5:11" x14ac:dyDescent="0.25">
      <c r="E105" s="23"/>
    </row>
  </sheetData>
  <autoFilter ref="A2:I22"/>
  <pageMargins left="0.23622047244094491" right="0.23622047244094491" top="0.55118110236220474" bottom="0.55118110236220474" header="0.31496062992125984" footer="0.31496062992125984"/>
  <pageSetup paperSize="8"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tabSelected="1" zoomScale="70" zoomScaleNormal="70" workbookViewId="0">
      <selection activeCell="M16" sqref="M16"/>
    </sheetView>
  </sheetViews>
  <sheetFormatPr defaultRowHeight="15" x14ac:dyDescent="0.25"/>
  <cols>
    <col min="1" max="1" width="14.28515625" customWidth="1"/>
    <col min="2" max="2" width="17.140625" customWidth="1"/>
    <col min="3" max="4" width="18.7109375" customWidth="1"/>
    <col min="5" max="5" width="19.5703125" customWidth="1"/>
    <col min="6" max="6" width="17.5703125" customWidth="1"/>
    <col min="7" max="7" width="16.7109375" customWidth="1"/>
    <col min="8" max="8" width="19.5703125" customWidth="1"/>
    <col min="9" max="9" width="16.7109375" customWidth="1"/>
    <col min="11" max="11" width="14.28515625" bestFit="1" customWidth="1"/>
  </cols>
  <sheetData>
    <row r="1" spans="1:10" ht="57" customHeight="1" x14ac:dyDescent="0.4">
      <c r="A1" s="824" t="s">
        <v>477</v>
      </c>
      <c r="B1" s="824"/>
      <c r="C1" s="824"/>
      <c r="D1" s="824"/>
      <c r="E1" s="824"/>
      <c r="F1" s="824"/>
      <c r="G1" s="824"/>
      <c r="H1" s="824"/>
      <c r="I1" s="824"/>
    </row>
    <row r="2" spans="1:10" ht="9" customHeight="1" x14ac:dyDescent="0.25"/>
    <row r="3" spans="1:10" ht="15.75" x14ac:dyDescent="0.25">
      <c r="A3" s="267" t="s">
        <v>206</v>
      </c>
      <c r="B3" s="267"/>
      <c r="C3" s="267"/>
      <c r="D3" s="267"/>
      <c r="E3" s="267"/>
      <c r="F3" s="267"/>
      <c r="G3" s="267"/>
      <c r="H3" s="267"/>
      <c r="I3" s="273" t="s">
        <v>178</v>
      </c>
    </row>
    <row r="4" spans="1:10" ht="32.25" customHeight="1" x14ac:dyDescent="0.25">
      <c r="A4" s="825" t="s">
        <v>176</v>
      </c>
      <c r="B4" s="826"/>
      <c r="C4" s="827" t="s">
        <v>235</v>
      </c>
      <c r="D4" s="827" t="s">
        <v>280</v>
      </c>
      <c r="E4" s="828" t="s">
        <v>278</v>
      </c>
      <c r="F4" s="829"/>
      <c r="G4" s="830"/>
      <c r="H4" s="831" t="s">
        <v>279</v>
      </c>
      <c r="I4" s="831" t="s">
        <v>236</v>
      </c>
    </row>
    <row r="5" spans="1:10" ht="94.5" customHeight="1" x14ac:dyDescent="0.25">
      <c r="A5" s="825"/>
      <c r="B5" s="826"/>
      <c r="C5" s="827"/>
      <c r="D5" s="827"/>
      <c r="E5" s="587" t="s">
        <v>195</v>
      </c>
      <c r="F5" s="237" t="s">
        <v>234</v>
      </c>
      <c r="G5" s="238" t="s">
        <v>293</v>
      </c>
      <c r="H5" s="831"/>
      <c r="I5" s="831"/>
      <c r="J5" s="217"/>
    </row>
    <row r="6" spans="1:10" ht="31.5" x14ac:dyDescent="0.25">
      <c r="A6" s="841" t="s">
        <v>179</v>
      </c>
      <c r="B6" s="842"/>
      <c r="C6" s="239" t="s">
        <v>180</v>
      </c>
      <c r="D6" s="239" t="s">
        <v>181</v>
      </c>
      <c r="E6" s="588" t="s">
        <v>312</v>
      </c>
      <c r="F6" s="240" t="s">
        <v>183</v>
      </c>
      <c r="G6" s="658" t="s">
        <v>184</v>
      </c>
      <c r="H6" s="241" t="s">
        <v>313</v>
      </c>
      <c r="I6" s="241" t="s">
        <v>314</v>
      </c>
    </row>
    <row r="7" spans="1:10" ht="45" customHeight="1" x14ac:dyDescent="0.25">
      <c r="A7" s="843" t="s">
        <v>203</v>
      </c>
      <c r="B7" s="844"/>
      <c r="C7" s="242">
        <f>'Projekty KK'!G127</f>
        <v>1445909498.6600001</v>
      </c>
      <c r="D7" s="243">
        <f>'Projekty KK'!L127</f>
        <v>249532196.52999997</v>
      </c>
      <c r="E7" s="244">
        <f>'Projekty KK'!M127</f>
        <v>139652498.49000001</v>
      </c>
      <c r="F7" s="245">
        <f>'Projekty KK'!N127</f>
        <v>122815899.03000002</v>
      </c>
      <c r="G7" s="246">
        <f>'Projekty KK'!O129</f>
        <v>16836599.459999997</v>
      </c>
      <c r="H7" s="573">
        <f>E7/D7</f>
        <v>0.55965723234119935</v>
      </c>
      <c r="I7" s="573">
        <f>E7/C7</f>
        <v>9.6584536320857756E-2</v>
      </c>
    </row>
    <row r="8" spans="1:10" ht="45" customHeight="1" x14ac:dyDescent="0.25">
      <c r="A8" s="845" t="s">
        <v>204</v>
      </c>
      <c r="B8" s="846"/>
      <c r="C8" s="577">
        <f>'Projekty PO'!G84</f>
        <v>3535660137.3699994</v>
      </c>
      <c r="D8" s="578">
        <f>'Projekty PO'!L84</f>
        <v>893939180.02000022</v>
      </c>
      <c r="E8" s="579">
        <f>'Projekty PO'!M84</f>
        <v>293951066.93000001</v>
      </c>
      <c r="F8" s="247">
        <f>'Projekty PO'!N84</f>
        <v>328791204.66999996</v>
      </c>
      <c r="G8" s="580">
        <f>'Projekty PO'!O87</f>
        <v>4252481.5100000007</v>
      </c>
      <c r="H8" s="581">
        <f>E8/D8</f>
        <v>0.3288266959318456</v>
      </c>
      <c r="I8" s="582">
        <f>E8/C8</f>
        <v>8.3138948742017799E-2</v>
      </c>
    </row>
    <row r="9" spans="1:10" ht="49.5" customHeight="1" thickBot="1" x14ac:dyDescent="0.3">
      <c r="A9" s="847" t="s">
        <v>271</v>
      </c>
      <c r="B9" s="848"/>
      <c r="C9" s="248" t="s">
        <v>194</v>
      </c>
      <c r="D9" s="249">
        <v>2065000000</v>
      </c>
      <c r="E9" s="250">
        <v>307867530</v>
      </c>
      <c r="F9" s="251">
        <v>307867530</v>
      </c>
      <c r="G9" s="252">
        <v>0</v>
      </c>
      <c r="H9" s="574">
        <f>E9/D9</f>
        <v>0.14908839225181597</v>
      </c>
      <c r="I9" s="253" t="s">
        <v>194</v>
      </c>
    </row>
    <row r="10" spans="1:10" ht="32.25" customHeight="1" x14ac:dyDescent="0.25">
      <c r="A10" s="849" t="s">
        <v>122</v>
      </c>
      <c r="B10" s="850"/>
      <c r="C10" s="254">
        <f>SUM(C7:C9)</f>
        <v>4981569636.0299997</v>
      </c>
      <c r="D10" s="254">
        <f>SUM(D7:D9)</f>
        <v>3208471376.5500002</v>
      </c>
      <c r="E10" s="576">
        <f>SUM(E7:E9)</f>
        <v>741471095.42000008</v>
      </c>
      <c r="F10" s="255">
        <f>SUM(F7:F9)</f>
        <v>759474633.70000005</v>
      </c>
      <c r="G10" s="256">
        <f>SUM(G7:G9)</f>
        <v>21089080.969999999</v>
      </c>
      <c r="H10" s="257">
        <f>E10/D10</f>
        <v>0.23109793057193731</v>
      </c>
      <c r="I10" s="258">
        <f>E10/C10</f>
        <v>0.14884286471821886</v>
      </c>
    </row>
    <row r="11" spans="1:10" s="149" customFormat="1" x14ac:dyDescent="0.25">
      <c r="A11" s="368" t="s">
        <v>391</v>
      </c>
      <c r="B11" s="381"/>
      <c r="C11" s="381"/>
      <c r="D11" s="381"/>
      <c r="E11" s="381"/>
      <c r="F11" s="381"/>
      <c r="G11" s="173"/>
      <c r="H11" s="174"/>
      <c r="I11" s="73"/>
    </row>
    <row r="12" spans="1:10" s="149" customFormat="1" ht="48" customHeight="1" x14ac:dyDescent="0.25">
      <c r="A12" s="832" t="s">
        <v>683</v>
      </c>
      <c r="B12" s="832"/>
      <c r="C12" s="832"/>
      <c r="D12" s="832"/>
      <c r="E12" s="832"/>
      <c r="F12" s="832"/>
      <c r="G12" s="173"/>
      <c r="H12" s="174"/>
      <c r="I12" s="73"/>
    </row>
    <row r="13" spans="1:10" s="149" customFormat="1" ht="23.25" x14ac:dyDescent="0.25">
      <c r="A13" s="266" t="s">
        <v>200</v>
      </c>
      <c r="B13" s="171"/>
      <c r="C13" s="172"/>
      <c r="D13" s="172"/>
      <c r="E13" s="172"/>
      <c r="F13" s="173"/>
      <c r="G13" s="173"/>
      <c r="H13" s="174"/>
      <c r="I13" s="73"/>
    </row>
    <row r="14" spans="1:10" s="149" customFormat="1" ht="15" customHeight="1" x14ac:dyDescent="0.25">
      <c r="A14" s="171"/>
      <c r="B14" s="171"/>
      <c r="C14" s="172"/>
      <c r="D14" s="172"/>
      <c r="E14" s="172"/>
      <c r="F14" s="173"/>
      <c r="G14" s="173"/>
      <c r="H14" s="174"/>
      <c r="I14" s="73"/>
    </row>
    <row r="15" spans="1:10" s="149" customFormat="1" ht="14.25" customHeight="1" x14ac:dyDescent="0.25">
      <c r="A15" s="267" t="s">
        <v>207</v>
      </c>
      <c r="B15" s="268"/>
      <c r="C15" s="269"/>
      <c r="D15" s="269"/>
      <c r="E15" s="269"/>
      <c r="F15" s="270"/>
      <c r="G15" s="270"/>
      <c r="H15" s="271"/>
      <c r="I15" s="272" t="s">
        <v>178</v>
      </c>
    </row>
    <row r="16" spans="1:10" s="149" customFormat="1" ht="24.95" customHeight="1" x14ac:dyDescent="0.25">
      <c r="A16" s="833" t="s">
        <v>392</v>
      </c>
      <c r="B16" s="834"/>
      <c r="C16" s="834"/>
      <c r="D16" s="835"/>
      <c r="E16" s="260">
        <f>E7+E8</f>
        <v>433603565.42000002</v>
      </c>
      <c r="F16" s="836"/>
      <c r="G16" s="837"/>
      <c r="H16" s="837"/>
      <c r="I16" s="838"/>
    </row>
    <row r="17" spans="1:13" s="149" customFormat="1" ht="39" customHeight="1" x14ac:dyDescent="0.25">
      <c r="A17" s="259" t="s">
        <v>142</v>
      </c>
      <c r="B17" s="839" t="s">
        <v>639</v>
      </c>
      <c r="C17" s="839"/>
      <c r="D17" s="840"/>
      <c r="E17" s="569">
        <f>'Projekty KK'!N128+'Projekty PO'!N85+'Projekty PO'!N86</f>
        <v>244531395.96000004</v>
      </c>
      <c r="F17" s="817" t="s">
        <v>539</v>
      </c>
      <c r="G17" s="818"/>
      <c r="H17" s="818"/>
      <c r="I17" s="819"/>
      <c r="K17" s="299"/>
      <c r="M17" s="299"/>
    </row>
    <row r="18" spans="1:13" s="149" customFormat="1" ht="24.95" customHeight="1" x14ac:dyDescent="0.25">
      <c r="A18" s="261"/>
      <c r="B18" s="820" t="s">
        <v>568</v>
      </c>
      <c r="C18" s="820"/>
      <c r="D18" s="821"/>
      <c r="E18" s="747">
        <f>-('Projekty PO'!N86)</f>
        <v>-39092619.25</v>
      </c>
      <c r="F18" s="817" t="s">
        <v>682</v>
      </c>
      <c r="G18" s="818"/>
      <c r="H18" s="818"/>
      <c r="I18" s="819"/>
    </row>
    <row r="19" spans="1:13" s="149" customFormat="1" ht="24.95" customHeight="1" x14ac:dyDescent="0.25">
      <c r="A19" s="261"/>
      <c r="B19" s="822" t="s">
        <v>202</v>
      </c>
      <c r="C19" s="822"/>
      <c r="D19" s="823"/>
      <c r="E19" s="262">
        <f>'Projekty KK'!N129+'Projekty PO'!N87</f>
        <v>207075707.74000001</v>
      </c>
      <c r="F19" s="817" t="s">
        <v>539</v>
      </c>
      <c r="G19" s="818"/>
      <c r="H19" s="818"/>
      <c r="I19" s="819"/>
    </row>
    <row r="20" spans="1:13" s="149" customFormat="1" ht="24.95" customHeight="1" x14ac:dyDescent="0.25">
      <c r="A20" s="261"/>
      <c r="B20" s="860" t="s">
        <v>296</v>
      </c>
      <c r="C20" s="860"/>
      <c r="D20" s="861"/>
      <c r="E20" s="263">
        <f>'Projekty KK'!O129+'Projekty PO'!O87</f>
        <v>21089080.969999999</v>
      </c>
      <c r="F20" s="862" t="s">
        <v>539</v>
      </c>
      <c r="G20" s="862"/>
      <c r="H20" s="862"/>
      <c r="I20" s="862"/>
    </row>
    <row r="21" spans="1:13" s="149" customFormat="1" ht="24.95" customHeight="1" x14ac:dyDescent="0.25">
      <c r="A21" s="833" t="s">
        <v>201</v>
      </c>
      <c r="B21" s="834"/>
      <c r="C21" s="834"/>
      <c r="D21" s="835"/>
      <c r="E21" s="260">
        <f>E9</f>
        <v>307867530</v>
      </c>
      <c r="F21" s="856" t="s">
        <v>540</v>
      </c>
      <c r="G21" s="856"/>
      <c r="H21" s="856"/>
      <c r="I21" s="856"/>
    </row>
    <row r="22" spans="1:13" s="149" customFormat="1" ht="33" customHeight="1" x14ac:dyDescent="0.25">
      <c r="A22" s="857" t="s">
        <v>285</v>
      </c>
      <c r="B22" s="858"/>
      <c r="C22" s="858"/>
      <c r="D22" s="859"/>
      <c r="E22" s="575">
        <f>E10</f>
        <v>741471095.42000008</v>
      </c>
      <c r="F22" s="856" t="s">
        <v>541</v>
      </c>
      <c r="G22" s="856"/>
      <c r="H22" s="856"/>
      <c r="I22" s="856"/>
    </row>
    <row r="23" spans="1:13" x14ac:dyDescent="0.25">
      <c r="A23" s="168"/>
      <c r="B23" s="168"/>
      <c r="C23" s="168"/>
      <c r="H23" s="164"/>
    </row>
    <row r="24" spans="1:13" ht="18.75" x14ac:dyDescent="0.3">
      <c r="A24" s="175" t="s">
        <v>205</v>
      </c>
      <c r="B24" s="1"/>
      <c r="C24" s="236"/>
      <c r="D24" s="165"/>
      <c r="E24" s="165"/>
      <c r="F24" s="165"/>
      <c r="G24" s="165"/>
      <c r="H24" s="166"/>
      <c r="I24" s="165"/>
    </row>
    <row r="25" spans="1:13" ht="105.75" customHeight="1" x14ac:dyDescent="0.25">
      <c r="A25" s="264" t="s">
        <v>180</v>
      </c>
      <c r="B25" s="851" t="s">
        <v>235</v>
      </c>
      <c r="C25" s="851"/>
      <c r="D25" s="851"/>
      <c r="E25" s="852" t="s">
        <v>283</v>
      </c>
      <c r="F25" s="852"/>
      <c r="G25" s="852"/>
      <c r="H25" s="852"/>
      <c r="I25" s="852"/>
    </row>
    <row r="26" spans="1:13" ht="66" customHeight="1" x14ac:dyDescent="0.25">
      <c r="A26" s="264" t="s">
        <v>181</v>
      </c>
      <c r="B26" s="851" t="s">
        <v>281</v>
      </c>
      <c r="C26" s="851"/>
      <c r="D26" s="851"/>
      <c r="E26" s="852" t="s">
        <v>284</v>
      </c>
      <c r="F26" s="852"/>
      <c r="G26" s="852"/>
      <c r="H26" s="852"/>
      <c r="I26" s="852"/>
    </row>
    <row r="27" spans="1:13" ht="40.5" customHeight="1" x14ac:dyDescent="0.25">
      <c r="A27" s="264" t="s">
        <v>182</v>
      </c>
      <c r="B27" s="851" t="s">
        <v>277</v>
      </c>
      <c r="C27" s="851"/>
      <c r="D27" s="851"/>
      <c r="E27" s="853" t="s">
        <v>239</v>
      </c>
      <c r="F27" s="854"/>
      <c r="G27" s="854"/>
      <c r="H27" s="854"/>
      <c r="I27" s="855"/>
    </row>
    <row r="28" spans="1:13" ht="105" customHeight="1" x14ac:dyDescent="0.25">
      <c r="A28" s="264" t="s">
        <v>183</v>
      </c>
      <c r="B28" s="851" t="s">
        <v>177</v>
      </c>
      <c r="C28" s="851"/>
      <c r="D28" s="851"/>
      <c r="E28" s="852" t="s">
        <v>273</v>
      </c>
      <c r="F28" s="852"/>
      <c r="G28" s="852"/>
      <c r="H28" s="852"/>
      <c r="I28" s="852"/>
    </row>
    <row r="29" spans="1:13" ht="72" customHeight="1" x14ac:dyDescent="0.25">
      <c r="A29" s="264" t="s">
        <v>184</v>
      </c>
      <c r="B29" s="851" t="s">
        <v>282</v>
      </c>
      <c r="C29" s="851"/>
      <c r="D29" s="851"/>
      <c r="E29" s="852" t="s">
        <v>199</v>
      </c>
      <c r="F29" s="852"/>
      <c r="G29" s="852"/>
      <c r="H29" s="852"/>
      <c r="I29" s="852"/>
    </row>
    <row r="30" spans="1:13" ht="69.75" customHeight="1" x14ac:dyDescent="0.25">
      <c r="A30" s="265" t="s">
        <v>237</v>
      </c>
      <c r="B30" s="851" t="s">
        <v>279</v>
      </c>
      <c r="C30" s="851"/>
      <c r="D30" s="851"/>
      <c r="E30" s="852" t="s">
        <v>252</v>
      </c>
      <c r="F30" s="852"/>
      <c r="G30" s="852"/>
      <c r="H30" s="852"/>
      <c r="I30" s="852"/>
    </row>
    <row r="31" spans="1:13" ht="42.75" customHeight="1" x14ac:dyDescent="0.25">
      <c r="A31" s="265" t="s">
        <v>238</v>
      </c>
      <c r="B31" s="851" t="s">
        <v>236</v>
      </c>
      <c r="C31" s="851"/>
      <c r="D31" s="851"/>
      <c r="E31" s="852" t="s">
        <v>251</v>
      </c>
      <c r="F31" s="852"/>
      <c r="G31" s="852"/>
      <c r="H31" s="852"/>
      <c r="I31" s="852"/>
    </row>
    <row r="32" spans="1:13" ht="15.75" x14ac:dyDescent="0.25">
      <c r="A32" s="167"/>
      <c r="B32" s="165"/>
      <c r="C32" s="165"/>
      <c r="D32" s="165"/>
      <c r="E32" s="165"/>
      <c r="F32" s="165"/>
      <c r="G32" s="165"/>
      <c r="H32" s="166"/>
    </row>
    <row r="33" spans="1:8" ht="15.75" x14ac:dyDescent="0.25">
      <c r="A33" s="167"/>
      <c r="B33" s="165"/>
      <c r="C33" s="165"/>
      <c r="D33" s="165"/>
      <c r="E33" s="165"/>
      <c r="F33" s="165"/>
      <c r="G33" s="165"/>
      <c r="H33" s="166"/>
    </row>
    <row r="34" spans="1:8" ht="15.75" x14ac:dyDescent="0.25">
      <c r="A34" s="165"/>
      <c r="B34" s="165"/>
      <c r="C34" s="165"/>
      <c r="D34" s="165"/>
      <c r="E34" s="165"/>
      <c r="F34" s="165"/>
      <c r="G34" s="165"/>
      <c r="H34" s="166"/>
    </row>
    <row r="35" spans="1:8" ht="15.75" x14ac:dyDescent="0.25">
      <c r="A35" s="165"/>
      <c r="B35" s="165"/>
      <c r="C35" s="165"/>
      <c r="D35" s="165"/>
      <c r="E35" s="165"/>
      <c r="F35" s="165"/>
      <c r="G35" s="165"/>
      <c r="H35" s="166"/>
    </row>
    <row r="36" spans="1:8" ht="15.75" x14ac:dyDescent="0.25">
      <c r="A36" s="165"/>
      <c r="B36" s="165"/>
      <c r="C36" s="165"/>
      <c r="D36" s="165"/>
      <c r="E36" s="165"/>
      <c r="F36" s="165"/>
      <c r="G36" s="165"/>
      <c r="H36" s="165"/>
    </row>
    <row r="37" spans="1:8" ht="15.75" x14ac:dyDescent="0.25">
      <c r="A37" s="165"/>
      <c r="B37" s="165"/>
      <c r="C37" s="165"/>
      <c r="D37" s="165"/>
      <c r="E37" s="165"/>
      <c r="F37" s="165"/>
      <c r="G37" s="165"/>
      <c r="H37" s="165"/>
    </row>
    <row r="38" spans="1:8" ht="18.75" x14ac:dyDescent="0.3">
      <c r="B38" s="163"/>
      <c r="C38" s="163"/>
    </row>
    <row r="39" spans="1:8" ht="18.75" x14ac:dyDescent="0.3">
      <c r="B39" s="163"/>
      <c r="C39" s="163"/>
    </row>
    <row r="40" spans="1:8" ht="18.75" x14ac:dyDescent="0.3">
      <c r="B40" s="163"/>
      <c r="C40" s="163"/>
    </row>
    <row r="41" spans="1:8" ht="18.75" x14ac:dyDescent="0.3">
      <c r="B41" s="163"/>
      <c r="C41" s="163"/>
    </row>
    <row r="42" spans="1:8" ht="18.75" x14ac:dyDescent="0.3">
      <c r="B42" s="163"/>
      <c r="C42" s="163"/>
    </row>
    <row r="43" spans="1:8" ht="18.75" x14ac:dyDescent="0.3">
      <c r="B43" s="163"/>
      <c r="C43" s="163"/>
    </row>
    <row r="44" spans="1:8" ht="18.75" x14ac:dyDescent="0.3">
      <c r="B44" s="163"/>
      <c r="C44" s="163"/>
    </row>
  </sheetData>
  <mergeCells count="41">
    <mergeCell ref="F19:I19"/>
    <mergeCell ref="B29:D29"/>
    <mergeCell ref="E29:I29"/>
    <mergeCell ref="B30:D30"/>
    <mergeCell ref="E30:I30"/>
    <mergeCell ref="A21:D21"/>
    <mergeCell ref="F21:I21"/>
    <mergeCell ref="A22:D22"/>
    <mergeCell ref="F22:I22"/>
    <mergeCell ref="B25:D25"/>
    <mergeCell ref="E25:I25"/>
    <mergeCell ref="B20:D20"/>
    <mergeCell ref="F20:I20"/>
    <mergeCell ref="E31:I31"/>
    <mergeCell ref="B26:D26"/>
    <mergeCell ref="E26:I26"/>
    <mergeCell ref="B27:D27"/>
    <mergeCell ref="E27:I27"/>
    <mergeCell ref="B28:D28"/>
    <mergeCell ref="E28:I28"/>
    <mergeCell ref="A7:B7"/>
    <mergeCell ref="A8:B8"/>
    <mergeCell ref="A9:B9"/>
    <mergeCell ref="A10:B10"/>
    <mergeCell ref="B31:D31"/>
    <mergeCell ref="F18:I18"/>
    <mergeCell ref="B18:D18"/>
    <mergeCell ref="B19:D19"/>
    <mergeCell ref="A1:I1"/>
    <mergeCell ref="A4:B5"/>
    <mergeCell ref="C4:C5"/>
    <mergeCell ref="D4:D5"/>
    <mergeCell ref="E4:G4"/>
    <mergeCell ref="H4:H5"/>
    <mergeCell ref="I4:I5"/>
    <mergeCell ref="A12:F12"/>
    <mergeCell ref="A16:D16"/>
    <mergeCell ref="F16:I16"/>
    <mergeCell ref="B17:D17"/>
    <mergeCell ref="F17:I17"/>
    <mergeCell ref="A6:B6"/>
  </mergeCells>
  <pageMargins left="0.70866141732283472" right="0.31496062992125984" top="0.74803149606299213" bottom="0.74803149606299213" header="0.31496062992125984" footer="0.31496062992125984"/>
  <pageSetup paperSize="9" scale="57" orientation="portrait" r:id="rId1"/>
  <headerFooter>
    <oddFooter xml:space="preserve">&amp;R&amp;12Zpracoval odbor finanční, stav k 1. 5. 2019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6"/>
  <sheetViews>
    <sheetView topLeftCell="A84" zoomScale="56" zoomScaleNormal="56" zoomScaleSheetLayoutView="42" zoomScalePageLayoutView="70" workbookViewId="0">
      <selection activeCell="W74" sqref="W74"/>
    </sheetView>
  </sheetViews>
  <sheetFormatPr defaultRowHeight="15" x14ac:dyDescent="0.25"/>
  <cols>
    <col min="1" max="1" width="4.7109375" customWidth="1"/>
    <col min="2" max="2" width="13.7109375" customWidth="1"/>
    <col min="3" max="3" width="35.7109375" customWidth="1"/>
    <col min="4" max="4" width="14.85546875" customWidth="1"/>
    <col min="5" max="6" width="12.85546875" customWidth="1"/>
    <col min="7" max="8" width="17.85546875" customWidth="1"/>
    <col min="9" max="10" width="18.7109375" customWidth="1"/>
    <col min="11" max="11" width="40.7109375" customWidth="1"/>
    <col min="12" max="12" width="18.28515625" customWidth="1"/>
    <col min="13" max="13" width="18.42578125" customWidth="1"/>
    <col min="14" max="14" width="17.140625" customWidth="1"/>
    <col min="15" max="15" width="17.7109375" customWidth="1"/>
    <col min="16" max="16" width="19" customWidth="1"/>
    <col min="17" max="17" width="18.5703125" customWidth="1"/>
    <col min="18" max="18" width="49.28515625" customWidth="1"/>
    <col min="19" max="19" width="0" hidden="1" customWidth="1"/>
    <col min="20" max="20" width="4.28515625" hidden="1" customWidth="1"/>
    <col min="22" max="22" width="18.140625" customWidth="1"/>
  </cols>
  <sheetData>
    <row r="1" spans="1:20" ht="28.5" x14ac:dyDescent="0.45">
      <c r="B1" s="161" t="s">
        <v>476</v>
      </c>
      <c r="C1" s="23"/>
      <c r="D1" s="23"/>
      <c r="E1" s="23"/>
      <c r="F1" s="23"/>
      <c r="G1" s="23"/>
      <c r="H1" s="23"/>
      <c r="I1" s="23"/>
      <c r="J1" s="23"/>
      <c r="K1" s="23"/>
      <c r="L1" s="23"/>
      <c r="M1" s="23"/>
      <c r="N1" s="23"/>
      <c r="O1" s="23"/>
      <c r="P1" s="23"/>
      <c r="Q1" s="23"/>
      <c r="R1" s="218" t="s">
        <v>253</v>
      </c>
    </row>
    <row r="2" spans="1:20" ht="38.25" customHeight="1" x14ac:dyDescent="0.25">
      <c r="A2" s="979" t="s">
        <v>295</v>
      </c>
      <c r="B2" s="962" t="s">
        <v>134</v>
      </c>
      <c r="C2" s="962" t="s">
        <v>127</v>
      </c>
      <c r="D2" s="963" t="s">
        <v>455</v>
      </c>
      <c r="E2" s="962" t="s">
        <v>128</v>
      </c>
      <c r="F2" s="981" t="s">
        <v>132</v>
      </c>
      <c r="G2" s="962" t="s">
        <v>191</v>
      </c>
      <c r="H2" s="963" t="s">
        <v>421</v>
      </c>
      <c r="I2" s="962" t="s">
        <v>320</v>
      </c>
      <c r="J2" s="962" t="s">
        <v>129</v>
      </c>
      <c r="K2" s="989" t="s">
        <v>192</v>
      </c>
      <c r="L2" s="988" t="s">
        <v>280</v>
      </c>
      <c r="M2" s="987" t="s">
        <v>278</v>
      </c>
      <c r="N2" s="958"/>
      <c r="O2" s="959"/>
      <c r="P2" s="985" t="s">
        <v>279</v>
      </c>
      <c r="Q2" s="983" t="s">
        <v>250</v>
      </c>
      <c r="R2" s="960" t="s">
        <v>193</v>
      </c>
      <c r="S2" s="958" t="s">
        <v>352</v>
      </c>
      <c r="T2" s="959"/>
    </row>
    <row r="3" spans="1:20" ht="90" x14ac:dyDescent="0.25">
      <c r="A3" s="980"/>
      <c r="B3" s="963"/>
      <c r="C3" s="963"/>
      <c r="D3" s="877"/>
      <c r="E3" s="963"/>
      <c r="F3" s="982"/>
      <c r="G3" s="963"/>
      <c r="H3" s="877"/>
      <c r="I3" s="963"/>
      <c r="J3" s="963"/>
      <c r="K3" s="990"/>
      <c r="L3" s="985"/>
      <c r="M3" s="213" t="s">
        <v>195</v>
      </c>
      <c r="N3" s="214" t="s">
        <v>196</v>
      </c>
      <c r="O3" s="215" t="s">
        <v>197</v>
      </c>
      <c r="P3" s="986"/>
      <c r="Q3" s="984"/>
      <c r="R3" s="961"/>
      <c r="S3" s="214" t="s">
        <v>353</v>
      </c>
      <c r="T3" s="215" t="s">
        <v>178</v>
      </c>
    </row>
    <row r="4" spans="1:20" ht="26.25" customHeight="1" thickBot="1" x14ac:dyDescent="0.3">
      <c r="A4" s="176" t="s">
        <v>240</v>
      </c>
      <c r="B4" s="176" t="s">
        <v>241</v>
      </c>
      <c r="C4" s="176" t="s">
        <v>242</v>
      </c>
      <c r="D4" s="176" t="s">
        <v>243</v>
      </c>
      <c r="E4" s="176" t="s">
        <v>244</v>
      </c>
      <c r="F4" s="176" t="s">
        <v>245</v>
      </c>
      <c r="G4" s="176" t="s">
        <v>246</v>
      </c>
      <c r="H4" s="176" t="s">
        <v>247</v>
      </c>
      <c r="I4" s="176" t="s">
        <v>248</v>
      </c>
      <c r="J4" s="176" t="s">
        <v>249</v>
      </c>
      <c r="K4" s="177" t="s">
        <v>422</v>
      </c>
      <c r="L4" s="178" t="s">
        <v>456</v>
      </c>
      <c r="M4" s="178" t="s">
        <v>457</v>
      </c>
      <c r="N4" s="179" t="s">
        <v>423</v>
      </c>
      <c r="O4" s="177" t="s">
        <v>458</v>
      </c>
      <c r="P4" s="178" t="s">
        <v>459</v>
      </c>
      <c r="Q4" s="178" t="s">
        <v>460</v>
      </c>
      <c r="R4" s="321" t="s">
        <v>461</v>
      </c>
      <c r="S4" s="179" t="s">
        <v>354</v>
      </c>
      <c r="T4" s="322" t="s">
        <v>355</v>
      </c>
    </row>
    <row r="5" spans="1:20" ht="40.5" customHeight="1" x14ac:dyDescent="0.25">
      <c r="A5" s="991">
        <v>1</v>
      </c>
      <c r="B5" s="937" t="s">
        <v>4</v>
      </c>
      <c r="C5" s="993" t="s">
        <v>515</v>
      </c>
      <c r="D5" s="930" t="s">
        <v>462</v>
      </c>
      <c r="E5" s="969" t="s">
        <v>42</v>
      </c>
      <c r="F5" s="970" t="s">
        <v>6</v>
      </c>
      <c r="G5" s="971">
        <v>7683687</v>
      </c>
      <c r="H5" s="1009" t="s">
        <v>424</v>
      </c>
      <c r="I5" s="937" t="s">
        <v>147</v>
      </c>
      <c r="J5" s="976" t="s">
        <v>576</v>
      </c>
      <c r="K5" s="942" t="s">
        <v>232</v>
      </c>
      <c r="L5" s="541">
        <v>5000</v>
      </c>
      <c r="M5" s="542">
        <f t="shared" ref="M5:M98" si="0">N5+O5</f>
        <v>5000</v>
      </c>
      <c r="N5" s="235">
        <v>5000</v>
      </c>
      <c r="O5" s="543">
        <v>0</v>
      </c>
      <c r="P5" s="280">
        <f t="shared" ref="P5:P91" si="1">M5/L5</f>
        <v>1</v>
      </c>
      <c r="Q5" s="939">
        <f>(M5+M6+M7)/G5</f>
        <v>7.8328281722043081E-3</v>
      </c>
      <c r="R5" s="946" t="s">
        <v>721</v>
      </c>
      <c r="S5" s="318">
        <f>T5/L5</f>
        <v>0</v>
      </c>
      <c r="T5" s="10">
        <f>L5-M5</f>
        <v>0</v>
      </c>
    </row>
    <row r="6" spans="1:20" ht="46.5" customHeight="1" x14ac:dyDescent="0.25">
      <c r="A6" s="992"/>
      <c r="B6" s="897"/>
      <c r="C6" s="897"/>
      <c r="D6" s="879"/>
      <c r="E6" s="964"/>
      <c r="F6" s="900"/>
      <c r="G6" s="972"/>
      <c r="H6" s="933"/>
      <c r="I6" s="897"/>
      <c r="J6" s="977"/>
      <c r="K6" s="943"/>
      <c r="L6" s="544">
        <v>5518441</v>
      </c>
      <c r="M6" s="504">
        <v>55185</v>
      </c>
      <c r="N6" s="637">
        <v>55185</v>
      </c>
      <c r="O6" s="545">
        <v>0</v>
      </c>
      <c r="P6" s="495">
        <f t="shared" si="1"/>
        <v>1.0000106914253501E-2</v>
      </c>
      <c r="Q6" s="915"/>
      <c r="R6" s="947"/>
      <c r="S6" s="316">
        <f t="shared" ref="S6:S58" si="2">T6/L6</f>
        <v>0.98999989308574654</v>
      </c>
      <c r="T6" s="5">
        <f t="shared" ref="T6:T58" si="3">L6-M6</f>
        <v>5463256</v>
      </c>
    </row>
    <row r="7" spans="1:20" ht="66.75" customHeight="1" x14ac:dyDescent="0.25">
      <c r="A7" s="992"/>
      <c r="B7" s="897"/>
      <c r="C7" s="897"/>
      <c r="D7" s="879"/>
      <c r="E7" s="964"/>
      <c r="F7" s="900"/>
      <c r="G7" s="972"/>
      <c r="H7" s="933"/>
      <c r="I7" s="897"/>
      <c r="J7" s="894" t="s">
        <v>135</v>
      </c>
      <c r="K7" s="943"/>
      <c r="L7" s="873">
        <v>576277</v>
      </c>
      <c r="M7" s="940">
        <v>0</v>
      </c>
      <c r="N7" s="863">
        <v>0</v>
      </c>
      <c r="O7" s="865">
        <v>0</v>
      </c>
      <c r="P7" s="867">
        <f t="shared" si="1"/>
        <v>0</v>
      </c>
      <c r="Q7" s="915"/>
      <c r="R7" s="947"/>
      <c r="S7" s="316">
        <f t="shared" si="2"/>
        <v>1</v>
      </c>
      <c r="T7" s="5">
        <f t="shared" si="3"/>
        <v>576277</v>
      </c>
    </row>
    <row r="8" spans="1:20" ht="201" customHeight="1" x14ac:dyDescent="0.25">
      <c r="A8" s="885"/>
      <c r="B8" s="880"/>
      <c r="C8" s="880"/>
      <c r="D8" s="880"/>
      <c r="E8" s="880"/>
      <c r="F8" s="883"/>
      <c r="G8" s="968"/>
      <c r="H8" s="934"/>
      <c r="I8" s="880"/>
      <c r="J8" s="880"/>
      <c r="K8" s="944"/>
      <c r="L8" s="919"/>
      <c r="M8" s="941"/>
      <c r="N8" s="994"/>
      <c r="O8" s="866"/>
      <c r="P8" s="921"/>
      <c r="Q8" s="921"/>
      <c r="R8" s="893"/>
      <c r="S8" s="316"/>
      <c r="T8" s="5"/>
    </row>
    <row r="9" spans="1:20" ht="165" x14ac:dyDescent="0.25">
      <c r="A9" s="884">
        <v>2</v>
      </c>
      <c r="B9" s="886" t="s">
        <v>4</v>
      </c>
      <c r="C9" s="886" t="s">
        <v>160</v>
      </c>
      <c r="D9" s="891" t="s">
        <v>463</v>
      </c>
      <c r="E9" s="878" t="s">
        <v>43</v>
      </c>
      <c r="F9" s="899" t="s">
        <v>8</v>
      </c>
      <c r="G9" s="965">
        <v>98003445.049999997</v>
      </c>
      <c r="H9" s="932" t="s">
        <v>424</v>
      </c>
      <c r="I9" s="938" t="s">
        <v>261</v>
      </c>
      <c r="J9" s="181" t="s">
        <v>130</v>
      </c>
      <c r="K9" s="973" t="s">
        <v>357</v>
      </c>
      <c r="L9" s="542">
        <v>5731781</v>
      </c>
      <c r="M9" s="542">
        <f t="shared" si="0"/>
        <v>1464072</v>
      </c>
      <c r="N9" s="182">
        <v>1464072</v>
      </c>
      <c r="O9" s="546">
        <v>0</v>
      </c>
      <c r="P9" s="180">
        <f t="shared" si="1"/>
        <v>0.25543055465657183</v>
      </c>
      <c r="Q9" s="867">
        <f>(M9+M10+M11+M12+M13)/G9</f>
        <v>1.5624328300079489E-2</v>
      </c>
      <c r="R9" s="282" t="s">
        <v>723</v>
      </c>
      <c r="S9" s="316">
        <f t="shared" si="2"/>
        <v>0.74456944534342817</v>
      </c>
      <c r="T9" s="5">
        <f t="shared" si="3"/>
        <v>4267709</v>
      </c>
    </row>
    <row r="10" spans="1:20" ht="45" x14ac:dyDescent="0.25">
      <c r="A10" s="992"/>
      <c r="B10" s="897"/>
      <c r="C10" s="897"/>
      <c r="D10" s="879"/>
      <c r="E10" s="964"/>
      <c r="F10" s="900"/>
      <c r="G10" s="966"/>
      <c r="H10" s="933"/>
      <c r="I10" s="936"/>
      <c r="J10" s="494" t="s">
        <v>138</v>
      </c>
      <c r="K10" s="943"/>
      <c r="L10" s="542">
        <v>1464072</v>
      </c>
      <c r="M10" s="542">
        <f t="shared" si="0"/>
        <v>0</v>
      </c>
      <c r="N10" s="182">
        <v>0</v>
      </c>
      <c r="O10" s="546">
        <v>0</v>
      </c>
      <c r="P10" s="180">
        <f t="shared" si="1"/>
        <v>0</v>
      </c>
      <c r="Q10" s="915"/>
      <c r="R10" s="292" t="s">
        <v>517</v>
      </c>
      <c r="S10" s="316">
        <f t="shared" si="2"/>
        <v>1</v>
      </c>
      <c r="T10" s="5">
        <f>L10-M10</f>
        <v>1464072</v>
      </c>
    </row>
    <row r="11" spans="1:20" ht="56.25" customHeight="1" x14ac:dyDescent="0.25">
      <c r="A11" s="992"/>
      <c r="B11" s="897"/>
      <c r="C11" s="897"/>
      <c r="D11" s="879"/>
      <c r="E11" s="964"/>
      <c r="F11" s="900"/>
      <c r="G11" s="966"/>
      <c r="H11" s="933"/>
      <c r="I11" s="936"/>
      <c r="J11" s="219" t="s">
        <v>144</v>
      </c>
      <c r="K11" s="956"/>
      <c r="L11" s="542">
        <v>26492</v>
      </c>
      <c r="M11" s="542">
        <f t="shared" si="0"/>
        <v>26492</v>
      </c>
      <c r="N11" s="182">
        <v>26492</v>
      </c>
      <c r="O11" s="546">
        <v>0</v>
      </c>
      <c r="P11" s="180">
        <f t="shared" si="1"/>
        <v>1</v>
      </c>
      <c r="Q11" s="915"/>
      <c r="R11" s="282" t="s">
        <v>722</v>
      </c>
      <c r="S11" s="316">
        <f t="shared" si="2"/>
        <v>0</v>
      </c>
      <c r="T11" s="5">
        <f t="shared" si="3"/>
        <v>0</v>
      </c>
    </row>
    <row r="12" spans="1:20" ht="183.75" customHeight="1" x14ac:dyDescent="0.25">
      <c r="A12" s="992"/>
      <c r="B12" s="897"/>
      <c r="C12" s="897"/>
      <c r="D12" s="879"/>
      <c r="E12" s="964"/>
      <c r="F12" s="900"/>
      <c r="G12" s="966"/>
      <c r="H12" s="933"/>
      <c r="I12" s="936"/>
      <c r="J12" s="181" t="s">
        <v>130</v>
      </c>
      <c r="K12" s="948" t="s">
        <v>211</v>
      </c>
      <c r="L12" s="542">
        <v>81346508</v>
      </c>
      <c r="M12" s="542">
        <f t="shared" si="0"/>
        <v>40674</v>
      </c>
      <c r="N12" s="182">
        <v>40674</v>
      </c>
      <c r="O12" s="547">
        <v>0</v>
      </c>
      <c r="P12" s="180">
        <f t="shared" si="1"/>
        <v>5.0000917064565325E-4</v>
      </c>
      <c r="Q12" s="915"/>
      <c r="R12" s="294" t="s">
        <v>518</v>
      </c>
      <c r="S12" s="316">
        <f t="shared" si="2"/>
        <v>0.99949999082935437</v>
      </c>
      <c r="T12" s="5">
        <f t="shared" si="3"/>
        <v>81305834</v>
      </c>
    </row>
    <row r="13" spans="1:20" ht="141.75" customHeight="1" x14ac:dyDescent="0.25">
      <c r="A13" s="885"/>
      <c r="B13" s="880"/>
      <c r="C13" s="880"/>
      <c r="D13" s="880"/>
      <c r="E13" s="880"/>
      <c r="F13" s="883"/>
      <c r="G13" s="968"/>
      <c r="H13" s="934"/>
      <c r="I13" s="880"/>
      <c r="J13" s="494" t="s">
        <v>516</v>
      </c>
      <c r="K13" s="944"/>
      <c r="L13" s="542">
        <v>40674</v>
      </c>
      <c r="M13" s="542">
        <v>0</v>
      </c>
      <c r="N13" s="182">
        <v>0</v>
      </c>
      <c r="O13" s="547">
        <v>0</v>
      </c>
      <c r="P13" s="323">
        <f t="shared" si="1"/>
        <v>0</v>
      </c>
      <c r="Q13" s="868"/>
      <c r="R13" s="294" t="s">
        <v>519</v>
      </c>
      <c r="S13" s="316"/>
      <c r="T13" s="5"/>
    </row>
    <row r="14" spans="1:20" ht="60" x14ac:dyDescent="0.25">
      <c r="A14" s="884">
        <v>3</v>
      </c>
      <c r="B14" s="886" t="s">
        <v>4</v>
      </c>
      <c r="C14" s="886" t="s">
        <v>143</v>
      </c>
      <c r="D14" s="891" t="s">
        <v>464</v>
      </c>
      <c r="E14" s="878" t="s">
        <v>44</v>
      </c>
      <c r="F14" s="899" t="s">
        <v>10</v>
      </c>
      <c r="G14" s="965">
        <v>19287791.43</v>
      </c>
      <c r="H14" s="932" t="s">
        <v>425</v>
      </c>
      <c r="I14" s="935" t="s">
        <v>223</v>
      </c>
      <c r="J14" s="181" t="s">
        <v>131</v>
      </c>
      <c r="K14" s="955" t="s">
        <v>224</v>
      </c>
      <c r="L14" s="542">
        <v>2667</v>
      </c>
      <c r="M14" s="542">
        <f t="shared" si="0"/>
        <v>2667</v>
      </c>
      <c r="N14" s="182">
        <v>2667</v>
      </c>
      <c r="O14" s="547">
        <v>0</v>
      </c>
      <c r="P14" s="180">
        <f t="shared" si="1"/>
        <v>1</v>
      </c>
      <c r="Q14" s="867">
        <f>(M14+M15+M16+M17+M18+M19+M20+M21+M22)/G14</f>
        <v>9.7121508535516141E-3</v>
      </c>
      <c r="R14" s="282" t="s">
        <v>746</v>
      </c>
      <c r="S14" s="316">
        <f t="shared" si="2"/>
        <v>0</v>
      </c>
      <c r="T14" s="5">
        <f t="shared" si="3"/>
        <v>0</v>
      </c>
    </row>
    <row r="15" spans="1:20" ht="45.75" customHeight="1" x14ac:dyDescent="0.25">
      <c r="A15" s="992"/>
      <c r="B15" s="897"/>
      <c r="C15" s="897"/>
      <c r="D15" s="879"/>
      <c r="E15" s="964"/>
      <c r="F15" s="900"/>
      <c r="G15" s="966"/>
      <c r="H15" s="933"/>
      <c r="I15" s="936"/>
      <c r="J15" s="181" t="s">
        <v>139</v>
      </c>
      <c r="K15" s="956"/>
      <c r="L15" s="185">
        <v>514</v>
      </c>
      <c r="M15" s="542">
        <f t="shared" si="0"/>
        <v>514</v>
      </c>
      <c r="N15" s="186">
        <v>514</v>
      </c>
      <c r="O15" s="143">
        <v>0</v>
      </c>
      <c r="P15" s="180">
        <f t="shared" si="1"/>
        <v>1</v>
      </c>
      <c r="Q15" s="915"/>
      <c r="R15" s="282" t="s">
        <v>747</v>
      </c>
      <c r="S15" s="316">
        <f t="shared" si="2"/>
        <v>0</v>
      </c>
      <c r="T15" s="5">
        <f t="shared" si="3"/>
        <v>0</v>
      </c>
    </row>
    <row r="16" spans="1:20" ht="32.25" customHeight="1" x14ac:dyDescent="0.25">
      <c r="A16" s="992"/>
      <c r="B16" s="897"/>
      <c r="C16" s="897"/>
      <c r="D16" s="879"/>
      <c r="E16" s="964"/>
      <c r="F16" s="900"/>
      <c r="G16" s="966"/>
      <c r="H16" s="933"/>
      <c r="I16" s="936"/>
      <c r="J16" s="945" t="s">
        <v>131</v>
      </c>
      <c r="K16" s="955" t="s">
        <v>225</v>
      </c>
      <c r="L16" s="542">
        <v>84471</v>
      </c>
      <c r="M16" s="542">
        <f t="shared" si="0"/>
        <v>25.16</v>
      </c>
      <c r="N16" s="182">
        <v>25.16</v>
      </c>
      <c r="O16" s="548">
        <v>0</v>
      </c>
      <c r="P16" s="867">
        <f>(M16+M17)/L16</f>
        <v>1.2502982088527423</v>
      </c>
      <c r="Q16" s="915"/>
      <c r="R16" s="995" t="s">
        <v>748</v>
      </c>
      <c r="S16" s="316">
        <f t="shared" si="2"/>
        <v>0.99970214629872967</v>
      </c>
      <c r="T16" s="5">
        <f t="shared" si="3"/>
        <v>84445.84</v>
      </c>
    </row>
    <row r="17" spans="1:20" ht="112.5" customHeight="1" x14ac:dyDescent="0.25">
      <c r="A17" s="992"/>
      <c r="B17" s="897"/>
      <c r="C17" s="897"/>
      <c r="D17" s="879"/>
      <c r="E17" s="964"/>
      <c r="F17" s="900"/>
      <c r="G17" s="966"/>
      <c r="H17" s="933"/>
      <c r="I17" s="936"/>
      <c r="J17" s="945"/>
      <c r="K17" s="956"/>
      <c r="L17" s="542">
        <v>114985.28</v>
      </c>
      <c r="M17" s="542">
        <v>105588.78</v>
      </c>
      <c r="N17" s="182">
        <v>105588.78</v>
      </c>
      <c r="O17" s="548">
        <v>0</v>
      </c>
      <c r="P17" s="868"/>
      <c r="Q17" s="915"/>
      <c r="R17" s="996"/>
      <c r="S17" s="316">
        <f t="shared" si="2"/>
        <v>8.1719155704104041E-2</v>
      </c>
      <c r="T17" s="5">
        <f t="shared" si="3"/>
        <v>9396.5</v>
      </c>
    </row>
    <row r="18" spans="1:20" ht="177" customHeight="1" x14ac:dyDescent="0.25">
      <c r="A18" s="992"/>
      <c r="B18" s="897"/>
      <c r="C18" s="897"/>
      <c r="D18" s="879"/>
      <c r="E18" s="964"/>
      <c r="F18" s="900"/>
      <c r="G18" s="966"/>
      <c r="H18" s="933"/>
      <c r="I18" s="936"/>
      <c r="J18" s="181" t="s">
        <v>131</v>
      </c>
      <c r="K18" s="978" t="s">
        <v>221</v>
      </c>
      <c r="L18" s="185">
        <v>253214</v>
      </c>
      <c r="M18" s="542">
        <v>63304</v>
      </c>
      <c r="N18" s="186">
        <v>63304</v>
      </c>
      <c r="O18" s="143">
        <v>0</v>
      </c>
      <c r="P18" s="180">
        <f t="shared" si="1"/>
        <v>0.2500019746143578</v>
      </c>
      <c r="Q18" s="915"/>
      <c r="R18" s="282" t="s">
        <v>760</v>
      </c>
      <c r="S18" s="316">
        <f t="shared" si="2"/>
        <v>0.7499980253856422</v>
      </c>
      <c r="T18" s="5">
        <f t="shared" si="3"/>
        <v>189910</v>
      </c>
    </row>
    <row r="19" spans="1:20" ht="105" x14ac:dyDescent="0.25">
      <c r="A19" s="992"/>
      <c r="B19" s="897"/>
      <c r="C19" s="897"/>
      <c r="D19" s="879"/>
      <c r="E19" s="964"/>
      <c r="F19" s="900"/>
      <c r="G19" s="966"/>
      <c r="H19" s="933"/>
      <c r="I19" s="936"/>
      <c r="J19" s="181" t="s">
        <v>139</v>
      </c>
      <c r="K19" s="949"/>
      <c r="L19" s="185">
        <v>246056</v>
      </c>
      <c r="M19" s="542">
        <v>10930</v>
      </c>
      <c r="N19" s="186">
        <v>10930</v>
      </c>
      <c r="O19" s="143">
        <v>0</v>
      </c>
      <c r="P19" s="180">
        <f t="shared" si="1"/>
        <v>4.4420782260948727E-2</v>
      </c>
      <c r="Q19" s="915"/>
      <c r="R19" s="282" t="s">
        <v>759</v>
      </c>
      <c r="S19" s="316">
        <f t="shared" si="2"/>
        <v>0.9555792177390513</v>
      </c>
      <c r="T19" s="5">
        <f t="shared" si="3"/>
        <v>235126</v>
      </c>
    </row>
    <row r="20" spans="1:20" ht="60" x14ac:dyDescent="0.25">
      <c r="A20" s="992"/>
      <c r="B20" s="897"/>
      <c r="C20" s="897"/>
      <c r="D20" s="879"/>
      <c r="E20" s="964"/>
      <c r="F20" s="900"/>
      <c r="G20" s="966"/>
      <c r="H20" s="933"/>
      <c r="I20" s="936"/>
      <c r="J20" s="181" t="s">
        <v>140</v>
      </c>
      <c r="K20" s="183" t="s">
        <v>222</v>
      </c>
      <c r="L20" s="185">
        <v>2796</v>
      </c>
      <c r="M20" s="542">
        <f t="shared" si="0"/>
        <v>2796</v>
      </c>
      <c r="N20" s="186">
        <v>2796</v>
      </c>
      <c r="O20" s="143">
        <v>0</v>
      </c>
      <c r="P20" s="180">
        <f t="shared" si="1"/>
        <v>1</v>
      </c>
      <c r="Q20" s="915"/>
      <c r="R20" s="282" t="s">
        <v>749</v>
      </c>
      <c r="S20" s="316">
        <f t="shared" si="2"/>
        <v>0</v>
      </c>
      <c r="T20" s="5">
        <f t="shared" si="3"/>
        <v>0</v>
      </c>
    </row>
    <row r="21" spans="1:20" ht="336.75" customHeight="1" x14ac:dyDescent="0.25">
      <c r="A21" s="992"/>
      <c r="B21" s="897"/>
      <c r="C21" s="897"/>
      <c r="D21" s="879"/>
      <c r="E21" s="964"/>
      <c r="F21" s="900"/>
      <c r="G21" s="966"/>
      <c r="H21" s="933"/>
      <c r="I21" s="936"/>
      <c r="J21" s="181" t="s">
        <v>131</v>
      </c>
      <c r="K21" s="957" t="s">
        <v>302</v>
      </c>
      <c r="L21" s="542">
        <v>2400910</v>
      </c>
      <c r="M21" s="542">
        <f t="shared" si="0"/>
        <v>1501</v>
      </c>
      <c r="N21" s="186">
        <v>1501</v>
      </c>
      <c r="O21" s="200">
        <v>0</v>
      </c>
      <c r="P21" s="180">
        <f t="shared" si="1"/>
        <v>6.2517961939431298E-4</v>
      </c>
      <c r="Q21" s="915"/>
      <c r="R21" s="282" t="s">
        <v>520</v>
      </c>
      <c r="S21" s="316">
        <f t="shared" si="2"/>
        <v>0.99937482038060566</v>
      </c>
      <c r="T21" s="5">
        <f t="shared" si="3"/>
        <v>2399409</v>
      </c>
    </row>
    <row r="22" spans="1:20" ht="301.5" customHeight="1" x14ac:dyDescent="0.25">
      <c r="A22" s="885"/>
      <c r="B22" s="880"/>
      <c r="C22" s="880"/>
      <c r="D22" s="880"/>
      <c r="E22" s="880"/>
      <c r="F22" s="883"/>
      <c r="G22" s="968"/>
      <c r="H22" s="934"/>
      <c r="I22" s="880"/>
      <c r="J22" s="359" t="s">
        <v>135</v>
      </c>
      <c r="K22" s="944"/>
      <c r="L22" s="542">
        <v>10006</v>
      </c>
      <c r="M22" s="542">
        <v>0</v>
      </c>
      <c r="N22" s="186">
        <v>0</v>
      </c>
      <c r="O22" s="200">
        <v>0</v>
      </c>
      <c r="P22" s="357">
        <f t="shared" si="1"/>
        <v>0</v>
      </c>
      <c r="Q22" s="868"/>
      <c r="R22" s="282" t="s">
        <v>521</v>
      </c>
      <c r="S22" s="316"/>
      <c r="T22" s="5"/>
    </row>
    <row r="23" spans="1:20" ht="60" x14ac:dyDescent="0.25">
      <c r="A23" s="884">
        <v>4</v>
      </c>
      <c r="B23" s="886" t="s">
        <v>4</v>
      </c>
      <c r="C23" s="886" t="s">
        <v>161</v>
      </c>
      <c r="D23" s="891" t="s">
        <v>464</v>
      </c>
      <c r="E23" s="1053" t="s">
        <v>593</v>
      </c>
      <c r="F23" s="1054" t="s">
        <v>10</v>
      </c>
      <c r="G23" s="965">
        <v>6805967.21</v>
      </c>
      <c r="H23" s="932" t="s">
        <v>425</v>
      </c>
      <c r="I23" s="935" t="s">
        <v>223</v>
      </c>
      <c r="J23" s="181" t="s">
        <v>131</v>
      </c>
      <c r="K23" s="950" t="s">
        <v>226</v>
      </c>
      <c r="L23" s="542">
        <v>5610</v>
      </c>
      <c r="M23" s="542">
        <f t="shared" si="0"/>
        <v>0</v>
      </c>
      <c r="N23" s="182">
        <v>0</v>
      </c>
      <c r="O23" s="547">
        <v>0</v>
      </c>
      <c r="P23" s="180">
        <f t="shared" si="1"/>
        <v>0</v>
      </c>
      <c r="Q23" s="867">
        <f>(M23+M24+M25+M26+M27+M28+M29+M30+M31+M32)/G23</f>
        <v>4.8497148137156545E-3</v>
      </c>
      <c r="R23" s="282" t="s">
        <v>545</v>
      </c>
      <c r="S23" s="316">
        <f t="shared" si="2"/>
        <v>1</v>
      </c>
      <c r="T23" s="5">
        <f t="shared" si="3"/>
        <v>5610</v>
      </c>
    </row>
    <row r="24" spans="1:20" ht="45" x14ac:dyDescent="0.25">
      <c r="A24" s="992"/>
      <c r="B24" s="897"/>
      <c r="C24" s="897"/>
      <c r="D24" s="879"/>
      <c r="E24" s="964"/>
      <c r="F24" s="900"/>
      <c r="G24" s="966"/>
      <c r="H24" s="933"/>
      <c r="I24" s="936"/>
      <c r="J24" s="181" t="s">
        <v>139</v>
      </c>
      <c r="K24" s="999"/>
      <c r="L24" s="185">
        <v>1356</v>
      </c>
      <c r="M24" s="542">
        <f t="shared" si="0"/>
        <v>0</v>
      </c>
      <c r="N24" s="186">
        <v>0</v>
      </c>
      <c r="O24" s="143">
        <v>0</v>
      </c>
      <c r="P24" s="180">
        <f t="shared" si="1"/>
        <v>0</v>
      </c>
      <c r="Q24" s="915"/>
      <c r="R24" s="282" t="s">
        <v>546</v>
      </c>
      <c r="S24" s="316">
        <f t="shared" si="2"/>
        <v>1</v>
      </c>
      <c r="T24" s="5">
        <f t="shared" si="3"/>
        <v>1356</v>
      </c>
    </row>
    <row r="25" spans="1:20" ht="45" x14ac:dyDescent="0.25">
      <c r="A25" s="992"/>
      <c r="B25" s="897"/>
      <c r="C25" s="897"/>
      <c r="D25" s="879"/>
      <c r="E25" s="964"/>
      <c r="F25" s="900"/>
      <c r="G25" s="966"/>
      <c r="H25" s="933"/>
      <c r="I25" s="936"/>
      <c r="J25" s="181" t="s">
        <v>131</v>
      </c>
      <c r="K25" s="950" t="s">
        <v>226</v>
      </c>
      <c r="L25" s="185">
        <v>6317</v>
      </c>
      <c r="M25" s="542">
        <f t="shared" si="0"/>
        <v>0</v>
      </c>
      <c r="N25" s="186">
        <v>0</v>
      </c>
      <c r="O25" s="143">
        <v>0</v>
      </c>
      <c r="P25" s="180">
        <f t="shared" si="1"/>
        <v>0</v>
      </c>
      <c r="Q25" s="915"/>
      <c r="R25" s="282" t="s">
        <v>547</v>
      </c>
      <c r="S25" s="316">
        <f t="shared" si="2"/>
        <v>1</v>
      </c>
      <c r="T25" s="5">
        <f t="shared" si="3"/>
        <v>6317</v>
      </c>
    </row>
    <row r="26" spans="1:20" ht="45" x14ac:dyDescent="0.25">
      <c r="A26" s="992"/>
      <c r="B26" s="897"/>
      <c r="C26" s="897"/>
      <c r="D26" s="879"/>
      <c r="E26" s="964"/>
      <c r="F26" s="900"/>
      <c r="G26" s="966"/>
      <c r="H26" s="933"/>
      <c r="I26" s="936"/>
      <c r="J26" s="181" t="s">
        <v>139</v>
      </c>
      <c r="K26" s="999"/>
      <c r="L26" s="185">
        <v>1760</v>
      </c>
      <c r="M26" s="542">
        <f t="shared" si="0"/>
        <v>0</v>
      </c>
      <c r="N26" s="186">
        <v>0</v>
      </c>
      <c r="O26" s="143">
        <v>0</v>
      </c>
      <c r="P26" s="180">
        <f t="shared" si="1"/>
        <v>0</v>
      </c>
      <c r="Q26" s="915"/>
      <c r="R26" s="282" t="s">
        <v>548</v>
      </c>
      <c r="S26" s="316">
        <f t="shared" si="2"/>
        <v>1</v>
      </c>
      <c r="T26" s="5">
        <f t="shared" si="3"/>
        <v>1760</v>
      </c>
    </row>
    <row r="27" spans="1:20" ht="75" x14ac:dyDescent="0.25">
      <c r="A27" s="992"/>
      <c r="B27" s="897"/>
      <c r="C27" s="897"/>
      <c r="D27" s="879"/>
      <c r="E27" s="964"/>
      <c r="F27" s="900"/>
      <c r="G27" s="966"/>
      <c r="H27" s="933"/>
      <c r="I27" s="936"/>
      <c r="J27" s="181" t="s">
        <v>131</v>
      </c>
      <c r="K27" s="950" t="s">
        <v>227</v>
      </c>
      <c r="L27" s="542">
        <v>203970</v>
      </c>
      <c r="M27" s="542">
        <f t="shared" si="0"/>
        <v>1020</v>
      </c>
      <c r="N27" s="182">
        <v>1020</v>
      </c>
      <c r="O27" s="547">
        <v>0</v>
      </c>
      <c r="P27" s="180">
        <f t="shared" si="1"/>
        <v>5.0007354022650391E-3</v>
      </c>
      <c r="Q27" s="915"/>
      <c r="R27" s="282" t="s">
        <v>750</v>
      </c>
      <c r="S27" s="316">
        <f t="shared" si="2"/>
        <v>0.99499926459773491</v>
      </c>
      <c r="T27" s="5">
        <f t="shared" si="3"/>
        <v>202950</v>
      </c>
    </row>
    <row r="28" spans="1:20" ht="45" x14ac:dyDescent="0.25">
      <c r="A28" s="992"/>
      <c r="B28" s="897"/>
      <c r="C28" s="897"/>
      <c r="D28" s="879"/>
      <c r="E28" s="964"/>
      <c r="F28" s="900"/>
      <c r="G28" s="966"/>
      <c r="H28" s="933"/>
      <c r="I28" s="936"/>
      <c r="J28" s="181" t="s">
        <v>139</v>
      </c>
      <c r="K28" s="999"/>
      <c r="L28" s="185">
        <v>62628</v>
      </c>
      <c r="M28" s="542">
        <f t="shared" si="0"/>
        <v>0</v>
      </c>
      <c r="N28" s="186">
        <v>0</v>
      </c>
      <c r="O28" s="143">
        <v>0</v>
      </c>
      <c r="P28" s="180">
        <f t="shared" si="1"/>
        <v>0</v>
      </c>
      <c r="Q28" s="915"/>
      <c r="R28" s="282" t="s">
        <v>549</v>
      </c>
      <c r="S28" s="316">
        <f t="shared" si="2"/>
        <v>1</v>
      </c>
      <c r="T28" s="5">
        <f t="shared" si="3"/>
        <v>62628</v>
      </c>
    </row>
    <row r="29" spans="1:20" ht="218.25" customHeight="1" x14ac:dyDescent="0.25">
      <c r="A29" s="992"/>
      <c r="B29" s="897"/>
      <c r="C29" s="897"/>
      <c r="D29" s="879"/>
      <c r="E29" s="964"/>
      <c r="F29" s="900"/>
      <c r="G29" s="966"/>
      <c r="H29" s="933"/>
      <c r="I29" s="936"/>
      <c r="J29" s="619" t="s">
        <v>131</v>
      </c>
      <c r="K29" s="948" t="s">
        <v>221</v>
      </c>
      <c r="L29" s="542">
        <v>54643</v>
      </c>
      <c r="M29" s="542">
        <f t="shared" si="0"/>
        <v>13661</v>
      </c>
      <c r="N29" s="186">
        <v>13661</v>
      </c>
      <c r="O29" s="547">
        <v>0</v>
      </c>
      <c r="P29" s="180">
        <f t="shared" si="1"/>
        <v>0.25000457515143754</v>
      </c>
      <c r="Q29" s="915"/>
      <c r="R29" s="282" t="s">
        <v>758</v>
      </c>
      <c r="S29" s="316">
        <f t="shared" si="2"/>
        <v>0.74999542484856252</v>
      </c>
      <c r="T29" s="5">
        <f t="shared" si="3"/>
        <v>40982</v>
      </c>
    </row>
    <row r="30" spans="1:20" ht="105" x14ac:dyDescent="0.25">
      <c r="A30" s="992"/>
      <c r="B30" s="897"/>
      <c r="C30" s="897"/>
      <c r="D30" s="879"/>
      <c r="E30" s="964"/>
      <c r="F30" s="900"/>
      <c r="G30" s="966"/>
      <c r="H30" s="933"/>
      <c r="I30" s="936"/>
      <c r="J30" s="181" t="s">
        <v>139</v>
      </c>
      <c r="K30" s="949"/>
      <c r="L30" s="185">
        <v>54643</v>
      </c>
      <c r="M30" s="542">
        <f t="shared" si="0"/>
        <v>2536</v>
      </c>
      <c r="N30" s="186">
        <v>2536</v>
      </c>
      <c r="O30" s="143">
        <v>0</v>
      </c>
      <c r="P30" s="180">
        <f t="shared" si="1"/>
        <v>4.6410336182127629E-2</v>
      </c>
      <c r="Q30" s="915"/>
      <c r="R30" s="282" t="s">
        <v>757</v>
      </c>
      <c r="S30" s="316">
        <f t="shared" si="2"/>
        <v>0.95358966381787236</v>
      </c>
      <c r="T30" s="5">
        <f t="shared" si="3"/>
        <v>52107</v>
      </c>
    </row>
    <row r="31" spans="1:20" ht="315" x14ac:dyDescent="0.25">
      <c r="A31" s="992"/>
      <c r="B31" s="897"/>
      <c r="C31" s="897"/>
      <c r="D31" s="879"/>
      <c r="E31" s="964"/>
      <c r="F31" s="900"/>
      <c r="G31" s="966"/>
      <c r="H31" s="933"/>
      <c r="I31" s="936"/>
      <c r="J31" s="619" t="s">
        <v>131</v>
      </c>
      <c r="K31" s="950" t="s">
        <v>303</v>
      </c>
      <c r="L31" s="542">
        <v>474280.44</v>
      </c>
      <c r="M31" s="542">
        <f t="shared" si="0"/>
        <v>13849</v>
      </c>
      <c r="N31" s="186">
        <v>13849</v>
      </c>
      <c r="O31" s="200">
        <v>0</v>
      </c>
      <c r="P31" s="180">
        <f t="shared" si="1"/>
        <v>2.9200023513514493E-2</v>
      </c>
      <c r="Q31" s="915"/>
      <c r="R31" s="282" t="s">
        <v>522</v>
      </c>
      <c r="S31" s="316">
        <f t="shared" si="2"/>
        <v>0.97079997648648553</v>
      </c>
      <c r="T31" s="5">
        <f t="shared" si="3"/>
        <v>460431.44</v>
      </c>
    </row>
    <row r="32" spans="1:20" ht="315" x14ac:dyDescent="0.25">
      <c r="A32" s="885"/>
      <c r="B32" s="880"/>
      <c r="C32" s="880"/>
      <c r="D32" s="880"/>
      <c r="E32" s="880"/>
      <c r="F32" s="883"/>
      <c r="G32" s="968"/>
      <c r="H32" s="934"/>
      <c r="I32" s="880"/>
      <c r="J32" s="360" t="s">
        <v>379</v>
      </c>
      <c r="K32" s="951"/>
      <c r="L32" s="542">
        <v>13849</v>
      </c>
      <c r="M32" s="542">
        <f t="shared" si="0"/>
        <v>1941</v>
      </c>
      <c r="N32" s="186">
        <v>1941</v>
      </c>
      <c r="O32" s="200">
        <v>0</v>
      </c>
      <c r="P32" s="358">
        <f t="shared" si="1"/>
        <v>0.14015452379233156</v>
      </c>
      <c r="Q32" s="868"/>
      <c r="R32" s="282" t="s">
        <v>523</v>
      </c>
      <c r="S32" s="316"/>
      <c r="T32" s="5"/>
    </row>
    <row r="33" spans="1:20" ht="60" x14ac:dyDescent="0.25">
      <c r="A33" s="884">
        <v>5</v>
      </c>
      <c r="B33" s="886" t="s">
        <v>4</v>
      </c>
      <c r="C33" s="886" t="s">
        <v>162</v>
      </c>
      <c r="D33" s="891" t="s">
        <v>464</v>
      </c>
      <c r="E33" s="878" t="s">
        <v>45</v>
      </c>
      <c r="F33" s="899" t="s">
        <v>10</v>
      </c>
      <c r="G33" s="965">
        <v>6348047.6299999999</v>
      </c>
      <c r="H33" s="932" t="s">
        <v>425</v>
      </c>
      <c r="I33" s="935" t="s">
        <v>223</v>
      </c>
      <c r="J33" s="619" t="s">
        <v>131</v>
      </c>
      <c r="K33" s="187" t="s">
        <v>227</v>
      </c>
      <c r="L33" s="185">
        <v>66</v>
      </c>
      <c r="M33" s="542">
        <f t="shared" si="0"/>
        <v>66</v>
      </c>
      <c r="N33" s="186">
        <v>66</v>
      </c>
      <c r="O33" s="143">
        <v>0</v>
      </c>
      <c r="P33" s="180">
        <f t="shared" si="1"/>
        <v>1</v>
      </c>
      <c r="Q33" s="867">
        <f>(M33+M34+M35+M36+M37+M38)/G33</f>
        <v>9.9453822150984708E-2</v>
      </c>
      <c r="R33" s="282" t="s">
        <v>751</v>
      </c>
      <c r="S33" s="316">
        <f t="shared" si="2"/>
        <v>0</v>
      </c>
      <c r="T33" s="5">
        <f t="shared" si="3"/>
        <v>0</v>
      </c>
    </row>
    <row r="34" spans="1:20" ht="159" customHeight="1" x14ac:dyDescent="0.25">
      <c r="A34" s="992"/>
      <c r="B34" s="897"/>
      <c r="C34" s="897"/>
      <c r="D34" s="879"/>
      <c r="E34" s="964"/>
      <c r="F34" s="900"/>
      <c r="G34" s="966"/>
      <c r="H34" s="933"/>
      <c r="I34" s="936"/>
      <c r="J34" s="619" t="s">
        <v>131</v>
      </c>
      <c r="K34" s="948" t="s">
        <v>221</v>
      </c>
      <c r="L34" s="185">
        <v>54937</v>
      </c>
      <c r="M34" s="542">
        <v>13734</v>
      </c>
      <c r="N34" s="186">
        <v>13734</v>
      </c>
      <c r="O34" s="143">
        <v>0</v>
      </c>
      <c r="P34" s="180">
        <f t="shared" si="1"/>
        <v>0.24999544933287221</v>
      </c>
      <c r="Q34" s="915"/>
      <c r="R34" s="282" t="s">
        <v>752</v>
      </c>
      <c r="S34" s="316">
        <f t="shared" si="2"/>
        <v>0.75000455066712779</v>
      </c>
      <c r="T34" s="5">
        <f t="shared" si="3"/>
        <v>41203</v>
      </c>
    </row>
    <row r="35" spans="1:20" ht="90.75" customHeight="1" x14ac:dyDescent="0.25">
      <c r="A35" s="992"/>
      <c r="B35" s="897"/>
      <c r="C35" s="897"/>
      <c r="D35" s="879"/>
      <c r="E35" s="964"/>
      <c r="F35" s="900"/>
      <c r="G35" s="966"/>
      <c r="H35" s="933"/>
      <c r="I35" s="936"/>
      <c r="J35" s="181" t="s">
        <v>139</v>
      </c>
      <c r="K35" s="949"/>
      <c r="L35" s="185">
        <v>54937</v>
      </c>
      <c r="M35" s="542">
        <f t="shared" si="0"/>
        <v>2550</v>
      </c>
      <c r="N35" s="186">
        <v>2550</v>
      </c>
      <c r="O35" s="143">
        <v>0</v>
      </c>
      <c r="P35" s="180">
        <f t="shared" si="1"/>
        <v>4.6416804703569542E-2</v>
      </c>
      <c r="Q35" s="915"/>
      <c r="R35" s="282" t="s">
        <v>753</v>
      </c>
      <c r="S35" s="316">
        <f t="shared" si="2"/>
        <v>0.95358319529643043</v>
      </c>
      <c r="T35" s="5">
        <f t="shared" si="3"/>
        <v>52387</v>
      </c>
    </row>
    <row r="36" spans="1:20" ht="65.25" customHeight="1" x14ac:dyDescent="0.25">
      <c r="A36" s="992"/>
      <c r="B36" s="897"/>
      <c r="C36" s="897"/>
      <c r="D36" s="879"/>
      <c r="E36" s="964"/>
      <c r="F36" s="900"/>
      <c r="G36" s="966"/>
      <c r="H36" s="933"/>
      <c r="I36" s="936"/>
      <c r="J36" s="974" t="s">
        <v>375</v>
      </c>
      <c r="K36" s="950" t="s">
        <v>304</v>
      </c>
      <c r="L36" s="873">
        <v>672878.4</v>
      </c>
      <c r="M36" s="542">
        <f t="shared" si="0"/>
        <v>597901.6</v>
      </c>
      <c r="N36" s="491">
        <v>0</v>
      </c>
      <c r="O36" s="200">
        <v>597901.6</v>
      </c>
      <c r="P36" s="867">
        <f>(M36+M37)/L36</f>
        <v>0.91085937667192163</v>
      </c>
      <c r="Q36" s="915"/>
      <c r="R36" s="953" t="s">
        <v>524</v>
      </c>
      <c r="S36" s="316">
        <f t="shared" si="2"/>
        <v>0.11142696808219739</v>
      </c>
      <c r="T36" s="5">
        <f t="shared" si="3"/>
        <v>74976.800000000047</v>
      </c>
    </row>
    <row r="37" spans="1:20" ht="282.75" customHeight="1" x14ac:dyDescent="0.25">
      <c r="A37" s="1011"/>
      <c r="B37" s="879"/>
      <c r="C37" s="879"/>
      <c r="D37" s="879"/>
      <c r="E37" s="879"/>
      <c r="F37" s="882"/>
      <c r="G37" s="967"/>
      <c r="H37" s="933"/>
      <c r="I37" s="879"/>
      <c r="J37" s="975"/>
      <c r="K37" s="952"/>
      <c r="L37" s="919"/>
      <c r="M37" s="542">
        <f t="shared" si="0"/>
        <v>14996</v>
      </c>
      <c r="N37" s="186">
        <v>14996</v>
      </c>
      <c r="O37" s="200">
        <v>0</v>
      </c>
      <c r="P37" s="868"/>
      <c r="Q37" s="915"/>
      <c r="R37" s="954"/>
      <c r="S37" s="316"/>
      <c r="T37" s="5"/>
    </row>
    <row r="38" spans="1:20" ht="282" customHeight="1" x14ac:dyDescent="0.25">
      <c r="A38" s="885"/>
      <c r="B38" s="880"/>
      <c r="C38" s="880"/>
      <c r="D38" s="880"/>
      <c r="E38" s="880"/>
      <c r="F38" s="883"/>
      <c r="G38" s="968"/>
      <c r="H38" s="934"/>
      <c r="I38" s="880"/>
      <c r="J38" s="361" t="s">
        <v>135</v>
      </c>
      <c r="K38" s="944"/>
      <c r="L38" s="549">
        <v>14996</v>
      </c>
      <c r="M38" s="542">
        <f t="shared" si="0"/>
        <v>2090</v>
      </c>
      <c r="N38" s="186">
        <v>2090</v>
      </c>
      <c r="O38" s="200">
        <v>0</v>
      </c>
      <c r="P38" s="358">
        <f>M38/L38</f>
        <v>0.13937049879967991</v>
      </c>
      <c r="Q38" s="868"/>
      <c r="R38" s="294" t="s">
        <v>525</v>
      </c>
      <c r="S38" s="316"/>
      <c r="T38" s="5"/>
    </row>
    <row r="39" spans="1:20" ht="152.25" customHeight="1" x14ac:dyDescent="0.25">
      <c r="A39" s="884">
        <v>6</v>
      </c>
      <c r="B39" s="875" t="s">
        <v>4</v>
      </c>
      <c r="C39" s="1056" t="s">
        <v>163</v>
      </c>
      <c r="D39" s="1052" t="s">
        <v>463</v>
      </c>
      <c r="E39" s="1055" t="s">
        <v>46</v>
      </c>
      <c r="F39" s="899" t="s">
        <v>8</v>
      </c>
      <c r="G39" s="965">
        <v>67542348.040000007</v>
      </c>
      <c r="H39" s="1060" t="s">
        <v>72</v>
      </c>
      <c r="I39" s="935" t="s">
        <v>149</v>
      </c>
      <c r="J39" s="755" t="s">
        <v>130</v>
      </c>
      <c r="K39" s="463" t="s">
        <v>212</v>
      </c>
      <c r="L39" s="542">
        <v>5787124.75</v>
      </c>
      <c r="M39" s="542">
        <f t="shared" si="0"/>
        <v>5759375</v>
      </c>
      <c r="N39" s="281">
        <v>5759375</v>
      </c>
      <c r="O39" s="547">
        <v>0</v>
      </c>
      <c r="P39" s="180">
        <f t="shared" si="1"/>
        <v>0.99520491587813098</v>
      </c>
      <c r="Q39" s="867">
        <f>(M39+M40)/G39</f>
        <v>8.5270577158335928E-2</v>
      </c>
      <c r="R39" s="282" t="s">
        <v>526</v>
      </c>
      <c r="S39" s="316">
        <f t="shared" si="2"/>
        <v>4.7950841218689817E-3</v>
      </c>
      <c r="T39" s="5">
        <f t="shared" si="3"/>
        <v>27749.75</v>
      </c>
    </row>
    <row r="40" spans="1:20" ht="84" customHeight="1" x14ac:dyDescent="0.25">
      <c r="A40" s="885"/>
      <c r="B40" s="877"/>
      <c r="C40" s="877"/>
      <c r="D40" s="877"/>
      <c r="E40" s="877"/>
      <c r="F40" s="883"/>
      <c r="G40" s="968"/>
      <c r="H40" s="934"/>
      <c r="I40" s="880"/>
      <c r="J40" s="461" t="s">
        <v>360</v>
      </c>
      <c r="K40" s="464" t="s">
        <v>511</v>
      </c>
      <c r="L40" s="542">
        <v>0</v>
      </c>
      <c r="M40" s="542">
        <v>0</v>
      </c>
      <c r="N40" s="491">
        <v>0</v>
      </c>
      <c r="O40" s="547">
        <v>0</v>
      </c>
      <c r="P40" s="593">
        <v>0</v>
      </c>
      <c r="Q40" s="868"/>
      <c r="R40" s="282" t="s">
        <v>527</v>
      </c>
      <c r="S40" s="316"/>
      <c r="T40" s="5"/>
    </row>
    <row r="41" spans="1:20" ht="126.75" customHeight="1" x14ac:dyDescent="0.25">
      <c r="A41" s="884">
        <v>7</v>
      </c>
      <c r="B41" s="875" t="s">
        <v>4</v>
      </c>
      <c r="C41" s="1056" t="s">
        <v>164</v>
      </c>
      <c r="D41" s="1052" t="s">
        <v>463</v>
      </c>
      <c r="E41" s="1055" t="s">
        <v>47</v>
      </c>
      <c r="F41" s="899" t="s">
        <v>8</v>
      </c>
      <c r="G41" s="965">
        <v>109809294.19</v>
      </c>
      <c r="H41" s="1060" t="s">
        <v>72</v>
      </c>
      <c r="I41" s="935" t="s">
        <v>149</v>
      </c>
      <c r="J41" s="181" t="s">
        <v>130</v>
      </c>
      <c r="K41" s="465" t="s">
        <v>212</v>
      </c>
      <c r="L41" s="542">
        <v>4715937.32</v>
      </c>
      <c r="M41" s="542">
        <f t="shared" si="0"/>
        <v>4711313</v>
      </c>
      <c r="N41" s="281">
        <v>4711313</v>
      </c>
      <c r="O41" s="547">
        <v>0</v>
      </c>
      <c r="P41" s="180">
        <f t="shared" si="1"/>
        <v>0.9990194271708428</v>
      </c>
      <c r="Q41" s="867">
        <f>(M41+M42)/G41</f>
        <v>4.2904501251489195E-2</v>
      </c>
      <c r="R41" s="282" t="s">
        <v>528</v>
      </c>
      <c r="S41" s="316">
        <f t="shared" si="2"/>
        <v>9.8057282915717334E-4</v>
      </c>
      <c r="T41" s="5">
        <f t="shared" si="3"/>
        <v>4624.320000000298</v>
      </c>
    </row>
    <row r="42" spans="1:20" ht="82.5" customHeight="1" x14ac:dyDescent="0.25">
      <c r="A42" s="885"/>
      <c r="B42" s="877"/>
      <c r="C42" s="877"/>
      <c r="D42" s="877"/>
      <c r="E42" s="877"/>
      <c r="F42" s="883"/>
      <c r="G42" s="968"/>
      <c r="H42" s="934"/>
      <c r="I42" s="880"/>
      <c r="J42" s="462" t="s">
        <v>360</v>
      </c>
      <c r="K42" s="464" t="s">
        <v>512</v>
      </c>
      <c r="L42" s="609">
        <v>0</v>
      </c>
      <c r="M42" s="609">
        <v>0</v>
      </c>
      <c r="N42" s="638">
        <v>0</v>
      </c>
      <c r="O42" s="550">
        <v>0</v>
      </c>
      <c r="P42" s="460">
        <v>0</v>
      </c>
      <c r="Q42" s="868"/>
      <c r="R42" s="282" t="s">
        <v>529</v>
      </c>
      <c r="S42" s="316"/>
      <c r="T42" s="5"/>
    </row>
    <row r="43" spans="1:20" ht="292.89999999999998" customHeight="1" x14ac:dyDescent="0.25">
      <c r="A43" s="884">
        <v>8</v>
      </c>
      <c r="B43" s="886" t="s">
        <v>4</v>
      </c>
      <c r="C43" s="886" t="s">
        <v>165</v>
      </c>
      <c r="D43" s="891" t="s">
        <v>465</v>
      </c>
      <c r="E43" s="886" t="s">
        <v>48</v>
      </c>
      <c r="F43" s="886" t="s">
        <v>16</v>
      </c>
      <c r="G43" s="1065">
        <v>5213341.5599999996</v>
      </c>
      <c r="H43" s="1062" t="s">
        <v>426</v>
      </c>
      <c r="I43" s="886" t="s">
        <v>230</v>
      </c>
      <c r="J43" s="473" t="s">
        <v>131</v>
      </c>
      <c r="K43" s="925" t="s">
        <v>514</v>
      </c>
      <c r="L43" s="551">
        <v>3263660</v>
      </c>
      <c r="M43" s="551">
        <f t="shared" si="0"/>
        <v>979098</v>
      </c>
      <c r="N43" s="474">
        <v>979098</v>
      </c>
      <c r="O43" s="552">
        <v>0</v>
      </c>
      <c r="P43" s="287">
        <f t="shared" si="1"/>
        <v>0.3</v>
      </c>
      <c r="Q43" s="867">
        <f>(M43+M45)/G43</f>
        <v>0.1941361386649679</v>
      </c>
      <c r="R43" s="916" t="s">
        <v>706</v>
      </c>
      <c r="S43" s="316">
        <f t="shared" si="2"/>
        <v>0.7</v>
      </c>
      <c r="T43" s="5">
        <f t="shared" si="3"/>
        <v>2284562</v>
      </c>
    </row>
    <row r="44" spans="1:20" ht="238.5" customHeight="1" x14ac:dyDescent="0.25">
      <c r="A44" s="992"/>
      <c r="B44" s="897"/>
      <c r="C44" s="897"/>
      <c r="D44" s="931"/>
      <c r="E44" s="897"/>
      <c r="F44" s="897"/>
      <c r="G44" s="1066"/>
      <c r="H44" s="1063"/>
      <c r="I44" s="897"/>
      <c r="J44" s="472" t="s">
        <v>135</v>
      </c>
      <c r="K44" s="926"/>
      <c r="L44" s="549">
        <v>979098</v>
      </c>
      <c r="M44" s="542">
        <f t="shared" si="0"/>
        <v>979098</v>
      </c>
      <c r="N44" s="391">
        <v>979098</v>
      </c>
      <c r="O44" s="553">
        <v>0</v>
      </c>
      <c r="P44" s="394">
        <f>M44/L44</f>
        <v>1</v>
      </c>
      <c r="Q44" s="915"/>
      <c r="R44" s="917"/>
      <c r="S44" s="316"/>
      <c r="T44" s="5"/>
    </row>
    <row r="45" spans="1:20" ht="270" x14ac:dyDescent="0.25">
      <c r="A45" s="898"/>
      <c r="B45" s="887"/>
      <c r="C45" s="887"/>
      <c r="D45" s="1058"/>
      <c r="E45" s="887"/>
      <c r="F45" s="887"/>
      <c r="G45" s="1067"/>
      <c r="H45" s="1064"/>
      <c r="I45" s="887"/>
      <c r="J45" s="620" t="s">
        <v>387</v>
      </c>
      <c r="K45" s="309" t="s">
        <v>326</v>
      </c>
      <c r="L45" s="542">
        <v>35000</v>
      </c>
      <c r="M45" s="542">
        <f t="shared" si="0"/>
        <v>33000</v>
      </c>
      <c r="N45" s="182">
        <v>33000</v>
      </c>
      <c r="O45" s="547"/>
      <c r="P45" s="307">
        <f t="shared" si="1"/>
        <v>0.94285714285714284</v>
      </c>
      <c r="Q45" s="868"/>
      <c r="R45" s="308" t="s">
        <v>725</v>
      </c>
      <c r="S45" s="316">
        <f t="shared" si="2"/>
        <v>5.7142857142857141E-2</v>
      </c>
      <c r="T45" s="5">
        <f t="shared" si="3"/>
        <v>2000</v>
      </c>
    </row>
    <row r="46" spans="1:20" ht="65.25" customHeight="1" x14ac:dyDescent="0.25">
      <c r="A46" s="884">
        <v>9</v>
      </c>
      <c r="B46" s="886" t="s">
        <v>4</v>
      </c>
      <c r="C46" s="1039" t="s">
        <v>166</v>
      </c>
      <c r="D46" s="891" t="s">
        <v>465</v>
      </c>
      <c r="E46" s="1059" t="s">
        <v>49</v>
      </c>
      <c r="F46" s="881" t="s">
        <v>16</v>
      </c>
      <c r="G46" s="1004">
        <v>7683717.46</v>
      </c>
      <c r="H46" s="1068" t="s">
        <v>426</v>
      </c>
      <c r="I46" s="1069" t="s">
        <v>231</v>
      </c>
      <c r="J46" s="189" t="s">
        <v>131</v>
      </c>
      <c r="K46" s="1071" t="s">
        <v>274</v>
      </c>
      <c r="L46" s="542">
        <v>994</v>
      </c>
      <c r="M46" s="542">
        <f t="shared" si="0"/>
        <v>994</v>
      </c>
      <c r="N46" s="182">
        <v>994</v>
      </c>
      <c r="O46" s="547"/>
      <c r="P46" s="180">
        <f t="shared" si="1"/>
        <v>1</v>
      </c>
      <c r="Q46" s="867">
        <f>(M46+M47+M48+M49)/G46</f>
        <v>5.2740356749140536E-2</v>
      </c>
      <c r="R46" s="892" t="s">
        <v>772</v>
      </c>
      <c r="S46" s="316">
        <f t="shared" si="2"/>
        <v>0</v>
      </c>
      <c r="T46" s="5">
        <f t="shared" si="3"/>
        <v>0</v>
      </c>
    </row>
    <row r="47" spans="1:20" ht="89.25" customHeight="1" x14ac:dyDescent="0.25">
      <c r="A47" s="992"/>
      <c r="B47" s="897"/>
      <c r="C47" s="897"/>
      <c r="D47" s="879"/>
      <c r="E47" s="964"/>
      <c r="F47" s="1061"/>
      <c r="G47" s="972"/>
      <c r="H47" s="933"/>
      <c r="I47" s="897"/>
      <c r="J47" s="301" t="s">
        <v>139</v>
      </c>
      <c r="K47" s="1072"/>
      <c r="L47" s="542">
        <v>924</v>
      </c>
      <c r="M47" s="542">
        <f t="shared" si="0"/>
        <v>924</v>
      </c>
      <c r="N47" s="182">
        <v>924</v>
      </c>
      <c r="O47" s="547"/>
      <c r="P47" s="300">
        <f t="shared" si="1"/>
        <v>1</v>
      </c>
      <c r="Q47" s="915"/>
      <c r="R47" s="893"/>
      <c r="S47" s="316">
        <f t="shared" si="2"/>
        <v>0</v>
      </c>
      <c r="T47" s="5">
        <f t="shared" si="3"/>
        <v>0</v>
      </c>
    </row>
    <row r="48" spans="1:20" ht="353.25" customHeight="1" x14ac:dyDescent="0.25">
      <c r="A48" s="992"/>
      <c r="B48" s="897"/>
      <c r="C48" s="897"/>
      <c r="D48" s="879"/>
      <c r="E48" s="964"/>
      <c r="F48" s="1061"/>
      <c r="G48" s="972"/>
      <c r="H48" s="933"/>
      <c r="I48" s="897"/>
      <c r="J48" s="189" t="s">
        <v>131</v>
      </c>
      <c r="K48" s="813" t="s">
        <v>213</v>
      </c>
      <c r="L48" s="542">
        <v>4033239.72</v>
      </c>
      <c r="M48" s="542">
        <v>201662</v>
      </c>
      <c r="N48" s="182">
        <v>201662</v>
      </c>
      <c r="O48" s="547">
        <v>0</v>
      </c>
      <c r="P48" s="180">
        <f t="shared" si="1"/>
        <v>5.0000003471154943E-2</v>
      </c>
      <c r="Q48" s="915"/>
      <c r="R48" s="282" t="s">
        <v>766</v>
      </c>
      <c r="S48" s="316">
        <f t="shared" si="2"/>
        <v>0.94999999652884504</v>
      </c>
      <c r="T48" s="5">
        <f t="shared" si="3"/>
        <v>3831577.72</v>
      </c>
    </row>
    <row r="49" spans="1:20" ht="61.5" customHeight="1" x14ac:dyDescent="0.25">
      <c r="A49" s="992"/>
      <c r="B49" s="897"/>
      <c r="C49" s="897"/>
      <c r="D49" s="879"/>
      <c r="E49" s="964"/>
      <c r="F49" s="1061"/>
      <c r="G49" s="972"/>
      <c r="H49" s="933"/>
      <c r="I49" s="897"/>
      <c r="J49" s="644" t="s">
        <v>624</v>
      </c>
      <c r="K49" s="645" t="s">
        <v>625</v>
      </c>
      <c r="L49" s="542">
        <v>201662</v>
      </c>
      <c r="M49" s="542">
        <v>201662</v>
      </c>
      <c r="N49" s="182">
        <v>201662</v>
      </c>
      <c r="O49" s="547">
        <v>0</v>
      </c>
      <c r="P49" s="636">
        <v>0</v>
      </c>
      <c r="Q49" s="915"/>
      <c r="R49" s="282" t="s">
        <v>707</v>
      </c>
      <c r="S49" s="316"/>
      <c r="T49" s="5"/>
    </row>
    <row r="50" spans="1:20" ht="79.5" customHeight="1" x14ac:dyDescent="0.25">
      <c r="A50" s="885"/>
      <c r="B50" s="880"/>
      <c r="C50" s="880"/>
      <c r="D50" s="880"/>
      <c r="E50" s="880"/>
      <c r="F50" s="883"/>
      <c r="G50" s="968"/>
      <c r="H50" s="934"/>
      <c r="I50" s="880"/>
      <c r="J50" s="375" t="s">
        <v>387</v>
      </c>
      <c r="K50" s="190" t="s">
        <v>213</v>
      </c>
      <c r="L50" s="542">
        <v>0</v>
      </c>
      <c r="M50" s="542">
        <v>0</v>
      </c>
      <c r="N50" s="554">
        <v>0</v>
      </c>
      <c r="O50" s="547">
        <v>0</v>
      </c>
      <c r="P50" s="374">
        <v>0</v>
      </c>
      <c r="Q50" s="921"/>
      <c r="R50" s="282" t="s">
        <v>530</v>
      </c>
      <c r="S50" s="316"/>
      <c r="T50" s="5"/>
    </row>
    <row r="51" spans="1:20" ht="375" x14ac:dyDescent="0.25">
      <c r="A51" s="884">
        <v>10</v>
      </c>
      <c r="B51" s="886" t="s">
        <v>4</v>
      </c>
      <c r="C51" s="1039" t="s">
        <v>167</v>
      </c>
      <c r="D51" s="891" t="s">
        <v>466</v>
      </c>
      <c r="E51" s="878" t="s">
        <v>50</v>
      </c>
      <c r="F51" s="881" t="s">
        <v>16</v>
      </c>
      <c r="G51" s="1004">
        <v>13179425.42</v>
      </c>
      <c r="H51" s="1068" t="s">
        <v>72</v>
      </c>
      <c r="I51" s="886" t="s">
        <v>150</v>
      </c>
      <c r="J51" s="181" t="s">
        <v>131</v>
      </c>
      <c r="K51" s="1096" t="s">
        <v>214</v>
      </c>
      <c r="L51" s="542">
        <v>101336.35</v>
      </c>
      <c r="M51" s="542">
        <f t="shared" si="0"/>
        <v>20269</v>
      </c>
      <c r="N51" s="182">
        <v>20269</v>
      </c>
      <c r="O51" s="547">
        <v>0</v>
      </c>
      <c r="P51" s="180">
        <f t="shared" si="1"/>
        <v>0.20001707186019627</v>
      </c>
      <c r="Q51" s="867">
        <f>M51/G51</f>
        <v>1.5379274402388932E-3</v>
      </c>
      <c r="R51" s="282" t="s">
        <v>726</v>
      </c>
      <c r="S51" s="316">
        <f t="shared" si="2"/>
        <v>0.79998292813980376</v>
      </c>
      <c r="T51" s="5">
        <f t="shared" si="3"/>
        <v>81067.350000000006</v>
      </c>
    </row>
    <row r="52" spans="1:20" ht="112.5" customHeight="1" x14ac:dyDescent="0.25">
      <c r="A52" s="992"/>
      <c r="B52" s="897"/>
      <c r="C52" s="897"/>
      <c r="D52" s="931"/>
      <c r="E52" s="964"/>
      <c r="F52" s="1061"/>
      <c r="G52" s="972"/>
      <c r="H52" s="1073"/>
      <c r="I52" s="897"/>
      <c r="J52" s="471" t="s">
        <v>135</v>
      </c>
      <c r="K52" s="1070"/>
      <c r="L52" s="542">
        <v>20269</v>
      </c>
      <c r="M52" s="198">
        <v>20269</v>
      </c>
      <c r="N52" s="182">
        <v>20269</v>
      </c>
      <c r="O52" s="547">
        <v>0</v>
      </c>
      <c r="P52" s="470">
        <f t="shared" si="1"/>
        <v>1</v>
      </c>
      <c r="Q52" s="915"/>
      <c r="R52" s="282" t="s">
        <v>708</v>
      </c>
      <c r="S52" s="316">
        <f t="shared" si="2"/>
        <v>0</v>
      </c>
      <c r="T52" s="5">
        <f t="shared" si="3"/>
        <v>0</v>
      </c>
    </row>
    <row r="53" spans="1:20" ht="60" x14ac:dyDescent="0.25">
      <c r="A53" s="898"/>
      <c r="B53" s="887"/>
      <c r="C53" s="887"/>
      <c r="D53" s="880"/>
      <c r="E53" s="1002"/>
      <c r="F53" s="1003"/>
      <c r="G53" s="1005"/>
      <c r="H53" s="934"/>
      <c r="I53" s="887"/>
      <c r="J53" s="620" t="s">
        <v>387</v>
      </c>
      <c r="K53" s="949"/>
      <c r="L53" s="542">
        <v>0</v>
      </c>
      <c r="M53" s="198">
        <v>0</v>
      </c>
      <c r="N53" s="554">
        <v>0</v>
      </c>
      <c r="O53" s="547">
        <v>0</v>
      </c>
      <c r="P53" s="315">
        <v>0</v>
      </c>
      <c r="Q53" s="868"/>
      <c r="R53" s="282" t="s">
        <v>531</v>
      </c>
      <c r="S53" s="316" t="e">
        <f t="shared" si="2"/>
        <v>#DIV/0!</v>
      </c>
      <c r="T53" s="5">
        <f t="shared" si="3"/>
        <v>0</v>
      </c>
    </row>
    <row r="54" spans="1:20" ht="379.15" customHeight="1" x14ac:dyDescent="0.25">
      <c r="A54" s="884">
        <v>11</v>
      </c>
      <c r="B54" s="886" t="s">
        <v>4</v>
      </c>
      <c r="C54" s="1039" t="s">
        <v>168</v>
      </c>
      <c r="D54" s="891" t="s">
        <v>466</v>
      </c>
      <c r="E54" s="878" t="s">
        <v>51</v>
      </c>
      <c r="F54" s="881" t="s">
        <v>16</v>
      </c>
      <c r="G54" s="1004">
        <v>11568526.630000001</v>
      </c>
      <c r="H54" s="1068" t="s">
        <v>72</v>
      </c>
      <c r="I54" s="886" t="s">
        <v>150</v>
      </c>
      <c r="J54" s="894" t="s">
        <v>131</v>
      </c>
      <c r="K54" s="1096" t="s">
        <v>215</v>
      </c>
      <c r="L54" s="873">
        <v>2675450.1</v>
      </c>
      <c r="M54" s="873">
        <f t="shared" si="0"/>
        <v>2318724</v>
      </c>
      <c r="N54" s="863">
        <v>2318724</v>
      </c>
      <c r="O54" s="865">
        <v>0</v>
      </c>
      <c r="P54" s="867">
        <f t="shared" si="1"/>
        <v>0.86666688345261977</v>
      </c>
      <c r="Q54" s="867">
        <f>M54/G54</f>
        <v>0.20043382136381874</v>
      </c>
      <c r="R54" s="892" t="s">
        <v>727</v>
      </c>
      <c r="S54" s="316">
        <f t="shared" si="2"/>
        <v>0.13333311654738023</v>
      </c>
      <c r="T54" s="5">
        <f t="shared" si="3"/>
        <v>356726.10000000009</v>
      </c>
    </row>
    <row r="55" spans="1:20" ht="171" customHeight="1" x14ac:dyDescent="0.25">
      <c r="A55" s="992"/>
      <c r="B55" s="897"/>
      <c r="C55" s="1057"/>
      <c r="D55" s="931"/>
      <c r="E55" s="964"/>
      <c r="F55" s="1061"/>
      <c r="G55" s="972"/>
      <c r="H55" s="1073"/>
      <c r="I55" s="897"/>
      <c r="J55" s="895"/>
      <c r="K55" s="1070"/>
      <c r="L55" s="874"/>
      <c r="M55" s="874"/>
      <c r="N55" s="864"/>
      <c r="O55" s="866"/>
      <c r="P55" s="868"/>
      <c r="Q55" s="915"/>
      <c r="R55" s="893"/>
      <c r="S55" s="316"/>
      <c r="T55" s="5"/>
    </row>
    <row r="56" spans="1:20" ht="135" x14ac:dyDescent="0.25">
      <c r="A56" s="992"/>
      <c r="B56" s="897"/>
      <c r="C56" s="1057"/>
      <c r="D56" s="931"/>
      <c r="E56" s="964"/>
      <c r="F56" s="1061"/>
      <c r="G56" s="972"/>
      <c r="H56" s="1073"/>
      <c r="I56" s="897"/>
      <c r="J56" s="471" t="s">
        <v>135</v>
      </c>
      <c r="K56" s="1070"/>
      <c r="L56" s="542">
        <v>2318724</v>
      </c>
      <c r="M56" s="542">
        <f t="shared" si="0"/>
        <v>2318724</v>
      </c>
      <c r="N56" s="182">
        <v>2318724</v>
      </c>
      <c r="O56" s="547">
        <v>0</v>
      </c>
      <c r="P56" s="470">
        <f t="shared" si="1"/>
        <v>1</v>
      </c>
      <c r="Q56" s="915"/>
      <c r="R56" s="282" t="s">
        <v>709</v>
      </c>
      <c r="S56" s="316">
        <f t="shared" si="2"/>
        <v>0</v>
      </c>
      <c r="T56" s="5">
        <f t="shared" si="3"/>
        <v>0</v>
      </c>
    </row>
    <row r="57" spans="1:20" ht="82.5" customHeight="1" x14ac:dyDescent="0.25">
      <c r="A57" s="898"/>
      <c r="B57" s="887"/>
      <c r="C57" s="887"/>
      <c r="D57" s="880"/>
      <c r="E57" s="1002"/>
      <c r="F57" s="1003"/>
      <c r="G57" s="1005"/>
      <c r="H57" s="934"/>
      <c r="I57" s="887"/>
      <c r="J57" s="620" t="s">
        <v>387</v>
      </c>
      <c r="K57" s="949"/>
      <c r="L57" s="542">
        <v>0</v>
      </c>
      <c r="M57" s="198">
        <v>0</v>
      </c>
      <c r="N57" s="554">
        <v>0</v>
      </c>
      <c r="O57" s="547">
        <v>0</v>
      </c>
      <c r="P57" s="315">
        <v>0</v>
      </c>
      <c r="Q57" s="868"/>
      <c r="R57" s="282" t="s">
        <v>532</v>
      </c>
      <c r="S57" s="316" t="e">
        <f t="shared" si="2"/>
        <v>#DIV/0!</v>
      </c>
      <c r="T57" s="5">
        <f t="shared" si="3"/>
        <v>0</v>
      </c>
    </row>
    <row r="58" spans="1:20" ht="59.25" customHeight="1" x14ac:dyDescent="0.25">
      <c r="A58" s="884">
        <v>12</v>
      </c>
      <c r="B58" s="886" t="s">
        <v>4</v>
      </c>
      <c r="C58" s="896" t="s">
        <v>169</v>
      </c>
      <c r="D58" s="891" t="s">
        <v>462</v>
      </c>
      <c r="E58" s="888" t="s">
        <v>324</v>
      </c>
      <c r="F58" s="899" t="s">
        <v>8</v>
      </c>
      <c r="G58" s="905">
        <v>87687163</v>
      </c>
      <c r="H58" s="1074" t="s">
        <v>72</v>
      </c>
      <c r="I58" s="902" t="s">
        <v>344</v>
      </c>
      <c r="J58" s="634" t="s">
        <v>608</v>
      </c>
      <c r="K58" s="187" t="s">
        <v>228</v>
      </c>
      <c r="L58" s="542">
        <v>4318559.55</v>
      </c>
      <c r="M58" s="542">
        <f t="shared" si="0"/>
        <v>0</v>
      </c>
      <c r="N58" s="182">
        <v>0</v>
      </c>
      <c r="O58" s="547">
        <v>0</v>
      </c>
      <c r="P58" s="180">
        <f t="shared" si="1"/>
        <v>0</v>
      </c>
      <c r="Q58" s="867">
        <f>(M58+M59+M60+M61+M62+M63+M64+M65)/G58</f>
        <v>0.85109249503259676</v>
      </c>
      <c r="R58" s="282" t="s">
        <v>376</v>
      </c>
      <c r="S58" s="316">
        <f t="shared" si="2"/>
        <v>1</v>
      </c>
      <c r="T58" s="5">
        <f t="shared" si="3"/>
        <v>4318559.55</v>
      </c>
    </row>
    <row r="59" spans="1:20" ht="34.5" customHeight="1" x14ac:dyDescent="0.25">
      <c r="A59" s="992"/>
      <c r="B59" s="897"/>
      <c r="C59" s="897"/>
      <c r="D59" s="879"/>
      <c r="E59" s="889"/>
      <c r="F59" s="900"/>
      <c r="G59" s="906"/>
      <c r="H59" s="1075"/>
      <c r="I59" s="903"/>
      <c r="J59" s="494" t="s">
        <v>138</v>
      </c>
      <c r="K59" s="1070"/>
      <c r="L59" s="542">
        <v>797744</v>
      </c>
      <c r="M59" s="542">
        <f t="shared" si="0"/>
        <v>0</v>
      </c>
      <c r="N59" s="182">
        <v>0</v>
      </c>
      <c r="O59" s="546">
        <v>0</v>
      </c>
      <c r="P59" s="180">
        <f t="shared" si="1"/>
        <v>0</v>
      </c>
      <c r="Q59" s="915"/>
      <c r="R59" s="282" t="s">
        <v>209</v>
      </c>
      <c r="S59" s="316">
        <f t="shared" ref="S59:S126" si="4">T59/L59</f>
        <v>1</v>
      </c>
      <c r="T59" s="5">
        <f t="shared" ref="T59:T126" si="5">L59-M59</f>
        <v>797744</v>
      </c>
    </row>
    <row r="60" spans="1:20" ht="30" x14ac:dyDescent="0.25">
      <c r="A60" s="992"/>
      <c r="B60" s="897"/>
      <c r="C60" s="897"/>
      <c r="D60" s="879"/>
      <c r="E60" s="889"/>
      <c r="F60" s="900"/>
      <c r="G60" s="906"/>
      <c r="H60" s="1075"/>
      <c r="I60" s="903"/>
      <c r="J60" s="181" t="s">
        <v>141</v>
      </c>
      <c r="K60" s="949"/>
      <c r="L60" s="542">
        <v>25801</v>
      </c>
      <c r="M60" s="542">
        <f t="shared" si="0"/>
        <v>25801</v>
      </c>
      <c r="N60" s="182">
        <v>25801</v>
      </c>
      <c r="O60" s="546">
        <v>0</v>
      </c>
      <c r="P60" s="180">
        <f t="shared" si="1"/>
        <v>1</v>
      </c>
      <c r="Q60" s="915"/>
      <c r="R60" s="282" t="s">
        <v>724</v>
      </c>
      <c r="S60" s="316">
        <f t="shared" si="4"/>
        <v>0</v>
      </c>
      <c r="T60" s="5">
        <f t="shared" si="5"/>
        <v>0</v>
      </c>
    </row>
    <row r="61" spans="1:20" ht="150" x14ac:dyDescent="0.25">
      <c r="A61" s="992"/>
      <c r="B61" s="897"/>
      <c r="C61" s="897"/>
      <c r="D61" s="879"/>
      <c r="E61" s="889"/>
      <c r="F61" s="900"/>
      <c r="G61" s="906"/>
      <c r="H61" s="1075"/>
      <c r="I61" s="903"/>
      <c r="J61" s="1090" t="s">
        <v>130</v>
      </c>
      <c r="K61" s="922" t="s">
        <v>385</v>
      </c>
      <c r="L61" s="873">
        <v>63267368</v>
      </c>
      <c r="M61" s="542">
        <f t="shared" si="0"/>
        <v>1225412</v>
      </c>
      <c r="N61" s="182">
        <v>1225412</v>
      </c>
      <c r="O61" s="546">
        <v>0</v>
      </c>
      <c r="P61" s="867">
        <f>(M61+M62+M63)/L61</f>
        <v>0.99999999715493149</v>
      </c>
      <c r="Q61" s="915"/>
      <c r="R61" s="282" t="s">
        <v>728</v>
      </c>
      <c r="S61" s="316"/>
      <c r="T61" s="5"/>
    </row>
    <row r="62" spans="1:20" ht="253.5" customHeight="1" x14ac:dyDescent="0.25">
      <c r="A62" s="992"/>
      <c r="B62" s="897"/>
      <c r="C62" s="897"/>
      <c r="D62" s="879"/>
      <c r="E62" s="889"/>
      <c r="F62" s="900"/>
      <c r="G62" s="906"/>
      <c r="H62" s="1075"/>
      <c r="I62" s="903"/>
      <c r="J62" s="879"/>
      <c r="K62" s="923"/>
      <c r="L62" s="918"/>
      <c r="M62" s="542">
        <f t="shared" si="0"/>
        <v>62039804.600000001</v>
      </c>
      <c r="N62" s="184">
        <v>62039804.600000001</v>
      </c>
      <c r="O62" s="547">
        <v>0</v>
      </c>
      <c r="P62" s="920"/>
      <c r="Q62" s="915"/>
      <c r="R62" s="282" t="s">
        <v>533</v>
      </c>
      <c r="S62" s="316">
        <f>T62/L61</f>
        <v>1.9402789128196363E-2</v>
      </c>
      <c r="T62" s="5">
        <f>L61-M62</f>
        <v>1227563.3999999985</v>
      </c>
    </row>
    <row r="63" spans="1:20" ht="75.75" customHeight="1" x14ac:dyDescent="0.25">
      <c r="A63" s="992"/>
      <c r="B63" s="897"/>
      <c r="C63" s="897"/>
      <c r="D63" s="879"/>
      <c r="E63" s="889"/>
      <c r="F63" s="900"/>
      <c r="G63" s="906"/>
      <c r="H63" s="1075"/>
      <c r="I63" s="903"/>
      <c r="J63" s="880"/>
      <c r="K63" s="924"/>
      <c r="L63" s="919"/>
      <c r="M63" s="542">
        <f t="shared" si="0"/>
        <v>2151.2199999999998</v>
      </c>
      <c r="N63" s="182">
        <v>2151.2199999999998</v>
      </c>
      <c r="O63" s="547">
        <v>0</v>
      </c>
      <c r="P63" s="921"/>
      <c r="Q63" s="915"/>
      <c r="R63" s="596" t="s">
        <v>550</v>
      </c>
      <c r="S63" s="316"/>
      <c r="T63" s="5"/>
    </row>
    <row r="64" spans="1:20" ht="56.25" customHeight="1" x14ac:dyDescent="0.25">
      <c r="A64" s="992"/>
      <c r="B64" s="897"/>
      <c r="C64" s="897"/>
      <c r="D64" s="879"/>
      <c r="E64" s="889"/>
      <c r="F64" s="900"/>
      <c r="G64" s="906"/>
      <c r="H64" s="1075"/>
      <c r="I64" s="903"/>
      <c r="J64" s="369" t="s">
        <v>133</v>
      </c>
      <c r="K64" s="500" t="s">
        <v>229</v>
      </c>
      <c r="L64" s="542">
        <v>11336717.52</v>
      </c>
      <c r="M64" s="542">
        <f t="shared" si="0"/>
        <v>11336717.52</v>
      </c>
      <c r="N64" s="554">
        <v>0</v>
      </c>
      <c r="O64" s="555">
        <v>11336717.52</v>
      </c>
      <c r="P64" s="180">
        <f t="shared" si="1"/>
        <v>1</v>
      </c>
      <c r="Q64" s="915"/>
      <c r="R64" s="292" t="s">
        <v>551</v>
      </c>
      <c r="S64" s="316">
        <f t="shared" si="4"/>
        <v>0</v>
      </c>
      <c r="T64" s="5">
        <f t="shared" si="5"/>
        <v>0</v>
      </c>
    </row>
    <row r="65" spans="1:20" ht="77.25" customHeight="1" x14ac:dyDescent="0.25">
      <c r="A65" s="898"/>
      <c r="B65" s="887"/>
      <c r="C65" s="887"/>
      <c r="D65" s="880"/>
      <c r="E65" s="890"/>
      <c r="F65" s="901"/>
      <c r="G65" s="907"/>
      <c r="H65" s="1076"/>
      <c r="I65" s="904"/>
      <c r="J65" s="620" t="s">
        <v>387</v>
      </c>
      <c r="K65" s="314" t="s">
        <v>345</v>
      </c>
      <c r="L65" s="542">
        <v>0</v>
      </c>
      <c r="M65" s="542">
        <v>0</v>
      </c>
      <c r="N65" s="554">
        <v>0</v>
      </c>
      <c r="O65" s="555">
        <v>0</v>
      </c>
      <c r="P65" s="313">
        <v>0</v>
      </c>
      <c r="Q65" s="868"/>
      <c r="R65" s="596" t="s">
        <v>552</v>
      </c>
      <c r="S65" s="316" t="e">
        <f t="shared" si="4"/>
        <v>#DIV/0!</v>
      </c>
      <c r="T65" s="5">
        <f t="shared" si="5"/>
        <v>0</v>
      </c>
    </row>
    <row r="66" spans="1:20" ht="50.25" customHeight="1" x14ac:dyDescent="0.25">
      <c r="A66" s="884">
        <v>13</v>
      </c>
      <c r="B66" s="886" t="s">
        <v>4</v>
      </c>
      <c r="C66" s="1000" t="s">
        <v>20</v>
      </c>
      <c r="D66" s="891" t="s">
        <v>465</v>
      </c>
      <c r="E66" s="1001" t="s">
        <v>53</v>
      </c>
      <c r="F66" s="881" t="s">
        <v>16</v>
      </c>
      <c r="G66" s="1004">
        <v>1548180.56</v>
      </c>
      <c r="H66" s="1093" t="s">
        <v>426</v>
      </c>
      <c r="I66" s="886" t="s">
        <v>231</v>
      </c>
      <c r="J66" s="619" t="s">
        <v>131</v>
      </c>
      <c r="K66" s="925" t="s">
        <v>216</v>
      </c>
      <c r="L66" s="542">
        <v>1105</v>
      </c>
      <c r="M66" s="542">
        <f t="shared" si="0"/>
        <v>940</v>
      </c>
      <c r="N66" s="182">
        <v>940</v>
      </c>
      <c r="O66" s="555">
        <v>0</v>
      </c>
      <c r="P66" s="180">
        <f t="shared" si="1"/>
        <v>0.85067873303167418</v>
      </c>
      <c r="Q66" s="867">
        <f>(M66+M67)/G66</f>
        <v>1.1788030719104235E-3</v>
      </c>
      <c r="R66" s="892" t="s">
        <v>756</v>
      </c>
      <c r="S66" s="316">
        <f t="shared" si="4"/>
        <v>0.14932126696832579</v>
      </c>
      <c r="T66" s="5">
        <f t="shared" si="5"/>
        <v>165</v>
      </c>
    </row>
    <row r="67" spans="1:20" ht="116.25" customHeight="1" x14ac:dyDescent="0.25">
      <c r="A67" s="898"/>
      <c r="B67" s="887"/>
      <c r="C67" s="887"/>
      <c r="D67" s="880"/>
      <c r="E67" s="1002"/>
      <c r="F67" s="1003"/>
      <c r="G67" s="1005"/>
      <c r="H67" s="934"/>
      <c r="I67" s="887"/>
      <c r="J67" s="475" t="s">
        <v>135</v>
      </c>
      <c r="K67" s="949"/>
      <c r="L67" s="542">
        <v>885</v>
      </c>
      <c r="M67" s="542">
        <f t="shared" si="0"/>
        <v>885</v>
      </c>
      <c r="N67" s="182">
        <v>885</v>
      </c>
      <c r="O67" s="555">
        <v>0</v>
      </c>
      <c r="P67" s="280">
        <f t="shared" si="1"/>
        <v>1</v>
      </c>
      <c r="Q67" s="868"/>
      <c r="R67" s="893"/>
      <c r="S67" s="316">
        <f t="shared" si="4"/>
        <v>0</v>
      </c>
      <c r="T67" s="5">
        <f t="shared" si="5"/>
        <v>0</v>
      </c>
    </row>
    <row r="68" spans="1:20" ht="116.25" customHeight="1" x14ac:dyDescent="0.25">
      <c r="A68" s="278">
        <v>14</v>
      </c>
      <c r="B68" s="188" t="s">
        <v>4</v>
      </c>
      <c r="C68" s="188" t="s">
        <v>170</v>
      </c>
      <c r="D68" s="447" t="s">
        <v>464</v>
      </c>
      <c r="E68" s="233" t="s">
        <v>256</v>
      </c>
      <c r="F68" s="191" t="s">
        <v>10</v>
      </c>
      <c r="G68" s="305">
        <v>24132550</v>
      </c>
      <c r="H68" s="402" t="s">
        <v>424</v>
      </c>
      <c r="I68" s="302" t="s">
        <v>151</v>
      </c>
      <c r="J68" s="219" t="s">
        <v>254</v>
      </c>
      <c r="K68" s="234" t="s">
        <v>260</v>
      </c>
      <c r="L68" s="542">
        <v>43066.02</v>
      </c>
      <c r="M68" s="542">
        <f t="shared" si="0"/>
        <v>0</v>
      </c>
      <c r="N68" s="182">
        <v>0</v>
      </c>
      <c r="O68" s="546">
        <v>0</v>
      </c>
      <c r="P68" s="180">
        <f t="shared" si="1"/>
        <v>0</v>
      </c>
      <c r="Q68" s="180">
        <f>M68/G68</f>
        <v>0</v>
      </c>
      <c r="R68" s="282" t="s">
        <v>553</v>
      </c>
      <c r="S68" s="316">
        <f t="shared" si="4"/>
        <v>1</v>
      </c>
      <c r="T68" s="5">
        <f t="shared" si="5"/>
        <v>43066.02</v>
      </c>
    </row>
    <row r="69" spans="1:20" ht="409.6" customHeight="1" x14ac:dyDescent="0.25">
      <c r="A69" s="884">
        <v>15</v>
      </c>
      <c r="B69" s="875" t="s">
        <v>4</v>
      </c>
      <c r="C69" s="1118" t="s">
        <v>21</v>
      </c>
      <c r="D69" s="1052" t="s">
        <v>464</v>
      </c>
      <c r="E69" s="888" t="s">
        <v>54</v>
      </c>
      <c r="F69" s="881" t="s">
        <v>10</v>
      </c>
      <c r="G69" s="1026">
        <v>53089709.939999998</v>
      </c>
      <c r="H69" s="1081" t="s">
        <v>425</v>
      </c>
      <c r="I69" s="1079" t="s">
        <v>334</v>
      </c>
      <c r="J69" s="908" t="s">
        <v>131</v>
      </c>
      <c r="K69" s="492" t="s">
        <v>217</v>
      </c>
      <c r="L69" s="873">
        <v>459110.99</v>
      </c>
      <c r="M69" s="873">
        <f t="shared" si="0"/>
        <v>93168</v>
      </c>
      <c r="N69" s="863">
        <v>93168</v>
      </c>
      <c r="O69" s="865">
        <v>0</v>
      </c>
      <c r="P69" s="867">
        <f t="shared" si="1"/>
        <v>0.2029313216832383</v>
      </c>
      <c r="Q69" s="867">
        <f>(M69+M71+M72+M74+M75+M76)/G69</f>
        <v>2.6878854708619264E-3</v>
      </c>
      <c r="R69" s="892" t="s">
        <v>781</v>
      </c>
      <c r="S69" s="316">
        <f t="shared" si="4"/>
        <v>0.79706867831676165</v>
      </c>
      <c r="T69" s="5">
        <f t="shared" si="5"/>
        <v>365942.99</v>
      </c>
    </row>
    <row r="70" spans="1:20" ht="120" customHeight="1" x14ac:dyDescent="0.25">
      <c r="A70" s="992"/>
      <c r="B70" s="876"/>
      <c r="C70" s="1119"/>
      <c r="D70" s="1117"/>
      <c r="E70" s="889"/>
      <c r="F70" s="1061"/>
      <c r="G70" s="1027"/>
      <c r="H70" s="1094"/>
      <c r="I70" s="1095"/>
      <c r="J70" s="909"/>
      <c r="K70" s="807"/>
      <c r="L70" s="874"/>
      <c r="M70" s="874"/>
      <c r="N70" s="864"/>
      <c r="O70" s="866"/>
      <c r="P70" s="868"/>
      <c r="Q70" s="915"/>
      <c r="R70" s="893"/>
      <c r="S70" s="316"/>
      <c r="T70" s="5"/>
    </row>
    <row r="71" spans="1:20" ht="253.5" customHeight="1" x14ac:dyDescent="0.25">
      <c r="A71" s="992"/>
      <c r="B71" s="876"/>
      <c r="C71" s="876"/>
      <c r="D71" s="1018"/>
      <c r="E71" s="889"/>
      <c r="F71" s="1061"/>
      <c r="G71" s="1027"/>
      <c r="H71" s="1094"/>
      <c r="I71" s="1095"/>
      <c r="J71" s="490" t="s">
        <v>379</v>
      </c>
      <c r="K71" s="493"/>
      <c r="L71" s="556">
        <v>103933</v>
      </c>
      <c r="M71" s="542">
        <f t="shared" si="0"/>
        <v>26463</v>
      </c>
      <c r="N71" s="488">
        <v>26463</v>
      </c>
      <c r="O71" s="557">
        <v>0</v>
      </c>
      <c r="P71" s="595">
        <f>M71/L71</f>
        <v>0.25461595450915492</v>
      </c>
      <c r="Q71" s="915"/>
      <c r="R71" s="594" t="s">
        <v>782</v>
      </c>
      <c r="S71" s="316"/>
      <c r="T71" s="5"/>
    </row>
    <row r="72" spans="1:20" ht="409.6" customHeight="1" x14ac:dyDescent="0.25">
      <c r="A72" s="1011"/>
      <c r="B72" s="876"/>
      <c r="C72" s="876"/>
      <c r="D72" s="1018"/>
      <c r="E72" s="889"/>
      <c r="F72" s="882"/>
      <c r="G72" s="967"/>
      <c r="H72" s="1075"/>
      <c r="I72" s="879"/>
      <c r="J72" s="1097" t="s">
        <v>577</v>
      </c>
      <c r="K72" s="1091" t="s">
        <v>358</v>
      </c>
      <c r="L72" s="873">
        <v>17087.400000000001</v>
      </c>
      <c r="M72" s="873">
        <f t="shared" si="0"/>
        <v>16441</v>
      </c>
      <c r="N72" s="863">
        <v>16441</v>
      </c>
      <c r="O72" s="871">
        <v>0</v>
      </c>
      <c r="P72" s="867">
        <f t="shared" si="1"/>
        <v>0.9621709563772135</v>
      </c>
      <c r="Q72" s="920"/>
      <c r="R72" s="869" t="s">
        <v>783</v>
      </c>
      <c r="S72" s="316"/>
      <c r="T72" s="5"/>
    </row>
    <row r="73" spans="1:20" ht="105" customHeight="1" x14ac:dyDescent="0.25">
      <c r="A73" s="1011"/>
      <c r="B73" s="876"/>
      <c r="C73" s="876"/>
      <c r="D73" s="1018"/>
      <c r="E73" s="889"/>
      <c r="F73" s="882"/>
      <c r="G73" s="967"/>
      <c r="H73" s="1075"/>
      <c r="I73" s="879"/>
      <c r="J73" s="1098"/>
      <c r="K73" s="1092"/>
      <c r="L73" s="874"/>
      <c r="M73" s="874"/>
      <c r="N73" s="864"/>
      <c r="O73" s="872"/>
      <c r="P73" s="868"/>
      <c r="Q73" s="920"/>
      <c r="R73" s="870"/>
      <c r="S73" s="316"/>
      <c r="T73" s="5"/>
    </row>
    <row r="74" spans="1:20" ht="258.75" customHeight="1" x14ac:dyDescent="0.25">
      <c r="A74" s="1011"/>
      <c r="B74" s="876"/>
      <c r="C74" s="876"/>
      <c r="D74" s="1018"/>
      <c r="E74" s="889"/>
      <c r="F74" s="882"/>
      <c r="G74" s="967"/>
      <c r="H74" s="1075"/>
      <c r="I74" s="879"/>
      <c r="J74" s="103" t="s">
        <v>379</v>
      </c>
      <c r="K74" s="944"/>
      <c r="L74" s="549">
        <v>16342</v>
      </c>
      <c r="M74" s="542">
        <f t="shared" si="0"/>
        <v>2670</v>
      </c>
      <c r="N74" s="391">
        <v>2670</v>
      </c>
      <c r="O74" s="553">
        <v>0</v>
      </c>
      <c r="P74" s="641">
        <f t="shared" si="1"/>
        <v>0.1633826948965855</v>
      </c>
      <c r="Q74" s="920"/>
      <c r="R74" s="597" t="s">
        <v>784</v>
      </c>
      <c r="S74" s="316"/>
      <c r="T74" s="5"/>
    </row>
    <row r="75" spans="1:20" ht="94.5" customHeight="1" x14ac:dyDescent="0.25">
      <c r="A75" s="1011"/>
      <c r="B75" s="1018"/>
      <c r="C75" s="1018"/>
      <c r="D75" s="1018"/>
      <c r="E75" s="879"/>
      <c r="F75" s="882"/>
      <c r="G75" s="967"/>
      <c r="H75" s="1075"/>
      <c r="I75" s="879"/>
      <c r="J75" s="331" t="s">
        <v>611</v>
      </c>
      <c r="K75" s="350" t="s">
        <v>373</v>
      </c>
      <c r="L75" s="542">
        <v>3957.06</v>
      </c>
      <c r="M75" s="542">
        <f t="shared" si="0"/>
        <v>3957.06</v>
      </c>
      <c r="N75" s="182">
        <v>3957.06</v>
      </c>
      <c r="O75" s="200">
        <v>0</v>
      </c>
      <c r="P75" s="348">
        <f t="shared" si="1"/>
        <v>1</v>
      </c>
      <c r="Q75" s="920"/>
      <c r="R75" s="469" t="s">
        <v>754</v>
      </c>
      <c r="S75" s="316"/>
      <c r="T75" s="5"/>
    </row>
    <row r="76" spans="1:20" ht="210" x14ac:dyDescent="0.25">
      <c r="A76" s="885"/>
      <c r="B76" s="877"/>
      <c r="C76" s="877"/>
      <c r="D76" s="877"/>
      <c r="E76" s="880"/>
      <c r="F76" s="883"/>
      <c r="G76" s="968"/>
      <c r="H76" s="934"/>
      <c r="I76" s="880"/>
      <c r="J76" s="331" t="s">
        <v>611</v>
      </c>
      <c r="K76" s="468" t="s">
        <v>513</v>
      </c>
      <c r="L76" s="542">
        <v>139516.79999999999</v>
      </c>
      <c r="M76" s="542">
        <f t="shared" si="0"/>
        <v>0</v>
      </c>
      <c r="N76" s="182">
        <v>0</v>
      </c>
      <c r="O76" s="200">
        <v>0</v>
      </c>
      <c r="P76" s="467">
        <f t="shared" si="1"/>
        <v>0</v>
      </c>
      <c r="Q76" s="921"/>
      <c r="R76" s="349" t="s">
        <v>710</v>
      </c>
      <c r="S76" s="316"/>
      <c r="T76" s="5"/>
    </row>
    <row r="77" spans="1:20" ht="129.75" customHeight="1" x14ac:dyDescent="0.25">
      <c r="A77" s="884">
        <v>16</v>
      </c>
      <c r="B77" s="875" t="s">
        <v>4</v>
      </c>
      <c r="C77" s="875" t="s">
        <v>171</v>
      </c>
      <c r="D77" s="1052" t="s">
        <v>467</v>
      </c>
      <c r="E77" s="888" t="s">
        <v>55</v>
      </c>
      <c r="F77" s="881" t="s">
        <v>23</v>
      </c>
      <c r="G77" s="1026">
        <v>168042284</v>
      </c>
      <c r="H77" s="1081" t="s">
        <v>72</v>
      </c>
      <c r="I77" s="1079" t="s">
        <v>335</v>
      </c>
      <c r="J77" s="634" t="s">
        <v>612</v>
      </c>
      <c r="K77" s="274" t="s">
        <v>275</v>
      </c>
      <c r="L77" s="558">
        <v>277298</v>
      </c>
      <c r="M77" s="293">
        <f t="shared" si="0"/>
        <v>277298</v>
      </c>
      <c r="N77" s="611">
        <v>277298</v>
      </c>
      <c r="O77" s="547">
        <v>0</v>
      </c>
      <c r="P77" s="180">
        <f t="shared" si="1"/>
        <v>1</v>
      </c>
      <c r="Q77" s="867">
        <f>(M77+M78)/G77</f>
        <v>3.7050599716914106E-3</v>
      </c>
      <c r="R77" s="282" t="s">
        <v>534</v>
      </c>
      <c r="S77" s="316">
        <f t="shared" si="4"/>
        <v>0</v>
      </c>
      <c r="T77" s="5">
        <f t="shared" si="5"/>
        <v>0</v>
      </c>
    </row>
    <row r="78" spans="1:20" ht="147.75" customHeight="1" x14ac:dyDescent="0.25">
      <c r="A78" s="885"/>
      <c r="B78" s="877"/>
      <c r="C78" s="877"/>
      <c r="D78" s="877"/>
      <c r="E78" s="880"/>
      <c r="F78" s="883"/>
      <c r="G78" s="968"/>
      <c r="H78" s="934"/>
      <c r="I78" s="880"/>
      <c r="J78" s="454" t="s">
        <v>478</v>
      </c>
      <c r="K78" s="455" t="s">
        <v>479</v>
      </c>
      <c r="L78" s="558">
        <v>343640.98</v>
      </c>
      <c r="M78" s="542">
        <f t="shared" si="0"/>
        <v>345308.74</v>
      </c>
      <c r="N78" s="184">
        <v>345308.74</v>
      </c>
      <c r="O78" s="547">
        <v>0</v>
      </c>
      <c r="P78" s="453">
        <f t="shared" si="1"/>
        <v>1.0048532046439864</v>
      </c>
      <c r="Q78" s="868"/>
      <c r="R78" s="282" t="s">
        <v>773</v>
      </c>
      <c r="S78" s="316"/>
      <c r="T78" s="5"/>
    </row>
    <row r="79" spans="1:20" ht="162.75" customHeight="1" x14ac:dyDescent="0.25">
      <c r="A79" s="278">
        <v>17</v>
      </c>
      <c r="B79" s="188" t="s">
        <v>4</v>
      </c>
      <c r="C79" s="194" t="s">
        <v>172</v>
      </c>
      <c r="D79" s="194" t="s">
        <v>463</v>
      </c>
      <c r="E79" s="192" t="s">
        <v>393</v>
      </c>
      <c r="F79" s="195" t="s">
        <v>8</v>
      </c>
      <c r="G79" s="193">
        <v>44850000</v>
      </c>
      <c r="H79" s="402" t="s">
        <v>72</v>
      </c>
      <c r="I79" s="310" t="s">
        <v>149</v>
      </c>
      <c r="J79" s="634" t="s">
        <v>608</v>
      </c>
      <c r="K79" s="197" t="s">
        <v>276</v>
      </c>
      <c r="L79" s="198">
        <v>9250.01</v>
      </c>
      <c r="M79" s="542">
        <f t="shared" si="0"/>
        <v>8500.01</v>
      </c>
      <c r="N79" s="182">
        <v>8500.01</v>
      </c>
      <c r="O79" s="143">
        <v>0</v>
      </c>
      <c r="P79" s="180">
        <f t="shared" si="1"/>
        <v>0.9189190065740469</v>
      </c>
      <c r="Q79" s="180">
        <f>M79/G79</f>
        <v>1.8952084726867337E-4</v>
      </c>
      <c r="R79" s="282" t="s">
        <v>554</v>
      </c>
      <c r="S79" s="316">
        <f t="shared" si="4"/>
        <v>8.1080993425953055E-2</v>
      </c>
      <c r="T79" s="5">
        <f t="shared" si="5"/>
        <v>750</v>
      </c>
    </row>
    <row r="80" spans="1:20" ht="409.5" x14ac:dyDescent="0.25">
      <c r="A80" s="279">
        <v>18</v>
      </c>
      <c r="B80" s="194" t="s">
        <v>4</v>
      </c>
      <c r="C80" s="194" t="s">
        <v>173</v>
      </c>
      <c r="D80" s="194" t="s">
        <v>463</v>
      </c>
      <c r="E80" s="192" t="s">
        <v>394</v>
      </c>
      <c r="F80" s="195" t="s">
        <v>8</v>
      </c>
      <c r="G80" s="193">
        <v>32000000</v>
      </c>
      <c r="H80" s="402" t="s">
        <v>72</v>
      </c>
      <c r="I80" s="310" t="s">
        <v>336</v>
      </c>
      <c r="J80" s="634" t="s">
        <v>608</v>
      </c>
      <c r="K80" s="199" t="s">
        <v>218</v>
      </c>
      <c r="L80" s="198">
        <v>25876.89</v>
      </c>
      <c r="M80" s="542">
        <f t="shared" si="0"/>
        <v>16023.96</v>
      </c>
      <c r="N80" s="182">
        <v>16023.96</v>
      </c>
      <c r="O80" s="200">
        <v>0</v>
      </c>
      <c r="P80" s="180">
        <f t="shared" si="1"/>
        <v>0.6192382469454405</v>
      </c>
      <c r="Q80" s="180">
        <f>M80/G80</f>
        <v>5.0074875000000001E-4</v>
      </c>
      <c r="R80" s="737" t="s">
        <v>651</v>
      </c>
      <c r="S80" s="316">
        <f t="shared" si="4"/>
        <v>0.3807617530545595</v>
      </c>
      <c r="T80" s="5">
        <f t="shared" si="5"/>
        <v>9852.93</v>
      </c>
    </row>
    <row r="81" spans="1:20" ht="360" x14ac:dyDescent="0.25">
      <c r="A81" s="884">
        <v>19</v>
      </c>
      <c r="B81" s="875" t="s">
        <v>4</v>
      </c>
      <c r="C81" s="875" t="s">
        <v>174</v>
      </c>
      <c r="D81" s="1052" t="s">
        <v>468</v>
      </c>
      <c r="E81" s="878" t="s">
        <v>185</v>
      </c>
      <c r="F81" s="881" t="s">
        <v>28</v>
      </c>
      <c r="G81" s="1004">
        <v>144128467</v>
      </c>
      <c r="H81" s="1068" t="s">
        <v>427</v>
      </c>
      <c r="I81" s="1079" t="s">
        <v>186</v>
      </c>
      <c r="J81" s="501" t="s">
        <v>131</v>
      </c>
      <c r="K81" s="1106" t="s">
        <v>361</v>
      </c>
      <c r="L81" s="609">
        <v>9222024</v>
      </c>
      <c r="M81" s="609">
        <f t="shared" si="0"/>
        <v>9222024</v>
      </c>
      <c r="N81" s="502">
        <v>9222024</v>
      </c>
      <c r="O81" s="610">
        <v>0</v>
      </c>
      <c r="P81" s="287">
        <f t="shared" si="1"/>
        <v>1</v>
      </c>
      <c r="Q81" s="867">
        <f>(M81+M82+M83)/G81</f>
        <v>6.3984750493460807E-2</v>
      </c>
      <c r="R81" s="594" t="s">
        <v>645</v>
      </c>
      <c r="S81" s="316">
        <f t="shared" si="4"/>
        <v>0</v>
      </c>
      <c r="T81" s="5">
        <f t="shared" si="5"/>
        <v>0</v>
      </c>
    </row>
    <row r="82" spans="1:20" ht="90" x14ac:dyDescent="0.25">
      <c r="A82" s="1011"/>
      <c r="B82" s="876"/>
      <c r="C82" s="876"/>
      <c r="D82" s="1018"/>
      <c r="E82" s="879"/>
      <c r="F82" s="882"/>
      <c r="G82" s="967"/>
      <c r="H82" s="933"/>
      <c r="I82" s="879"/>
      <c r="J82" s="729" t="s">
        <v>636</v>
      </c>
      <c r="K82" s="1107"/>
      <c r="L82" s="542">
        <v>0</v>
      </c>
      <c r="M82" s="542">
        <v>0</v>
      </c>
      <c r="N82" s="487">
        <v>0</v>
      </c>
      <c r="O82" s="547">
        <v>0</v>
      </c>
      <c r="P82" s="330">
        <v>0</v>
      </c>
      <c r="Q82" s="915"/>
      <c r="R82" s="282" t="s">
        <v>635</v>
      </c>
      <c r="S82" s="316"/>
      <c r="T82" s="5"/>
    </row>
    <row r="83" spans="1:20" ht="119.25" customHeight="1" x14ac:dyDescent="0.25">
      <c r="A83" s="885"/>
      <c r="B83" s="877"/>
      <c r="C83" s="877"/>
      <c r="D83" s="877"/>
      <c r="E83" s="880"/>
      <c r="F83" s="883"/>
      <c r="G83" s="968"/>
      <c r="H83" s="934"/>
      <c r="I83" s="880"/>
      <c r="J83" s="335" t="s">
        <v>360</v>
      </c>
      <c r="K83" s="503" t="s">
        <v>362</v>
      </c>
      <c r="L83" s="542">
        <v>0</v>
      </c>
      <c r="M83" s="542">
        <v>0</v>
      </c>
      <c r="N83" s="487">
        <v>0</v>
      </c>
      <c r="O83" s="547">
        <v>0</v>
      </c>
      <c r="P83" s="334">
        <v>0</v>
      </c>
      <c r="Q83" s="868"/>
      <c r="R83" s="282" t="s">
        <v>535</v>
      </c>
      <c r="S83" s="316"/>
      <c r="T83" s="5"/>
    </row>
    <row r="84" spans="1:20" ht="75" customHeight="1" x14ac:dyDescent="0.25">
      <c r="A84" s="278">
        <v>20</v>
      </c>
      <c r="B84" s="188" t="s">
        <v>4</v>
      </c>
      <c r="C84" s="188" t="s">
        <v>175</v>
      </c>
      <c r="D84" s="447" t="s">
        <v>466</v>
      </c>
      <c r="E84" s="312" t="s">
        <v>137</v>
      </c>
      <c r="F84" s="191" t="s">
        <v>136</v>
      </c>
      <c r="G84" s="305">
        <v>23352645</v>
      </c>
      <c r="H84" s="402" t="s">
        <v>72</v>
      </c>
      <c r="I84" s="196" t="s">
        <v>150</v>
      </c>
      <c r="J84" s="634" t="s">
        <v>613</v>
      </c>
      <c r="K84" s="201" t="s">
        <v>219</v>
      </c>
      <c r="L84" s="542">
        <v>95544.63</v>
      </c>
      <c r="M84" s="542">
        <f t="shared" si="0"/>
        <v>0</v>
      </c>
      <c r="N84" s="487">
        <v>0</v>
      </c>
      <c r="O84" s="546">
        <v>0</v>
      </c>
      <c r="P84" s="180">
        <f t="shared" si="1"/>
        <v>0</v>
      </c>
      <c r="Q84" s="180">
        <f>M84/G84</f>
        <v>0</v>
      </c>
      <c r="R84" s="292" t="s">
        <v>555</v>
      </c>
      <c r="S84" s="316">
        <f t="shared" si="4"/>
        <v>1</v>
      </c>
      <c r="T84" s="5">
        <f t="shared" si="5"/>
        <v>95544.63</v>
      </c>
    </row>
    <row r="85" spans="1:20" ht="247.5" customHeight="1" x14ac:dyDescent="0.25">
      <c r="A85" s="278">
        <v>21</v>
      </c>
      <c r="B85" s="188" t="s">
        <v>4</v>
      </c>
      <c r="C85" s="188" t="s">
        <v>29</v>
      </c>
      <c r="D85" s="447" t="s">
        <v>466</v>
      </c>
      <c r="E85" s="129" t="s">
        <v>680</v>
      </c>
      <c r="F85" s="202" t="s">
        <v>16</v>
      </c>
      <c r="G85" s="305">
        <v>17728510.969999999</v>
      </c>
      <c r="H85" s="402" t="s">
        <v>72</v>
      </c>
      <c r="I85" s="129" t="s">
        <v>150</v>
      </c>
      <c r="J85" s="620" t="s">
        <v>387</v>
      </c>
      <c r="K85" s="183" t="s">
        <v>220</v>
      </c>
      <c r="L85" s="185">
        <v>15000</v>
      </c>
      <c r="M85" s="542">
        <f t="shared" si="0"/>
        <v>15000</v>
      </c>
      <c r="N85" s="298">
        <v>15000</v>
      </c>
      <c r="O85" s="216">
        <v>0</v>
      </c>
      <c r="P85" s="307">
        <f>M85/L85</f>
        <v>1</v>
      </c>
      <c r="Q85" s="307">
        <f>M85/G85</f>
        <v>8.4609474678289923E-4</v>
      </c>
      <c r="R85" s="292" t="s">
        <v>763</v>
      </c>
      <c r="S85" s="316">
        <f t="shared" si="4"/>
        <v>0</v>
      </c>
      <c r="T85" s="5">
        <f t="shared" si="5"/>
        <v>0</v>
      </c>
    </row>
    <row r="86" spans="1:20" ht="165" x14ac:dyDescent="0.25">
      <c r="A86" s="1120">
        <v>22</v>
      </c>
      <c r="B86" s="1025" t="s">
        <v>4</v>
      </c>
      <c r="C86" s="1051" t="s">
        <v>145</v>
      </c>
      <c r="D86" s="891" t="s">
        <v>469</v>
      </c>
      <c r="E86" s="1048" t="s">
        <v>187</v>
      </c>
      <c r="F86" s="1032" t="s">
        <v>10</v>
      </c>
      <c r="G86" s="1004">
        <v>2279938.87</v>
      </c>
      <c r="H86" s="1082" t="s">
        <v>424</v>
      </c>
      <c r="I86" s="1078" t="s">
        <v>255</v>
      </c>
      <c r="J86" s="181" t="s">
        <v>131</v>
      </c>
      <c r="K86" s="955" t="s">
        <v>233</v>
      </c>
      <c r="L86" s="185">
        <v>82379</v>
      </c>
      <c r="M86" s="542">
        <f t="shared" si="0"/>
        <v>82379</v>
      </c>
      <c r="N86" s="298">
        <v>82379</v>
      </c>
      <c r="O86" s="143">
        <v>0</v>
      </c>
      <c r="P86" s="180">
        <f t="shared" si="1"/>
        <v>1</v>
      </c>
      <c r="Q86" s="867">
        <f>(M86+M87)/G86</f>
        <v>4.2461226164366414E-2</v>
      </c>
      <c r="R86" s="282" t="s">
        <v>774</v>
      </c>
      <c r="S86" s="316">
        <f t="shared" si="4"/>
        <v>0</v>
      </c>
      <c r="T86" s="5">
        <f t="shared" si="5"/>
        <v>0</v>
      </c>
    </row>
    <row r="87" spans="1:20" ht="90" x14ac:dyDescent="0.25">
      <c r="A87" s="1120"/>
      <c r="B87" s="1025"/>
      <c r="C87" s="1025"/>
      <c r="D87" s="880"/>
      <c r="E87" s="1048"/>
      <c r="F87" s="1032"/>
      <c r="G87" s="1005"/>
      <c r="H87" s="934"/>
      <c r="I87" s="1078"/>
      <c r="J87" s="181" t="s">
        <v>139</v>
      </c>
      <c r="K87" s="956"/>
      <c r="L87" s="185">
        <v>82379</v>
      </c>
      <c r="M87" s="542">
        <f t="shared" si="0"/>
        <v>14430</v>
      </c>
      <c r="N87" s="298">
        <v>14430</v>
      </c>
      <c r="O87" s="143">
        <v>0</v>
      </c>
      <c r="P87" s="180">
        <f t="shared" si="1"/>
        <v>0.17516600104395538</v>
      </c>
      <c r="Q87" s="868"/>
      <c r="R87" s="282" t="s">
        <v>775</v>
      </c>
      <c r="S87" s="316">
        <f t="shared" si="4"/>
        <v>0.82483399895604459</v>
      </c>
      <c r="T87" s="5">
        <f t="shared" si="5"/>
        <v>67949</v>
      </c>
    </row>
    <row r="88" spans="1:20" ht="150" x14ac:dyDescent="0.25">
      <c r="A88" s="1120">
        <v>23</v>
      </c>
      <c r="B88" s="1025" t="s">
        <v>4</v>
      </c>
      <c r="C88" s="1025" t="s">
        <v>146</v>
      </c>
      <c r="D88" s="891" t="s">
        <v>469</v>
      </c>
      <c r="E88" s="1048" t="s">
        <v>188</v>
      </c>
      <c r="F88" s="1032" t="s">
        <v>10</v>
      </c>
      <c r="G88" s="1004">
        <v>593179</v>
      </c>
      <c r="H88" s="1082" t="s">
        <v>424</v>
      </c>
      <c r="I88" s="1078" t="s">
        <v>255</v>
      </c>
      <c r="J88" s="285" t="s">
        <v>131</v>
      </c>
      <c r="K88" s="955" t="s">
        <v>210</v>
      </c>
      <c r="L88" s="185">
        <v>12000</v>
      </c>
      <c r="M88" s="542">
        <f t="shared" si="0"/>
        <v>12000</v>
      </c>
      <c r="N88" s="298">
        <v>12000</v>
      </c>
      <c r="O88" s="143">
        <v>0</v>
      </c>
      <c r="P88" s="287">
        <f t="shared" si="1"/>
        <v>1</v>
      </c>
      <c r="Q88" s="867">
        <f>(M88+M89)/G88</f>
        <v>2.2531141527262429E-2</v>
      </c>
      <c r="R88" s="292" t="s">
        <v>776</v>
      </c>
      <c r="S88" s="316">
        <f t="shared" si="4"/>
        <v>0</v>
      </c>
      <c r="T88" s="5">
        <f t="shared" si="5"/>
        <v>0</v>
      </c>
    </row>
    <row r="89" spans="1:20" ht="90" x14ac:dyDescent="0.25">
      <c r="A89" s="1120"/>
      <c r="B89" s="1025"/>
      <c r="C89" s="1025"/>
      <c r="D89" s="880"/>
      <c r="E89" s="1048"/>
      <c r="F89" s="1032"/>
      <c r="G89" s="1005"/>
      <c r="H89" s="934"/>
      <c r="I89" s="1078"/>
      <c r="J89" s="285" t="s">
        <v>139</v>
      </c>
      <c r="K89" s="956"/>
      <c r="L89" s="185">
        <v>12000</v>
      </c>
      <c r="M89" s="542">
        <f t="shared" si="0"/>
        <v>1365</v>
      </c>
      <c r="N89" s="298">
        <v>1365</v>
      </c>
      <c r="O89" s="143">
        <v>0</v>
      </c>
      <c r="P89" s="287">
        <f t="shared" si="1"/>
        <v>0.11375</v>
      </c>
      <c r="Q89" s="868"/>
      <c r="R89" s="292" t="s">
        <v>777</v>
      </c>
      <c r="S89" s="316">
        <f t="shared" si="4"/>
        <v>0.88624999999999998</v>
      </c>
      <c r="T89" s="5">
        <f t="shared" si="5"/>
        <v>10635</v>
      </c>
    </row>
    <row r="90" spans="1:20" ht="147" customHeight="1" x14ac:dyDescent="0.25">
      <c r="A90" s="884">
        <v>24</v>
      </c>
      <c r="B90" s="1123" t="s">
        <v>4</v>
      </c>
      <c r="C90" s="1123" t="s">
        <v>305</v>
      </c>
      <c r="D90" s="891" t="s">
        <v>462</v>
      </c>
      <c r="E90" s="902" t="s">
        <v>730</v>
      </c>
      <c r="F90" s="1121" t="s">
        <v>8</v>
      </c>
      <c r="G90" s="1013">
        <v>3125929.01</v>
      </c>
      <c r="H90" s="1081" t="s">
        <v>428</v>
      </c>
      <c r="I90" s="1079" t="s">
        <v>337</v>
      </c>
      <c r="J90" s="634" t="s">
        <v>608</v>
      </c>
      <c r="K90" s="351" t="s">
        <v>307</v>
      </c>
      <c r="L90" s="291">
        <v>152732.25</v>
      </c>
      <c r="M90" s="542">
        <f t="shared" si="0"/>
        <v>152732.25</v>
      </c>
      <c r="N90" s="235">
        <v>152732.25</v>
      </c>
      <c r="O90" s="289">
        <v>0</v>
      </c>
      <c r="P90" s="287">
        <f t="shared" si="1"/>
        <v>1</v>
      </c>
      <c r="Q90" s="867">
        <f>(M90+M91)/G90</f>
        <v>4.9225094206474002E-2</v>
      </c>
      <c r="R90" s="598" t="s">
        <v>761</v>
      </c>
      <c r="S90" s="316">
        <f t="shared" si="4"/>
        <v>0</v>
      </c>
      <c r="T90" s="5">
        <f t="shared" si="5"/>
        <v>0</v>
      </c>
    </row>
    <row r="91" spans="1:20" ht="90" customHeight="1" x14ac:dyDescent="0.25">
      <c r="A91" s="885"/>
      <c r="B91" s="1124"/>
      <c r="C91" s="1124"/>
      <c r="D91" s="880"/>
      <c r="E91" s="1110"/>
      <c r="F91" s="1122"/>
      <c r="G91" s="1015"/>
      <c r="H91" s="1076"/>
      <c r="I91" s="1080"/>
      <c r="J91" s="634" t="s">
        <v>608</v>
      </c>
      <c r="K91" s="806" t="s">
        <v>735</v>
      </c>
      <c r="L91" s="291">
        <v>1141.9000000000001</v>
      </c>
      <c r="M91" s="542">
        <f t="shared" si="0"/>
        <v>1141.9000000000001</v>
      </c>
      <c r="N91" s="235">
        <v>1141.9000000000001</v>
      </c>
      <c r="O91" s="289">
        <v>0</v>
      </c>
      <c r="P91" s="287">
        <f t="shared" si="1"/>
        <v>1</v>
      </c>
      <c r="Q91" s="868"/>
      <c r="R91" s="598" t="s">
        <v>762</v>
      </c>
      <c r="S91" s="316">
        <f t="shared" si="4"/>
        <v>0</v>
      </c>
      <c r="T91" s="5">
        <f t="shared" si="5"/>
        <v>0</v>
      </c>
    </row>
    <row r="92" spans="1:20" ht="210" x14ac:dyDescent="0.25">
      <c r="A92" s="283">
        <v>25</v>
      </c>
      <c r="B92" s="286" t="s">
        <v>4</v>
      </c>
      <c r="C92" s="406" t="s">
        <v>308</v>
      </c>
      <c r="D92" s="448" t="s">
        <v>466</v>
      </c>
      <c r="E92" s="646" t="s">
        <v>729</v>
      </c>
      <c r="F92" s="288" t="s">
        <v>28</v>
      </c>
      <c r="G92" s="305">
        <v>34401221.119999997</v>
      </c>
      <c r="H92" s="409" t="s">
        <v>72</v>
      </c>
      <c r="I92" s="197" t="s">
        <v>150</v>
      </c>
      <c r="J92" s="635" t="s">
        <v>613</v>
      </c>
      <c r="K92" s="303" t="s">
        <v>306</v>
      </c>
      <c r="L92" s="559">
        <v>75625</v>
      </c>
      <c r="M92" s="542">
        <f t="shared" si="0"/>
        <v>75625</v>
      </c>
      <c r="N92" s="235">
        <v>75625</v>
      </c>
      <c r="O92" s="560">
        <v>0</v>
      </c>
      <c r="P92" s="287">
        <f>M92/L92</f>
        <v>1</v>
      </c>
      <c r="Q92" s="284">
        <f>M92/G92</f>
        <v>2.1983231274320535E-3</v>
      </c>
      <c r="R92" s="598" t="s">
        <v>644</v>
      </c>
      <c r="S92" s="316">
        <f t="shared" si="4"/>
        <v>0</v>
      </c>
      <c r="T92" s="5">
        <f t="shared" si="5"/>
        <v>0</v>
      </c>
    </row>
    <row r="93" spans="1:20" ht="210" x14ac:dyDescent="0.25">
      <c r="A93" s="1047">
        <v>26</v>
      </c>
      <c r="B93" s="1028" t="s">
        <v>4</v>
      </c>
      <c r="C93" s="1028" t="s">
        <v>309</v>
      </c>
      <c r="D93" s="891" t="s">
        <v>470</v>
      </c>
      <c r="E93" s="1049" t="s">
        <v>395</v>
      </c>
      <c r="F93" s="1030" t="s">
        <v>8</v>
      </c>
      <c r="G93" s="1026">
        <v>40000000</v>
      </c>
      <c r="H93" s="1081" t="s">
        <v>429</v>
      </c>
      <c r="I93" s="1079" t="s">
        <v>338</v>
      </c>
      <c r="J93" s="1083" t="s">
        <v>608</v>
      </c>
      <c r="K93" s="303" t="s">
        <v>322</v>
      </c>
      <c r="L93" s="559">
        <v>106552.6</v>
      </c>
      <c r="M93" s="542">
        <f t="shared" si="0"/>
        <v>106552.6</v>
      </c>
      <c r="N93" s="466">
        <v>106552.6</v>
      </c>
      <c r="O93" s="561">
        <v>0</v>
      </c>
      <c r="P93" s="287">
        <f>M93/L93</f>
        <v>1</v>
      </c>
      <c r="Q93" s="867">
        <f>(M93+M94+M95+M96+M97+M98+M99+M100)/G93</f>
        <v>5.0362121250000003E-2</v>
      </c>
      <c r="R93" s="598" t="s">
        <v>559</v>
      </c>
      <c r="S93" s="316">
        <f t="shared" si="4"/>
        <v>0</v>
      </c>
      <c r="T93" s="5">
        <f t="shared" si="5"/>
        <v>0</v>
      </c>
    </row>
    <row r="94" spans="1:20" ht="225" x14ac:dyDescent="0.25">
      <c r="A94" s="992"/>
      <c r="B94" s="897"/>
      <c r="C94" s="1029"/>
      <c r="D94" s="879"/>
      <c r="E94" s="1050"/>
      <c r="F94" s="1031"/>
      <c r="G94" s="1027"/>
      <c r="H94" s="1075"/>
      <c r="I94" s="1108"/>
      <c r="J94" s="1084"/>
      <c r="K94" s="303" t="s">
        <v>322</v>
      </c>
      <c r="L94" s="295">
        <v>29253.88</v>
      </c>
      <c r="M94" s="542">
        <f t="shared" si="0"/>
        <v>29253.88</v>
      </c>
      <c r="N94" s="373">
        <v>29253.88</v>
      </c>
      <c r="O94" s="326">
        <v>0</v>
      </c>
      <c r="P94" s="287">
        <f>M94/L94</f>
        <v>1</v>
      </c>
      <c r="Q94" s="915"/>
      <c r="R94" s="598" t="s">
        <v>560</v>
      </c>
      <c r="S94" s="316">
        <f t="shared" si="4"/>
        <v>0</v>
      </c>
      <c r="T94" s="5">
        <f t="shared" si="5"/>
        <v>0</v>
      </c>
    </row>
    <row r="95" spans="1:20" ht="210" x14ac:dyDescent="0.25">
      <c r="A95" s="992"/>
      <c r="B95" s="897"/>
      <c r="C95" s="1029"/>
      <c r="D95" s="879"/>
      <c r="E95" s="1050"/>
      <c r="F95" s="1031"/>
      <c r="G95" s="1027"/>
      <c r="H95" s="1075"/>
      <c r="I95" s="1108"/>
      <c r="J95" s="1084"/>
      <c r="K95" s="476" t="s">
        <v>323</v>
      </c>
      <c r="L95" s="295">
        <v>593135.94999999995</v>
      </c>
      <c r="M95" s="295">
        <v>593135.94999999995</v>
      </c>
      <c r="N95" s="373">
        <v>593135.94999999995</v>
      </c>
      <c r="O95" s="326">
        <v>0</v>
      </c>
      <c r="P95" s="287">
        <f>M95/L95</f>
        <v>1</v>
      </c>
      <c r="Q95" s="915"/>
      <c r="R95" s="598" t="s">
        <v>561</v>
      </c>
      <c r="S95" s="316">
        <f t="shared" si="4"/>
        <v>0</v>
      </c>
      <c r="T95" s="5">
        <f t="shared" si="5"/>
        <v>0</v>
      </c>
    </row>
    <row r="96" spans="1:20" ht="210" x14ac:dyDescent="0.25">
      <c r="A96" s="992"/>
      <c r="B96" s="897"/>
      <c r="C96" s="1029"/>
      <c r="D96" s="879"/>
      <c r="E96" s="1050"/>
      <c r="F96" s="1031"/>
      <c r="G96" s="1027"/>
      <c r="H96" s="1075"/>
      <c r="I96" s="1108"/>
      <c r="J96" s="1084"/>
      <c r="K96" s="303" t="s">
        <v>322</v>
      </c>
      <c r="L96" s="295">
        <v>71182.179999999993</v>
      </c>
      <c r="M96" s="542">
        <f t="shared" si="0"/>
        <v>71182.179999999993</v>
      </c>
      <c r="N96" s="373">
        <v>71182.179999999993</v>
      </c>
      <c r="O96" s="326">
        <v>0</v>
      </c>
      <c r="P96" s="287">
        <f>M96/L96</f>
        <v>1</v>
      </c>
      <c r="Q96" s="915"/>
      <c r="R96" s="598" t="s">
        <v>627</v>
      </c>
      <c r="S96" s="316">
        <f t="shared" si="4"/>
        <v>0</v>
      </c>
      <c r="T96" s="5">
        <f t="shared" si="5"/>
        <v>0</v>
      </c>
    </row>
    <row r="97" spans="1:25" ht="210" x14ac:dyDescent="0.25">
      <c r="A97" s="992"/>
      <c r="B97" s="897"/>
      <c r="C97" s="1029"/>
      <c r="D97" s="879"/>
      <c r="E97" s="1050"/>
      <c r="F97" s="1031"/>
      <c r="G97" s="1027"/>
      <c r="H97" s="1075"/>
      <c r="I97" s="1108"/>
      <c r="J97" s="1084"/>
      <c r="K97" s="304" t="s">
        <v>322</v>
      </c>
      <c r="L97" s="297">
        <v>482088.81</v>
      </c>
      <c r="M97" s="542">
        <f t="shared" si="0"/>
        <v>482088.81</v>
      </c>
      <c r="N97" s="373">
        <v>482088.81</v>
      </c>
      <c r="O97" s="326">
        <v>0</v>
      </c>
      <c r="P97" s="296">
        <f t="shared" ref="P97:P127" si="6">M97/L97</f>
        <v>1</v>
      </c>
      <c r="Q97" s="915"/>
      <c r="R97" s="598" t="s">
        <v>739</v>
      </c>
      <c r="S97" s="316">
        <f t="shared" si="4"/>
        <v>0</v>
      </c>
      <c r="T97" s="5">
        <f t="shared" si="5"/>
        <v>0</v>
      </c>
    </row>
    <row r="98" spans="1:25" ht="405" x14ac:dyDescent="0.25">
      <c r="A98" s="1011"/>
      <c r="B98" s="879"/>
      <c r="C98" s="879"/>
      <c r="D98" s="879"/>
      <c r="E98" s="879"/>
      <c r="F98" s="879"/>
      <c r="G98" s="967"/>
      <c r="H98" s="1075"/>
      <c r="I98" s="1108"/>
      <c r="J98" s="325"/>
      <c r="K98" s="328" t="s">
        <v>356</v>
      </c>
      <c r="L98" s="297">
        <v>732271.43</v>
      </c>
      <c r="M98" s="542">
        <f t="shared" si="0"/>
        <v>732271.43</v>
      </c>
      <c r="N98" s="186">
        <v>732271.43</v>
      </c>
      <c r="O98" s="327">
        <v>0</v>
      </c>
      <c r="P98" s="324">
        <f t="shared" si="6"/>
        <v>1</v>
      </c>
      <c r="Q98" s="915"/>
      <c r="R98" s="738" t="s">
        <v>690</v>
      </c>
      <c r="S98" s="316">
        <f t="shared" si="4"/>
        <v>0</v>
      </c>
      <c r="T98" s="5">
        <f t="shared" si="5"/>
        <v>0</v>
      </c>
    </row>
    <row r="99" spans="1:25" ht="69" customHeight="1" x14ac:dyDescent="0.25">
      <c r="A99" s="1011"/>
      <c r="B99" s="879"/>
      <c r="C99" s="879"/>
      <c r="D99" s="879"/>
      <c r="E99" s="879"/>
      <c r="F99" s="879"/>
      <c r="G99" s="967"/>
      <c r="H99" s="1075"/>
      <c r="I99" s="1108"/>
      <c r="J99" s="396" t="s">
        <v>360</v>
      </c>
      <c r="K99" s="398" t="s">
        <v>409</v>
      </c>
      <c r="L99" s="297">
        <v>0</v>
      </c>
      <c r="M99" s="297">
        <v>0</v>
      </c>
      <c r="N99" s="366">
        <v>0</v>
      </c>
      <c r="O99" s="327">
        <v>0</v>
      </c>
      <c r="P99" s="395">
        <v>0</v>
      </c>
      <c r="Q99" s="915"/>
      <c r="R99" s="397" t="s">
        <v>536</v>
      </c>
      <c r="S99" s="316" t="e">
        <f t="shared" si="4"/>
        <v>#DIV/0!</v>
      </c>
      <c r="T99" s="5">
        <f t="shared" si="5"/>
        <v>0</v>
      </c>
    </row>
    <row r="100" spans="1:25" ht="69.75" customHeight="1" x14ac:dyDescent="0.25">
      <c r="A100" s="885"/>
      <c r="B100" s="880"/>
      <c r="C100" s="880"/>
      <c r="D100" s="880"/>
      <c r="E100" s="880"/>
      <c r="F100" s="880"/>
      <c r="G100" s="968"/>
      <c r="H100" s="1076"/>
      <c r="I100" s="1109"/>
      <c r="J100" s="365" t="s">
        <v>360</v>
      </c>
      <c r="K100" s="367" t="s">
        <v>383</v>
      </c>
      <c r="L100" s="297">
        <v>0</v>
      </c>
      <c r="M100" s="297">
        <v>0</v>
      </c>
      <c r="N100" s="366">
        <v>0</v>
      </c>
      <c r="O100" s="327">
        <v>0</v>
      </c>
      <c r="P100" s="364">
        <v>0</v>
      </c>
      <c r="Q100" s="868"/>
      <c r="R100" s="598" t="s">
        <v>556</v>
      </c>
      <c r="S100" s="316" t="e">
        <f t="shared" si="4"/>
        <v>#DIV/0!</v>
      </c>
      <c r="T100" s="5">
        <f t="shared" si="5"/>
        <v>0</v>
      </c>
    </row>
    <row r="101" spans="1:25" ht="195" x14ac:dyDescent="0.25">
      <c r="A101" s="1012">
        <v>27</v>
      </c>
      <c r="B101" s="1036" t="s">
        <v>4</v>
      </c>
      <c r="C101" s="1039" t="s">
        <v>311</v>
      </c>
      <c r="D101" s="1040" t="s">
        <v>470</v>
      </c>
      <c r="E101" s="1125" t="s">
        <v>396</v>
      </c>
      <c r="F101" s="1128" t="s">
        <v>8</v>
      </c>
      <c r="G101" s="1099">
        <v>36420736.979999997</v>
      </c>
      <c r="H101" s="1081" t="s">
        <v>72</v>
      </c>
      <c r="I101" s="1103" t="s">
        <v>186</v>
      </c>
      <c r="J101" s="634" t="s">
        <v>608</v>
      </c>
      <c r="K101" s="306" t="s">
        <v>325</v>
      </c>
      <c r="L101" s="558">
        <v>20570</v>
      </c>
      <c r="M101" s="558">
        <f>N101+O101</f>
        <v>2762.5</v>
      </c>
      <c r="N101" s="182">
        <v>2762.5</v>
      </c>
      <c r="O101" s="546">
        <v>0</v>
      </c>
      <c r="P101" s="287">
        <f t="shared" si="6"/>
        <v>0.13429752066115702</v>
      </c>
      <c r="Q101" s="867">
        <f>(M101+M102+M104)/G101</f>
        <v>0.16502778357561948</v>
      </c>
      <c r="R101" s="292" t="s">
        <v>646</v>
      </c>
      <c r="S101" s="316">
        <f t="shared" si="4"/>
        <v>0.86570247933884292</v>
      </c>
      <c r="T101" s="5">
        <f t="shared" si="5"/>
        <v>17807.5</v>
      </c>
    </row>
    <row r="102" spans="1:25" ht="240" x14ac:dyDescent="0.25">
      <c r="A102" s="1011"/>
      <c r="B102" s="1037"/>
      <c r="C102" s="1037"/>
      <c r="D102" s="1041"/>
      <c r="E102" s="1126"/>
      <c r="F102" s="1129"/>
      <c r="G102" s="1100"/>
      <c r="H102" s="1094"/>
      <c r="I102" s="1104"/>
      <c r="J102" s="619" t="s">
        <v>130</v>
      </c>
      <c r="K102" s="812" t="s">
        <v>397</v>
      </c>
      <c r="L102" s="558">
        <v>5932670.2699999996</v>
      </c>
      <c r="M102" s="558">
        <f>N102+O102</f>
        <v>5932671</v>
      </c>
      <c r="N102" s="184">
        <v>5932671</v>
      </c>
      <c r="O102" s="546">
        <v>0</v>
      </c>
      <c r="P102" s="287">
        <f t="shared" si="6"/>
        <v>1.0000001230474587</v>
      </c>
      <c r="Q102" s="915"/>
      <c r="R102" s="292" t="s">
        <v>631</v>
      </c>
      <c r="S102" s="316"/>
      <c r="T102" s="5"/>
    </row>
    <row r="103" spans="1:25" ht="56.25" customHeight="1" x14ac:dyDescent="0.25">
      <c r="A103" s="1011"/>
      <c r="B103" s="1037"/>
      <c r="C103" s="1037"/>
      <c r="D103" s="1041"/>
      <c r="E103" s="1126"/>
      <c r="F103" s="1129"/>
      <c r="G103" s="1100"/>
      <c r="H103" s="1094"/>
      <c r="I103" s="1104"/>
      <c r="J103" s="459" t="s">
        <v>598</v>
      </c>
      <c r="K103" s="728" t="s">
        <v>634</v>
      </c>
      <c r="L103" s="633">
        <v>0</v>
      </c>
      <c r="M103" s="198">
        <v>0</v>
      </c>
      <c r="N103" s="487">
        <v>0</v>
      </c>
      <c r="O103" s="487">
        <v>0</v>
      </c>
      <c r="P103" s="287">
        <v>0</v>
      </c>
      <c r="Q103" s="915"/>
      <c r="R103" s="292" t="s">
        <v>602</v>
      </c>
      <c r="S103" s="316"/>
      <c r="T103" s="5"/>
    </row>
    <row r="104" spans="1:25" ht="375" x14ac:dyDescent="0.25">
      <c r="A104" s="885"/>
      <c r="B104" s="1038"/>
      <c r="C104" s="1038"/>
      <c r="D104" s="1042"/>
      <c r="E104" s="1127"/>
      <c r="F104" s="1130"/>
      <c r="G104" s="1101"/>
      <c r="H104" s="1102"/>
      <c r="I104" s="1105"/>
      <c r="J104" s="601" t="s">
        <v>564</v>
      </c>
      <c r="K104" s="603" t="s">
        <v>565</v>
      </c>
      <c r="L104" s="198">
        <v>75000</v>
      </c>
      <c r="M104" s="542">
        <f>N104+O104</f>
        <v>75000</v>
      </c>
      <c r="N104" s="592">
        <v>75000</v>
      </c>
      <c r="O104" s="602">
        <v>0</v>
      </c>
      <c r="P104" s="287">
        <f t="shared" si="6"/>
        <v>1</v>
      </c>
      <c r="Q104" s="868"/>
      <c r="R104" s="292" t="s">
        <v>765</v>
      </c>
      <c r="S104" s="316"/>
      <c r="T104" s="5"/>
    </row>
    <row r="105" spans="1:25" ht="240" x14ac:dyDescent="0.25">
      <c r="A105" s="1012">
        <v>28</v>
      </c>
      <c r="B105" s="1043" t="s">
        <v>4</v>
      </c>
      <c r="C105" s="1039" t="s">
        <v>321</v>
      </c>
      <c r="D105" s="891" t="s">
        <v>470</v>
      </c>
      <c r="E105" s="1044" t="s">
        <v>363</v>
      </c>
      <c r="F105" s="1030" t="s">
        <v>8</v>
      </c>
      <c r="G105" s="1013">
        <v>135462141.78</v>
      </c>
      <c r="H105" s="1081" t="s">
        <v>72</v>
      </c>
      <c r="I105" s="1079" t="s">
        <v>186</v>
      </c>
      <c r="J105" s="1083" t="s">
        <v>608</v>
      </c>
      <c r="K105" s="311" t="s">
        <v>332</v>
      </c>
      <c r="L105" s="558">
        <v>344617.16</v>
      </c>
      <c r="M105" s="542">
        <f>N105+O105</f>
        <v>344617.16</v>
      </c>
      <c r="N105" s="182">
        <v>344617.16</v>
      </c>
      <c r="O105" s="546">
        <v>0</v>
      </c>
      <c r="P105" s="287">
        <f t="shared" si="6"/>
        <v>1</v>
      </c>
      <c r="Q105" s="867">
        <f>(M105+M106+M107+M110+M111)/G105</f>
        <v>0.1894192092553226</v>
      </c>
      <c r="R105" s="292" t="s">
        <v>755</v>
      </c>
      <c r="S105" s="316">
        <f t="shared" si="4"/>
        <v>0</v>
      </c>
      <c r="T105" s="5">
        <f t="shared" si="5"/>
        <v>0</v>
      </c>
    </row>
    <row r="106" spans="1:25" ht="409.5" x14ac:dyDescent="0.25">
      <c r="A106" s="1011"/>
      <c r="B106" s="1018"/>
      <c r="C106" s="879"/>
      <c r="D106" s="879"/>
      <c r="E106" s="1045"/>
      <c r="F106" s="879"/>
      <c r="G106" s="1014"/>
      <c r="H106" s="1075"/>
      <c r="I106" s="879"/>
      <c r="J106" s="879"/>
      <c r="K106" s="600" t="s">
        <v>562</v>
      </c>
      <c r="L106" s="562">
        <v>1779352.04</v>
      </c>
      <c r="M106" s="542">
        <f>N106+O106</f>
        <v>1779352.04</v>
      </c>
      <c r="N106" s="612">
        <v>1779352.04</v>
      </c>
      <c r="O106" s="563">
        <v>0</v>
      </c>
      <c r="P106" s="337">
        <f t="shared" si="6"/>
        <v>1</v>
      </c>
      <c r="Q106" s="915"/>
      <c r="R106" s="739" t="s">
        <v>689</v>
      </c>
      <c r="S106" s="332">
        <f t="shared" si="4"/>
        <v>0</v>
      </c>
      <c r="T106" s="37">
        <f t="shared" si="5"/>
        <v>0</v>
      </c>
      <c r="W106" s="735"/>
      <c r="X106" s="136"/>
      <c r="Y106" s="136"/>
    </row>
    <row r="107" spans="1:25" ht="315" x14ac:dyDescent="0.25">
      <c r="A107" s="1011"/>
      <c r="B107" s="1018"/>
      <c r="C107" s="879"/>
      <c r="D107" s="879"/>
      <c r="E107" s="1045"/>
      <c r="F107" s="879"/>
      <c r="G107" s="1014"/>
      <c r="H107" s="1075"/>
      <c r="I107" s="879"/>
      <c r="J107" s="382" t="s">
        <v>130</v>
      </c>
      <c r="K107" s="814" t="s">
        <v>402</v>
      </c>
      <c r="L107" s="558">
        <v>23435162.289999999</v>
      </c>
      <c r="M107" s="542">
        <f>N107+O107</f>
        <v>23435162.579999998</v>
      </c>
      <c r="N107" s="184">
        <v>19367903</v>
      </c>
      <c r="O107" s="546">
        <v>4067259.58</v>
      </c>
      <c r="P107" s="287">
        <f t="shared" si="6"/>
        <v>1.0000000123745676</v>
      </c>
      <c r="Q107" s="915"/>
      <c r="R107" s="292" t="s">
        <v>632</v>
      </c>
      <c r="S107" s="332">
        <f t="shared" si="4"/>
        <v>-1.2374567562934096E-8</v>
      </c>
      <c r="T107" s="37">
        <f t="shared" si="5"/>
        <v>-0.28999999910593033</v>
      </c>
    </row>
    <row r="108" spans="1:25" ht="45" x14ac:dyDescent="0.25">
      <c r="A108" s="1011"/>
      <c r="B108" s="1018"/>
      <c r="C108" s="879"/>
      <c r="D108" s="879"/>
      <c r="E108" s="1045"/>
      <c r="F108" s="879"/>
      <c r="G108" s="1014"/>
      <c r="H108" s="1075"/>
      <c r="I108" s="879"/>
      <c r="J108" s="459" t="s">
        <v>598</v>
      </c>
      <c r="K108" s="728" t="s">
        <v>634</v>
      </c>
      <c r="L108" s="558">
        <v>0</v>
      </c>
      <c r="M108" s="558">
        <v>0</v>
      </c>
      <c r="N108" s="631">
        <v>0</v>
      </c>
      <c r="O108" s="632">
        <v>0</v>
      </c>
      <c r="P108" s="287">
        <v>0</v>
      </c>
      <c r="Q108" s="915"/>
      <c r="R108" s="292" t="s">
        <v>599</v>
      </c>
      <c r="S108" s="332"/>
      <c r="T108" s="37"/>
    </row>
    <row r="109" spans="1:25" ht="45" x14ac:dyDescent="0.25">
      <c r="A109" s="1011"/>
      <c r="B109" s="1018"/>
      <c r="C109" s="879"/>
      <c r="D109" s="879"/>
      <c r="E109" s="1045"/>
      <c r="F109" s="879"/>
      <c r="G109" s="1014"/>
      <c r="H109" s="1075"/>
      <c r="I109" s="879"/>
      <c r="J109" s="459" t="s">
        <v>598</v>
      </c>
      <c r="K109" s="728" t="s">
        <v>634</v>
      </c>
      <c r="L109" s="558">
        <v>0</v>
      </c>
      <c r="M109" s="558">
        <v>0</v>
      </c>
      <c r="N109" s="631">
        <v>0</v>
      </c>
      <c r="O109" s="632">
        <v>0</v>
      </c>
      <c r="P109" s="287">
        <v>0</v>
      </c>
      <c r="Q109" s="915"/>
      <c r="R109" s="292" t="s">
        <v>600</v>
      </c>
      <c r="S109" s="332"/>
      <c r="T109" s="37"/>
    </row>
    <row r="110" spans="1:25" ht="120" x14ac:dyDescent="0.25">
      <c r="A110" s="1011"/>
      <c r="B110" s="1018"/>
      <c r="C110" s="879"/>
      <c r="D110" s="879"/>
      <c r="E110" s="1045"/>
      <c r="F110" s="879"/>
      <c r="G110" s="1014"/>
      <c r="H110" s="1075"/>
      <c r="I110" s="879"/>
      <c r="J110" s="382" t="s">
        <v>360</v>
      </c>
      <c r="K110" s="478" t="s">
        <v>390</v>
      </c>
      <c r="L110" s="558">
        <v>0</v>
      </c>
      <c r="M110" s="558">
        <v>0</v>
      </c>
      <c r="N110" s="487">
        <v>0</v>
      </c>
      <c r="O110" s="546">
        <v>0</v>
      </c>
      <c r="P110" s="287">
        <v>0</v>
      </c>
      <c r="Q110" s="915"/>
      <c r="R110" s="292" t="s">
        <v>563</v>
      </c>
      <c r="S110" s="332" t="e">
        <f t="shared" si="4"/>
        <v>#DIV/0!</v>
      </c>
      <c r="T110" s="37">
        <f t="shared" si="5"/>
        <v>0</v>
      </c>
    </row>
    <row r="111" spans="1:25" ht="330" x14ac:dyDescent="0.25">
      <c r="A111" s="885"/>
      <c r="B111" s="877"/>
      <c r="C111" s="880"/>
      <c r="D111" s="880"/>
      <c r="E111" s="1046"/>
      <c r="F111" s="880"/>
      <c r="G111" s="1015"/>
      <c r="H111" s="934"/>
      <c r="I111" s="880"/>
      <c r="J111" s="459" t="s">
        <v>360</v>
      </c>
      <c r="K111" s="479" t="s">
        <v>510</v>
      </c>
      <c r="L111" s="558">
        <v>100000</v>
      </c>
      <c r="M111" s="542">
        <f>N111+O111</f>
        <v>100000</v>
      </c>
      <c r="N111" s="182">
        <v>100000</v>
      </c>
      <c r="O111" s="546">
        <v>0</v>
      </c>
      <c r="P111" s="489">
        <f t="shared" si="6"/>
        <v>1</v>
      </c>
      <c r="Q111" s="868"/>
      <c r="R111" s="292" t="s">
        <v>764</v>
      </c>
      <c r="S111" s="332">
        <f t="shared" si="4"/>
        <v>0</v>
      </c>
      <c r="T111" s="37">
        <f t="shared" si="5"/>
        <v>0</v>
      </c>
    </row>
    <row r="112" spans="1:25" ht="120" x14ac:dyDescent="0.25">
      <c r="A112" s="338">
        <v>29</v>
      </c>
      <c r="B112" s="11" t="s">
        <v>4</v>
      </c>
      <c r="C112" s="345" t="s">
        <v>731</v>
      </c>
      <c r="D112" s="345" t="s">
        <v>469</v>
      </c>
      <c r="E112" s="776" t="s">
        <v>736</v>
      </c>
      <c r="F112" s="346" t="s">
        <v>370</v>
      </c>
      <c r="G112" s="347">
        <v>2635426.8199999998</v>
      </c>
      <c r="H112" s="408" t="s">
        <v>431</v>
      </c>
      <c r="I112" s="352" t="s">
        <v>186</v>
      </c>
      <c r="J112" s="352" t="s">
        <v>614</v>
      </c>
      <c r="K112" s="775" t="s">
        <v>371</v>
      </c>
      <c r="L112" s="558">
        <v>40274.5</v>
      </c>
      <c r="M112" s="542">
        <f>N112+O112</f>
        <v>40274.5</v>
      </c>
      <c r="N112" s="182">
        <v>40274.5</v>
      </c>
      <c r="O112" s="546">
        <v>0</v>
      </c>
      <c r="P112" s="287">
        <f t="shared" si="6"/>
        <v>1</v>
      </c>
      <c r="Q112" s="477">
        <f>M112/G112</f>
        <v>1.5281964839380364E-2</v>
      </c>
      <c r="R112" s="292" t="s">
        <v>732</v>
      </c>
      <c r="S112" s="332">
        <f t="shared" si="4"/>
        <v>0</v>
      </c>
      <c r="T112" s="37">
        <f t="shared" si="5"/>
        <v>0</v>
      </c>
    </row>
    <row r="113" spans="1:20" ht="90" x14ac:dyDescent="0.25">
      <c r="A113" s="338">
        <v>30</v>
      </c>
      <c r="B113" s="11" t="s">
        <v>4</v>
      </c>
      <c r="C113" s="377" t="s">
        <v>388</v>
      </c>
      <c r="D113" s="345" t="s">
        <v>467</v>
      </c>
      <c r="E113" s="378" t="s">
        <v>389</v>
      </c>
      <c r="F113" s="379" t="s">
        <v>23</v>
      </c>
      <c r="G113" s="347">
        <v>371368</v>
      </c>
      <c r="H113" s="408" t="s">
        <v>432</v>
      </c>
      <c r="I113" s="376" t="s">
        <v>433</v>
      </c>
      <c r="J113" s="380" t="s">
        <v>497</v>
      </c>
      <c r="K113" s="480" t="s">
        <v>498</v>
      </c>
      <c r="L113" s="564">
        <v>3713.68</v>
      </c>
      <c r="M113" s="542">
        <f>N113+O113</f>
        <v>3713.68</v>
      </c>
      <c r="N113" s="182">
        <v>3713.68</v>
      </c>
      <c r="O113" s="546">
        <v>0</v>
      </c>
      <c r="P113" s="287">
        <f t="shared" si="6"/>
        <v>1</v>
      </c>
      <c r="Q113" s="477">
        <f>M113/G113</f>
        <v>0.01</v>
      </c>
      <c r="R113" s="599" t="s">
        <v>557</v>
      </c>
      <c r="S113" s="332">
        <f t="shared" si="4"/>
        <v>0</v>
      </c>
      <c r="T113" s="37">
        <f t="shared" si="5"/>
        <v>0</v>
      </c>
    </row>
    <row r="114" spans="1:20" ht="90" x14ac:dyDescent="0.25">
      <c r="A114" s="338">
        <v>31</v>
      </c>
      <c r="B114" s="11" t="s">
        <v>4</v>
      </c>
      <c r="C114" s="345" t="s">
        <v>399</v>
      </c>
      <c r="D114" s="377" t="s">
        <v>463</v>
      </c>
      <c r="E114" s="401" t="s">
        <v>415</v>
      </c>
      <c r="F114" s="393" t="s">
        <v>8</v>
      </c>
      <c r="G114" s="347">
        <v>99892339.069999993</v>
      </c>
      <c r="H114" s="408" t="s">
        <v>72</v>
      </c>
      <c r="I114" s="392" t="s">
        <v>149</v>
      </c>
      <c r="J114" s="392" t="s">
        <v>416</v>
      </c>
      <c r="K114" s="481" t="s">
        <v>417</v>
      </c>
      <c r="L114" s="564">
        <v>0</v>
      </c>
      <c r="M114" s="558">
        <v>0</v>
      </c>
      <c r="N114" s="487">
        <v>0</v>
      </c>
      <c r="O114" s="546">
        <v>0</v>
      </c>
      <c r="P114" s="287">
        <v>0</v>
      </c>
      <c r="Q114" s="477">
        <v>0</v>
      </c>
      <c r="R114" s="599" t="s">
        <v>558</v>
      </c>
      <c r="S114" s="332"/>
      <c r="T114" s="37"/>
    </row>
    <row r="115" spans="1:20" ht="75" x14ac:dyDescent="0.25">
      <c r="A115" s="338">
        <v>32</v>
      </c>
      <c r="B115" s="11" t="s">
        <v>4</v>
      </c>
      <c r="C115" s="345" t="s">
        <v>410</v>
      </c>
      <c r="D115" s="377" t="s">
        <v>466</v>
      </c>
      <c r="E115" s="11" t="s">
        <v>413</v>
      </c>
      <c r="F115" s="400" t="s">
        <v>411</v>
      </c>
      <c r="G115" s="774">
        <v>10453725</v>
      </c>
      <c r="H115" s="408" t="s">
        <v>72</v>
      </c>
      <c r="I115" s="399" t="s">
        <v>150</v>
      </c>
      <c r="J115" s="399" t="s">
        <v>617</v>
      </c>
      <c r="K115" s="482" t="s">
        <v>412</v>
      </c>
      <c r="L115" s="564">
        <v>38720</v>
      </c>
      <c r="M115" s="558">
        <v>0</v>
      </c>
      <c r="N115" s="487">
        <v>0</v>
      </c>
      <c r="O115" s="546">
        <v>0</v>
      </c>
      <c r="P115" s="287">
        <f t="shared" si="6"/>
        <v>0</v>
      </c>
      <c r="Q115" s="477">
        <f t="shared" ref="Q115:Q123" si="7">M115/G115</f>
        <v>0</v>
      </c>
      <c r="R115" s="599" t="s">
        <v>430</v>
      </c>
      <c r="S115" s="332"/>
      <c r="T115" s="37"/>
    </row>
    <row r="116" spans="1:20" ht="150" x14ac:dyDescent="0.25">
      <c r="A116" s="338">
        <v>33</v>
      </c>
      <c r="B116" s="11" t="s">
        <v>4</v>
      </c>
      <c r="C116" s="449" t="s">
        <v>471</v>
      </c>
      <c r="D116" s="377" t="s">
        <v>464</v>
      </c>
      <c r="E116" s="338">
        <v>2014</v>
      </c>
      <c r="F116" s="452" t="s">
        <v>473</v>
      </c>
      <c r="G116" s="347">
        <v>5494071</v>
      </c>
      <c r="H116" s="408" t="s">
        <v>425</v>
      </c>
      <c r="I116" s="450" t="s">
        <v>151</v>
      </c>
      <c r="J116" s="619" t="s">
        <v>131</v>
      </c>
      <c r="K116" s="483" t="s">
        <v>474</v>
      </c>
      <c r="L116" s="564">
        <v>109471</v>
      </c>
      <c r="M116" s="542">
        <f t="shared" ref="M116:M124" si="8">N116+O116</f>
        <v>1386</v>
      </c>
      <c r="N116" s="182">
        <v>1386</v>
      </c>
      <c r="O116" s="546">
        <v>0</v>
      </c>
      <c r="P116" s="287">
        <f t="shared" si="6"/>
        <v>1.2660887358295804E-2</v>
      </c>
      <c r="Q116" s="477">
        <f t="shared" si="7"/>
        <v>2.5227194916119575E-4</v>
      </c>
      <c r="R116" s="599" t="s">
        <v>647</v>
      </c>
      <c r="S116" s="332"/>
      <c r="T116" s="37"/>
    </row>
    <row r="117" spans="1:20" ht="150" x14ac:dyDescent="0.25">
      <c r="A117" s="338">
        <v>34</v>
      </c>
      <c r="B117" s="11" t="s">
        <v>4</v>
      </c>
      <c r="C117" s="451" t="s">
        <v>472</v>
      </c>
      <c r="D117" s="377" t="s">
        <v>464</v>
      </c>
      <c r="E117" s="338">
        <v>2014</v>
      </c>
      <c r="F117" s="452" t="s">
        <v>473</v>
      </c>
      <c r="G117" s="347">
        <v>1671074</v>
      </c>
      <c r="H117" s="408" t="s">
        <v>425</v>
      </c>
      <c r="I117" s="450" t="s">
        <v>151</v>
      </c>
      <c r="J117" s="619" t="s">
        <v>131</v>
      </c>
      <c r="K117" s="483" t="s">
        <v>474</v>
      </c>
      <c r="L117" s="564">
        <v>129560</v>
      </c>
      <c r="M117" s="542">
        <f t="shared" si="8"/>
        <v>1388</v>
      </c>
      <c r="N117" s="182">
        <v>1388</v>
      </c>
      <c r="O117" s="546">
        <v>0</v>
      </c>
      <c r="P117" s="287">
        <f t="shared" si="6"/>
        <v>1.07131830811979E-2</v>
      </c>
      <c r="Q117" s="477">
        <f t="shared" si="7"/>
        <v>8.3060355196717798E-4</v>
      </c>
      <c r="R117" s="599" t="s">
        <v>734</v>
      </c>
      <c r="S117" s="332"/>
      <c r="T117" s="37"/>
    </row>
    <row r="118" spans="1:20" ht="181.9" customHeight="1" x14ac:dyDescent="0.25">
      <c r="A118" s="1010">
        <v>35</v>
      </c>
      <c r="B118" s="1010" t="s">
        <v>4</v>
      </c>
      <c r="C118" s="1019" t="s">
        <v>500</v>
      </c>
      <c r="D118" s="1111" t="s">
        <v>501</v>
      </c>
      <c r="E118" s="1010" t="s">
        <v>509</v>
      </c>
      <c r="F118" s="1114" t="s">
        <v>502</v>
      </c>
      <c r="G118" s="1087">
        <v>35476949</v>
      </c>
      <c r="H118" s="1087" t="s">
        <v>431</v>
      </c>
      <c r="I118" s="1010" t="s">
        <v>508</v>
      </c>
      <c r="J118" s="914" t="s">
        <v>131</v>
      </c>
      <c r="K118" s="1085" t="s">
        <v>503</v>
      </c>
      <c r="L118" s="912">
        <v>2400</v>
      </c>
      <c r="M118" s="542">
        <v>75</v>
      </c>
      <c r="N118" s="611">
        <v>75</v>
      </c>
      <c r="O118" s="546">
        <v>0</v>
      </c>
      <c r="P118" s="867">
        <f>(M118+M119)/L118</f>
        <v>0.95041666666666669</v>
      </c>
      <c r="Q118" s="927">
        <f>(M118+M119+M120)/G118</f>
        <v>9.4850320978841787E-5</v>
      </c>
      <c r="R118" s="910" t="s">
        <v>648</v>
      </c>
      <c r="S118" s="332"/>
      <c r="T118" s="37"/>
    </row>
    <row r="119" spans="1:20" ht="93" customHeight="1" x14ac:dyDescent="0.25">
      <c r="A119" s="1011"/>
      <c r="B119" s="1011"/>
      <c r="C119" s="1020"/>
      <c r="D119" s="1112"/>
      <c r="E119" s="1011"/>
      <c r="F119" s="1115"/>
      <c r="G119" s="1088"/>
      <c r="H119" s="1088"/>
      <c r="I119" s="1011"/>
      <c r="J119" s="880"/>
      <c r="K119" s="1086"/>
      <c r="L119" s="913"/>
      <c r="M119" s="542">
        <v>2206</v>
      </c>
      <c r="N119" s="298">
        <v>2206</v>
      </c>
      <c r="O119" s="546">
        <v>0</v>
      </c>
      <c r="P119" s="868"/>
      <c r="Q119" s="928"/>
      <c r="R119" s="911"/>
      <c r="S119" s="332"/>
      <c r="T119" s="37"/>
    </row>
    <row r="120" spans="1:20" ht="120" x14ac:dyDescent="0.25">
      <c r="A120" s="1011"/>
      <c r="B120" s="1011"/>
      <c r="C120" s="1020"/>
      <c r="D120" s="1112"/>
      <c r="E120" s="1011"/>
      <c r="F120" s="1115"/>
      <c r="G120" s="1088"/>
      <c r="H120" s="1088"/>
      <c r="I120" s="1011"/>
      <c r="J120" s="642" t="s">
        <v>618</v>
      </c>
      <c r="K120" s="944"/>
      <c r="L120" s="643">
        <v>1084</v>
      </c>
      <c r="M120" s="542">
        <v>1084</v>
      </c>
      <c r="N120" s="298">
        <v>1084</v>
      </c>
      <c r="O120" s="546">
        <v>0</v>
      </c>
      <c r="P120" s="287">
        <f t="shared" si="6"/>
        <v>1</v>
      </c>
      <c r="Q120" s="928"/>
      <c r="R120" s="640" t="s">
        <v>649</v>
      </c>
      <c r="S120" s="332"/>
      <c r="T120" s="37"/>
    </row>
    <row r="121" spans="1:20" ht="105" x14ac:dyDescent="0.25">
      <c r="A121" s="885"/>
      <c r="B121" s="885"/>
      <c r="C121" s="1021"/>
      <c r="D121" s="1113"/>
      <c r="E121" s="885"/>
      <c r="F121" s="1116"/>
      <c r="G121" s="1089"/>
      <c r="H121" s="1089"/>
      <c r="I121" s="885"/>
      <c r="J121" s="748" t="s">
        <v>684</v>
      </c>
      <c r="K121" s="103" t="s">
        <v>737</v>
      </c>
      <c r="L121" s="749">
        <v>56.79</v>
      </c>
      <c r="M121" s="542">
        <v>56.79</v>
      </c>
      <c r="N121" s="298">
        <v>56.79</v>
      </c>
      <c r="O121" s="546">
        <v>0</v>
      </c>
      <c r="P121" s="287">
        <f t="shared" si="6"/>
        <v>1</v>
      </c>
      <c r="Q121" s="929"/>
      <c r="R121" s="761" t="s">
        <v>711</v>
      </c>
      <c r="S121" s="332"/>
      <c r="T121" s="37"/>
    </row>
    <row r="122" spans="1:20" ht="164.25" customHeight="1" x14ac:dyDescent="0.25">
      <c r="A122" s="338">
        <v>36</v>
      </c>
      <c r="B122" s="11" t="s">
        <v>4</v>
      </c>
      <c r="C122" s="449" t="s">
        <v>504</v>
      </c>
      <c r="D122" s="377" t="s">
        <v>501</v>
      </c>
      <c r="E122" s="338" t="s">
        <v>507</v>
      </c>
      <c r="F122" s="458" t="s">
        <v>505</v>
      </c>
      <c r="G122" s="347">
        <v>5000000</v>
      </c>
      <c r="H122" s="408" t="s">
        <v>431</v>
      </c>
      <c r="I122" s="457" t="s">
        <v>508</v>
      </c>
      <c r="J122" s="457" t="s">
        <v>615</v>
      </c>
      <c r="K122" s="484" t="s">
        <v>506</v>
      </c>
      <c r="L122" s="564">
        <v>95000</v>
      </c>
      <c r="M122" s="542">
        <f t="shared" si="8"/>
        <v>95000</v>
      </c>
      <c r="N122" s="182">
        <v>95000</v>
      </c>
      <c r="O122" s="546">
        <v>0</v>
      </c>
      <c r="P122" s="287">
        <f t="shared" si="6"/>
        <v>1</v>
      </c>
      <c r="Q122" s="477">
        <f t="shared" si="7"/>
        <v>1.9E-2</v>
      </c>
      <c r="R122" s="599" t="s">
        <v>650</v>
      </c>
      <c r="S122" s="332"/>
      <c r="T122" s="37"/>
    </row>
    <row r="123" spans="1:20" ht="60" x14ac:dyDescent="0.25">
      <c r="A123" s="338">
        <v>37</v>
      </c>
      <c r="B123" s="11" t="s">
        <v>4</v>
      </c>
      <c r="C123" s="449" t="s">
        <v>628</v>
      </c>
      <c r="D123" s="377" t="s">
        <v>501</v>
      </c>
      <c r="E123" s="338" t="s">
        <v>629</v>
      </c>
      <c r="F123" s="458" t="s">
        <v>505</v>
      </c>
      <c r="G123" s="347">
        <v>6335700</v>
      </c>
      <c r="H123" s="408" t="s">
        <v>431</v>
      </c>
      <c r="I123" s="459" t="s">
        <v>186</v>
      </c>
      <c r="J123" s="459" t="s">
        <v>615</v>
      </c>
      <c r="K123" s="657" t="s">
        <v>630</v>
      </c>
      <c r="L123" s="564">
        <v>2099.83</v>
      </c>
      <c r="M123" s="542">
        <v>2099.83</v>
      </c>
      <c r="N123" s="182">
        <v>2099.83</v>
      </c>
      <c r="O123" s="487">
        <v>0</v>
      </c>
      <c r="P123" s="287">
        <v>1</v>
      </c>
      <c r="Q123" s="477">
        <f t="shared" si="7"/>
        <v>3.3142825575705918E-4</v>
      </c>
      <c r="R123" s="599" t="s">
        <v>681</v>
      </c>
      <c r="S123" s="332"/>
      <c r="T123" s="37"/>
    </row>
    <row r="124" spans="1:20" ht="200.25" customHeight="1" x14ac:dyDescent="0.25">
      <c r="A124" s="1010">
        <v>38</v>
      </c>
      <c r="B124" s="1017" t="s">
        <v>4</v>
      </c>
      <c r="C124" s="1019" t="s">
        <v>378</v>
      </c>
      <c r="D124" s="1019" t="s">
        <v>464</v>
      </c>
      <c r="E124" s="1022" t="s">
        <v>738</v>
      </c>
      <c r="F124" s="914" t="s">
        <v>377</v>
      </c>
      <c r="G124" s="1033">
        <v>76610596.920000002</v>
      </c>
      <c r="H124" s="1077" t="s">
        <v>424</v>
      </c>
      <c r="I124" s="914" t="s">
        <v>382</v>
      </c>
      <c r="J124" s="363" t="s">
        <v>380</v>
      </c>
      <c r="K124" s="486" t="s">
        <v>381</v>
      </c>
      <c r="L124" s="558">
        <v>534795</v>
      </c>
      <c r="M124" s="542">
        <f t="shared" si="8"/>
        <v>534795</v>
      </c>
      <c r="N124" s="487">
        <v>0</v>
      </c>
      <c r="O124" s="546">
        <v>534795</v>
      </c>
      <c r="P124" s="287">
        <f t="shared" si="6"/>
        <v>1</v>
      </c>
      <c r="Q124" s="927">
        <f>(M124+M125+M126)/G124</f>
        <v>1.0895630546667721E-2</v>
      </c>
      <c r="R124" s="292" t="s">
        <v>780</v>
      </c>
      <c r="S124" s="332">
        <f t="shared" si="4"/>
        <v>0</v>
      </c>
      <c r="T124" s="37">
        <f t="shared" si="5"/>
        <v>0</v>
      </c>
    </row>
    <row r="125" spans="1:20" ht="120" x14ac:dyDescent="0.25">
      <c r="A125" s="1011"/>
      <c r="B125" s="1018"/>
      <c r="C125" s="1020"/>
      <c r="D125" s="879"/>
      <c r="E125" s="1023"/>
      <c r="F125" s="879"/>
      <c r="G125" s="1034"/>
      <c r="H125" s="1011"/>
      <c r="I125" s="879"/>
      <c r="J125" s="363" t="s">
        <v>380</v>
      </c>
      <c r="K125" s="486" t="s">
        <v>381</v>
      </c>
      <c r="L125" s="558">
        <v>165444.20000000001</v>
      </c>
      <c r="M125" s="558">
        <v>165444.20000000001</v>
      </c>
      <c r="N125" s="487">
        <v>0</v>
      </c>
      <c r="O125" s="546">
        <v>165444.20000000001</v>
      </c>
      <c r="P125" s="287">
        <f t="shared" si="6"/>
        <v>1</v>
      </c>
      <c r="Q125" s="928"/>
      <c r="R125" s="292" t="s">
        <v>779</v>
      </c>
      <c r="S125" s="332">
        <f t="shared" si="4"/>
        <v>0</v>
      </c>
      <c r="T125" s="37">
        <f t="shared" si="5"/>
        <v>0</v>
      </c>
    </row>
    <row r="126" spans="1:20" ht="120.75" thickBot="1" x14ac:dyDescent="0.3">
      <c r="A126" s="885"/>
      <c r="B126" s="877"/>
      <c r="C126" s="1021"/>
      <c r="D126" s="880"/>
      <c r="E126" s="1024"/>
      <c r="F126" s="880"/>
      <c r="G126" s="1035"/>
      <c r="H126" s="885"/>
      <c r="I126" s="880"/>
      <c r="J126" s="363" t="s">
        <v>380</v>
      </c>
      <c r="K126" s="486" t="s">
        <v>381</v>
      </c>
      <c r="L126" s="558">
        <v>134481.56</v>
      </c>
      <c r="M126" s="542">
        <f>N126+O126</f>
        <v>134481.56</v>
      </c>
      <c r="N126" s="487">
        <v>0</v>
      </c>
      <c r="O126" s="546">
        <v>134481.56</v>
      </c>
      <c r="P126" s="287">
        <f t="shared" si="6"/>
        <v>1</v>
      </c>
      <c r="Q126" s="929"/>
      <c r="R126" s="292" t="s">
        <v>778</v>
      </c>
      <c r="S126" s="332">
        <f t="shared" si="4"/>
        <v>0</v>
      </c>
      <c r="T126" s="37">
        <f t="shared" si="5"/>
        <v>0</v>
      </c>
    </row>
    <row r="127" spans="1:20" ht="32.25" customHeight="1" thickBot="1" x14ac:dyDescent="0.3">
      <c r="A127" s="1006" t="s">
        <v>122</v>
      </c>
      <c r="B127" s="1007"/>
      <c r="C127" s="1007"/>
      <c r="D127" s="1007"/>
      <c r="E127" s="1007"/>
      <c r="F127" s="1008"/>
      <c r="G127" s="339">
        <f>SUM(G5:G126)</f>
        <v>1445909498.6600001</v>
      </c>
      <c r="H127" s="339"/>
      <c r="I127" s="340"/>
      <c r="J127" s="341"/>
      <c r="K127" s="342"/>
      <c r="L127" s="568">
        <f>SUM(L5:L126)</f>
        <v>249532196.52999997</v>
      </c>
      <c r="M127" s="568">
        <f>SUM(M5:M126)</f>
        <v>139652498.49000001</v>
      </c>
      <c r="N127" s="353">
        <f>SUM(N5:N126)</f>
        <v>122815899.03000002</v>
      </c>
      <c r="O127" s="354">
        <f>SUM(O5:O126)</f>
        <v>16836599.459999997</v>
      </c>
      <c r="P127" s="355">
        <f t="shared" si="6"/>
        <v>0.55965723234119935</v>
      </c>
      <c r="Q127" s="355">
        <f>M127/G127</f>
        <v>9.6584536320857756E-2</v>
      </c>
      <c r="R127" s="403" t="s">
        <v>194</v>
      </c>
      <c r="S127" s="203">
        <f>T127/L127</f>
        <v>0.44034276765880065</v>
      </c>
      <c r="T127" s="290">
        <f>L127-M127</f>
        <v>109879698.03999996</v>
      </c>
    </row>
    <row r="128" spans="1:20" ht="28.5" customHeight="1" x14ac:dyDescent="0.25">
      <c r="A128" s="204"/>
      <c r="B128" s="225" t="s">
        <v>142</v>
      </c>
      <c r="C128" s="1016" t="s">
        <v>208</v>
      </c>
      <c r="D128" s="1016"/>
      <c r="E128" s="1016"/>
      <c r="F128" s="1016"/>
      <c r="G128" s="226"/>
      <c r="H128" s="226"/>
      <c r="I128" s="227"/>
      <c r="J128" s="227"/>
      <c r="K128" s="228"/>
      <c r="L128" s="275" t="s">
        <v>194</v>
      </c>
      <c r="M128" s="205" t="s">
        <v>194</v>
      </c>
      <c r="N128" s="206">
        <f>N127-N129</f>
        <v>24659523.690000013</v>
      </c>
      <c r="O128" s="207" t="s">
        <v>194</v>
      </c>
      <c r="P128" s="208" t="s">
        <v>194</v>
      </c>
      <c r="Q128" s="208" t="s">
        <v>194</v>
      </c>
      <c r="R128" s="404" t="s">
        <v>194</v>
      </c>
      <c r="S128" s="230" t="s">
        <v>194</v>
      </c>
      <c r="T128" s="230" t="s">
        <v>194</v>
      </c>
    </row>
    <row r="129" spans="1:20" ht="27" customHeight="1" x14ac:dyDescent="0.25">
      <c r="A129" s="204"/>
      <c r="B129" s="277" t="s">
        <v>142</v>
      </c>
      <c r="C129" s="997" t="s">
        <v>297</v>
      </c>
      <c r="D129" s="997"/>
      <c r="E129" s="997"/>
      <c r="F129" s="997"/>
      <c r="G129" s="997"/>
      <c r="H129" s="997"/>
      <c r="I129" s="997"/>
      <c r="J129" s="997"/>
      <c r="K129" s="998"/>
      <c r="L129" s="276" t="s">
        <v>194</v>
      </c>
      <c r="M129" s="209" t="s">
        <v>194</v>
      </c>
      <c r="N129" s="210">
        <f>N39+N41+N78+N62+N102+N107</f>
        <v>98156375.340000004</v>
      </c>
      <c r="O129" s="211">
        <f>O127</f>
        <v>16836599.459999997</v>
      </c>
      <c r="P129" s="212" t="s">
        <v>194</v>
      </c>
      <c r="Q129" s="212" t="s">
        <v>194</v>
      </c>
      <c r="R129" s="405" t="s">
        <v>194</v>
      </c>
      <c r="S129" s="231" t="s">
        <v>194</v>
      </c>
      <c r="T129" s="231" t="s">
        <v>194</v>
      </c>
    </row>
    <row r="130" spans="1:20" x14ac:dyDescent="0.25">
      <c r="A130" s="66"/>
      <c r="B130" s="155"/>
      <c r="C130" s="71"/>
      <c r="D130" s="71"/>
      <c r="E130" s="68"/>
      <c r="F130" s="156"/>
      <c r="G130" s="156"/>
      <c r="H130" s="156"/>
      <c r="I130" s="156"/>
      <c r="J130" s="156"/>
      <c r="K130" s="156"/>
      <c r="L130" s="156"/>
      <c r="M130" s="156"/>
      <c r="N130" s="157"/>
      <c r="O130" s="71"/>
      <c r="P130" s="71"/>
      <c r="Q130" s="71"/>
    </row>
    <row r="131" spans="1:20" x14ac:dyDescent="0.25">
      <c r="A131" s="66"/>
      <c r="B131" s="158"/>
      <c r="C131" s="151"/>
      <c r="D131" s="151"/>
      <c r="E131" s="58"/>
      <c r="F131" s="159"/>
      <c r="G131" s="159"/>
      <c r="H131" s="159"/>
      <c r="I131" s="159"/>
      <c r="J131" s="159"/>
      <c r="K131" s="159"/>
      <c r="L131" s="159"/>
      <c r="M131" s="613"/>
      <c r="N131" s="614"/>
      <c r="O131" s="615"/>
      <c r="P131" s="71"/>
      <c r="Q131" s="71"/>
    </row>
    <row r="132" spans="1:20" x14ac:dyDescent="0.25">
      <c r="A132" s="66"/>
      <c r="B132" s="158"/>
      <c r="C132" s="151"/>
      <c r="D132" s="151"/>
      <c r="E132" s="58"/>
      <c r="F132" s="159"/>
      <c r="G132" s="159"/>
      <c r="H132" s="159"/>
      <c r="I132" s="159"/>
      <c r="J132" s="159"/>
      <c r="K132" s="159"/>
      <c r="L132" s="160"/>
      <c r="M132" s="613"/>
      <c r="N132" s="614"/>
      <c r="O132" s="615"/>
      <c r="P132" s="169"/>
      <c r="Q132" s="169"/>
    </row>
    <row r="133" spans="1:20" x14ac:dyDescent="0.25">
      <c r="A133" s="17"/>
      <c r="B133" s="148"/>
      <c r="C133" s="148"/>
      <c r="D133" s="148"/>
      <c r="E133" s="148"/>
      <c r="F133" s="153"/>
      <c r="G133" s="153"/>
      <c r="H133" s="153"/>
      <c r="I133" s="153"/>
      <c r="J133" s="153"/>
      <c r="K133" s="153"/>
      <c r="L133" s="153"/>
      <c r="M133" s="616"/>
      <c r="N133" s="617"/>
      <c r="O133" s="617"/>
      <c r="P133" s="152"/>
      <c r="Q133" s="152"/>
      <c r="R133" s="299"/>
    </row>
    <row r="134" spans="1:20" x14ac:dyDescent="0.25">
      <c r="A134" s="17"/>
      <c r="B134" s="148"/>
      <c r="C134" s="148"/>
      <c r="D134" s="148"/>
      <c r="E134" s="148"/>
      <c r="F134" s="153"/>
      <c r="G134" s="153"/>
      <c r="H134" s="153"/>
      <c r="I134" s="153"/>
      <c r="J134" s="153"/>
      <c r="K134" s="153"/>
      <c r="L134" s="153"/>
      <c r="M134" s="153"/>
      <c r="N134" s="21"/>
      <c r="O134" s="21"/>
      <c r="P134" s="152"/>
      <c r="Q134" s="152"/>
      <c r="R134" s="299"/>
    </row>
    <row r="135" spans="1:20" x14ac:dyDescent="0.25">
      <c r="A135" s="17"/>
      <c r="B135" s="148"/>
      <c r="C135" s="148"/>
      <c r="D135" s="148"/>
      <c r="E135" s="148"/>
      <c r="F135" s="153"/>
      <c r="G135" s="153"/>
      <c r="H135" s="153"/>
      <c r="I135" s="153"/>
      <c r="J135" s="153"/>
      <c r="K135" s="153"/>
      <c r="L135" s="153"/>
      <c r="M135" s="153"/>
      <c r="N135" s="21"/>
      <c r="O135" s="21"/>
      <c r="P135" s="21"/>
      <c r="Q135" s="21"/>
    </row>
    <row r="136" spans="1:20" x14ac:dyDescent="0.25">
      <c r="A136" s="17"/>
      <c r="B136" s="149"/>
      <c r="C136" s="149"/>
      <c r="D136" s="149"/>
      <c r="E136" s="149"/>
      <c r="F136" s="154"/>
      <c r="G136" s="154"/>
      <c r="H136" s="154"/>
      <c r="I136" s="154"/>
      <c r="J136" s="154"/>
      <c r="K136" s="154"/>
      <c r="L136" s="154"/>
      <c r="M136" s="154"/>
      <c r="N136" s="639"/>
      <c r="O136" s="9"/>
      <c r="P136" s="9"/>
      <c r="Q136" s="9"/>
    </row>
    <row r="137" spans="1:20" x14ac:dyDescent="0.25">
      <c r="A137" s="17"/>
      <c r="F137" s="23"/>
      <c r="G137" s="23"/>
      <c r="H137" s="23"/>
      <c r="I137" s="23"/>
      <c r="J137" s="23"/>
      <c r="K137" s="23"/>
      <c r="L137" s="23"/>
      <c r="M137" s="23"/>
      <c r="N137" s="9"/>
      <c r="O137" s="9"/>
      <c r="P137" s="9"/>
      <c r="Q137" s="9"/>
    </row>
    <row r="138" spans="1:20" x14ac:dyDescent="0.25">
      <c r="A138" s="17"/>
      <c r="F138" s="23"/>
      <c r="G138" s="23"/>
      <c r="H138" s="23"/>
      <c r="I138" s="23"/>
      <c r="J138" s="23"/>
      <c r="K138" s="23"/>
      <c r="L138" s="23"/>
      <c r="M138" s="23"/>
      <c r="N138" s="9"/>
      <c r="O138" s="9"/>
      <c r="P138" s="9"/>
      <c r="Q138" s="9"/>
    </row>
    <row r="139" spans="1:20" x14ac:dyDescent="0.25">
      <c r="A139" s="17"/>
      <c r="F139" s="23"/>
      <c r="G139" s="23"/>
      <c r="H139" s="23"/>
      <c r="I139" s="23"/>
      <c r="J139" s="23"/>
      <c r="K139" s="23"/>
      <c r="L139" s="23"/>
      <c r="M139" s="23"/>
      <c r="N139" s="9"/>
      <c r="O139" s="9"/>
      <c r="P139" s="9"/>
      <c r="Q139" s="9"/>
    </row>
    <row r="140" spans="1:20" x14ac:dyDescent="0.25">
      <c r="A140" s="17"/>
      <c r="F140" s="23"/>
      <c r="G140" s="23"/>
      <c r="H140" s="23"/>
      <c r="I140" s="23"/>
      <c r="J140" s="23"/>
      <c r="K140" s="23"/>
      <c r="L140" s="23"/>
      <c r="M140" s="23"/>
      <c r="N140" s="9"/>
      <c r="O140" s="9"/>
      <c r="P140" s="9"/>
      <c r="Q140" s="9"/>
    </row>
    <row r="141" spans="1:20" x14ac:dyDescent="0.25">
      <c r="A141" s="17"/>
      <c r="F141" s="23"/>
      <c r="G141" s="23"/>
      <c r="H141" s="23"/>
      <c r="I141" s="23"/>
      <c r="J141" s="23"/>
      <c r="K141" s="23"/>
      <c r="L141" s="23"/>
      <c r="M141" s="23"/>
      <c r="N141" s="9"/>
      <c r="O141" s="9"/>
      <c r="P141" s="9"/>
      <c r="Q141" s="9"/>
    </row>
    <row r="142" spans="1:20" x14ac:dyDescent="0.25">
      <c r="A142" s="17"/>
      <c r="F142" s="23"/>
      <c r="G142" s="23"/>
      <c r="H142" s="23"/>
      <c r="I142" s="23"/>
      <c r="J142" s="23"/>
      <c r="K142" s="23"/>
      <c r="L142" s="23"/>
      <c r="M142" s="23"/>
      <c r="N142" s="9"/>
      <c r="O142" s="9"/>
      <c r="P142" s="9"/>
      <c r="Q142" s="9"/>
    </row>
    <row r="143" spans="1:20" x14ac:dyDescent="0.25">
      <c r="A143" s="17"/>
      <c r="F143" s="23"/>
      <c r="G143" s="23"/>
      <c r="H143" s="23"/>
      <c r="I143" s="23"/>
      <c r="J143" s="23"/>
      <c r="K143" s="23"/>
      <c r="L143" s="23"/>
      <c r="M143" s="23"/>
      <c r="N143" s="650"/>
      <c r="O143" s="9"/>
      <c r="P143" s="9"/>
      <c r="Q143" s="9"/>
    </row>
    <row r="144" spans="1:20" x14ac:dyDescent="0.25">
      <c r="A144" s="17"/>
      <c r="F144" s="23"/>
      <c r="G144" s="23"/>
      <c r="H144" s="23"/>
      <c r="I144" s="23"/>
      <c r="J144" s="23"/>
      <c r="K144" s="23"/>
      <c r="L144" s="23"/>
      <c r="M144" s="23"/>
      <c r="N144" s="9"/>
      <c r="O144" s="9"/>
      <c r="P144" s="9"/>
      <c r="Q144" s="9"/>
    </row>
    <row r="145" spans="1:17" x14ac:dyDescent="0.25">
      <c r="A145" s="17"/>
      <c r="F145" s="23"/>
      <c r="G145" s="23"/>
      <c r="H145" s="23"/>
      <c r="I145" s="23"/>
      <c r="J145" s="23"/>
      <c r="K145" s="23"/>
      <c r="L145" s="23"/>
      <c r="M145" s="23"/>
      <c r="N145" s="9"/>
      <c r="O145" s="9"/>
      <c r="P145" s="9"/>
      <c r="Q145" s="9"/>
    </row>
    <row r="146" spans="1:17" x14ac:dyDescent="0.25">
      <c r="A146" s="17"/>
      <c r="F146" s="23"/>
      <c r="G146" s="23"/>
      <c r="H146" s="23"/>
      <c r="I146" s="23"/>
      <c r="J146" s="23"/>
      <c r="K146" s="23"/>
      <c r="L146" s="23"/>
      <c r="M146" s="23"/>
      <c r="N146" s="9"/>
      <c r="O146" s="9"/>
      <c r="P146" s="9"/>
      <c r="Q146" s="9"/>
    </row>
    <row r="147" spans="1:17" x14ac:dyDescent="0.25">
      <c r="A147" s="17"/>
      <c r="F147" s="23"/>
      <c r="G147" s="23"/>
      <c r="H147" s="23"/>
      <c r="I147" s="23"/>
      <c r="J147" s="23"/>
      <c r="K147" s="23"/>
      <c r="L147" s="23"/>
      <c r="M147" s="23"/>
      <c r="N147" s="9"/>
      <c r="O147" s="9"/>
      <c r="P147" s="9"/>
      <c r="Q147" s="9"/>
    </row>
    <row r="148" spans="1:17" x14ac:dyDescent="0.25">
      <c r="A148" s="17"/>
      <c r="F148" s="23"/>
      <c r="G148" s="23"/>
      <c r="H148" s="23"/>
      <c r="I148" s="23"/>
      <c r="J148" s="23"/>
      <c r="K148" s="23"/>
      <c r="L148" s="23"/>
      <c r="M148" s="23"/>
      <c r="N148" s="9"/>
      <c r="O148" s="9"/>
      <c r="P148" s="9"/>
      <c r="Q148" s="9"/>
    </row>
    <row r="149" spans="1:17" x14ac:dyDescent="0.25">
      <c r="A149" s="17"/>
      <c r="F149" s="23"/>
      <c r="G149" s="23"/>
      <c r="H149" s="23"/>
      <c r="I149" s="23"/>
      <c r="J149" s="23"/>
      <c r="K149" s="23"/>
      <c r="L149" s="23"/>
      <c r="M149" s="23"/>
      <c r="N149" s="9"/>
      <c r="O149" s="9"/>
      <c r="P149" s="9"/>
      <c r="Q149" s="9"/>
    </row>
    <row r="150" spans="1:17" x14ac:dyDescent="0.25">
      <c r="A150" s="17"/>
      <c r="F150" s="23"/>
      <c r="G150" s="23"/>
      <c r="H150" s="23"/>
      <c r="I150" s="23"/>
      <c r="J150" s="23"/>
      <c r="K150" s="23"/>
      <c r="L150" s="23"/>
      <c r="M150" s="23"/>
      <c r="N150" s="9"/>
      <c r="O150" s="9"/>
      <c r="P150" s="9"/>
      <c r="Q150" s="9"/>
    </row>
    <row r="151" spans="1:17" x14ac:dyDescent="0.25">
      <c r="A151" s="17"/>
      <c r="F151" s="23"/>
      <c r="G151" s="23"/>
      <c r="H151" s="23"/>
      <c r="I151" s="23"/>
      <c r="J151" s="23"/>
      <c r="K151" s="23"/>
      <c r="L151" s="23"/>
      <c r="M151" s="23"/>
      <c r="N151" s="9"/>
      <c r="O151" s="9"/>
      <c r="P151" s="9"/>
      <c r="Q151" s="9"/>
    </row>
    <row r="152" spans="1:17" x14ac:dyDescent="0.25">
      <c r="A152" s="17"/>
      <c r="F152" s="23"/>
      <c r="G152" s="23"/>
      <c r="H152" s="23"/>
      <c r="I152" s="23"/>
      <c r="J152" s="23"/>
      <c r="K152" s="23"/>
      <c r="L152" s="23"/>
      <c r="M152" s="23"/>
      <c r="N152" s="9"/>
      <c r="O152" s="9"/>
      <c r="P152" s="9"/>
      <c r="Q152" s="9"/>
    </row>
    <row r="153" spans="1:17" x14ac:dyDescent="0.25">
      <c r="A153" s="17"/>
      <c r="F153" s="23"/>
      <c r="G153" s="23"/>
      <c r="H153" s="23"/>
      <c r="I153" s="23"/>
      <c r="J153" s="23"/>
      <c r="K153" s="23"/>
      <c r="L153" s="23"/>
      <c r="M153" s="23"/>
      <c r="N153" s="9"/>
      <c r="O153" s="9"/>
      <c r="P153" s="9"/>
      <c r="Q153" s="9"/>
    </row>
    <row r="154" spans="1:17" x14ac:dyDescent="0.25">
      <c r="A154" s="17"/>
      <c r="F154" s="23"/>
      <c r="G154" s="23"/>
      <c r="H154" s="23"/>
      <c r="I154" s="23"/>
      <c r="J154" s="23"/>
      <c r="K154" s="23"/>
      <c r="L154" s="23"/>
      <c r="M154" s="23"/>
      <c r="N154" s="9"/>
      <c r="O154" s="9"/>
      <c r="P154" s="9"/>
      <c r="Q154" s="9"/>
    </row>
    <row r="155" spans="1:17" x14ac:dyDescent="0.25">
      <c r="A155" s="17"/>
      <c r="F155" s="23"/>
      <c r="G155" s="23"/>
      <c r="H155" s="23"/>
      <c r="I155" s="23"/>
      <c r="J155" s="23"/>
      <c r="K155" s="23"/>
      <c r="L155" s="23"/>
      <c r="M155" s="23"/>
      <c r="N155" s="9"/>
      <c r="O155" s="9"/>
      <c r="P155" s="9"/>
      <c r="Q155" s="9"/>
    </row>
    <row r="156" spans="1:17" x14ac:dyDescent="0.25">
      <c r="A156" s="17"/>
      <c r="F156" s="23"/>
      <c r="G156" s="23"/>
      <c r="H156" s="23"/>
      <c r="I156" s="23"/>
      <c r="J156" s="23"/>
      <c r="K156" s="23"/>
      <c r="L156" s="23"/>
      <c r="M156" s="23"/>
      <c r="N156" s="9"/>
      <c r="O156" s="9"/>
      <c r="P156" s="9"/>
      <c r="Q156" s="9"/>
    </row>
    <row r="157" spans="1:17" x14ac:dyDescent="0.25">
      <c r="A157" s="17"/>
      <c r="F157" s="23"/>
      <c r="G157" s="23"/>
      <c r="H157" s="23"/>
      <c r="I157" s="23"/>
      <c r="J157" s="23"/>
      <c r="K157" s="23"/>
      <c r="L157" s="23"/>
      <c r="M157" s="23"/>
      <c r="N157" s="9"/>
      <c r="O157" s="9"/>
      <c r="P157" s="9"/>
      <c r="Q157" s="9"/>
    </row>
    <row r="158" spans="1:17" x14ac:dyDescent="0.25">
      <c r="A158" s="17"/>
      <c r="F158" s="23"/>
      <c r="G158" s="23"/>
      <c r="H158" s="23"/>
      <c r="I158" s="23"/>
      <c r="J158" s="23"/>
      <c r="K158" s="23"/>
      <c r="L158" s="23"/>
      <c r="M158" s="23"/>
      <c r="N158" s="9"/>
      <c r="O158" s="9"/>
      <c r="P158" s="9"/>
      <c r="Q158" s="9"/>
    </row>
    <row r="159" spans="1:17" x14ac:dyDescent="0.25">
      <c r="A159" s="17"/>
      <c r="F159" s="23"/>
      <c r="G159" s="23"/>
      <c r="H159" s="23"/>
      <c r="I159" s="23"/>
      <c r="J159" s="23"/>
      <c r="K159" s="23"/>
      <c r="L159" s="23"/>
      <c r="M159" s="23"/>
      <c r="N159" s="9"/>
      <c r="O159" s="9"/>
      <c r="P159" s="9"/>
      <c r="Q159" s="9"/>
    </row>
    <row r="160" spans="1:17" x14ac:dyDescent="0.25">
      <c r="A160" s="17"/>
      <c r="F160" s="23"/>
      <c r="G160" s="23"/>
      <c r="H160" s="23"/>
      <c r="I160" s="23"/>
      <c r="J160" s="23"/>
      <c r="K160" s="23"/>
      <c r="L160" s="23"/>
      <c r="M160" s="23"/>
      <c r="N160" s="9"/>
      <c r="O160" s="9"/>
      <c r="P160" s="9"/>
      <c r="Q160" s="9"/>
    </row>
    <row r="161" spans="1:17" x14ac:dyDescent="0.25">
      <c r="A161" s="17"/>
      <c r="F161" s="23"/>
      <c r="G161" s="23"/>
      <c r="H161" s="23"/>
      <c r="I161" s="23"/>
      <c r="J161" s="23"/>
      <c r="K161" s="23"/>
      <c r="L161" s="23"/>
      <c r="M161" s="23"/>
      <c r="N161" s="9"/>
      <c r="O161" s="9"/>
      <c r="P161" s="9"/>
      <c r="Q161" s="9"/>
    </row>
    <row r="162" spans="1:17" x14ac:dyDescent="0.25">
      <c r="A162" s="17"/>
      <c r="F162" s="23"/>
      <c r="G162" s="23"/>
      <c r="H162" s="23"/>
      <c r="I162" s="23"/>
      <c r="J162" s="23"/>
      <c r="K162" s="23"/>
      <c r="L162" s="23"/>
      <c r="M162" s="23"/>
      <c r="N162" s="9"/>
      <c r="O162" s="9"/>
      <c r="P162" s="9"/>
      <c r="Q162" s="9"/>
    </row>
    <row r="163" spans="1:17" x14ac:dyDescent="0.25">
      <c r="A163" s="17"/>
      <c r="F163" s="23"/>
      <c r="G163" s="23"/>
      <c r="H163" s="23"/>
      <c r="I163" s="23"/>
      <c r="J163" s="23"/>
      <c r="K163" s="23"/>
      <c r="L163" s="23"/>
      <c r="M163" s="23"/>
      <c r="N163" s="9"/>
      <c r="O163" s="9"/>
      <c r="P163" s="9"/>
      <c r="Q163" s="9"/>
    </row>
    <row r="164" spans="1:17" x14ac:dyDescent="0.25">
      <c r="A164" s="17"/>
      <c r="F164" s="23"/>
      <c r="G164" s="23"/>
      <c r="H164" s="23"/>
      <c r="I164" s="23"/>
      <c r="J164" s="23"/>
      <c r="K164" s="23"/>
      <c r="L164" s="23"/>
      <c r="M164" s="23"/>
      <c r="N164" s="9"/>
      <c r="O164" s="9"/>
      <c r="P164" s="9"/>
      <c r="Q164" s="9"/>
    </row>
    <row r="165" spans="1:17" x14ac:dyDescent="0.25">
      <c r="A165" s="17"/>
      <c r="F165" s="23"/>
      <c r="G165" s="23"/>
      <c r="H165" s="23"/>
      <c r="I165" s="23"/>
      <c r="J165" s="23"/>
      <c r="K165" s="23"/>
      <c r="L165" s="23"/>
      <c r="M165" s="23"/>
      <c r="N165" s="9"/>
      <c r="O165" s="9"/>
      <c r="P165" s="9"/>
      <c r="Q165" s="9"/>
    </row>
    <row r="166" spans="1:17" x14ac:dyDescent="0.25">
      <c r="A166" s="17"/>
      <c r="F166" s="23"/>
      <c r="G166" s="23"/>
      <c r="H166" s="23"/>
      <c r="I166" s="23"/>
      <c r="J166" s="23"/>
      <c r="K166" s="23"/>
      <c r="L166" s="23"/>
      <c r="M166" s="23"/>
      <c r="N166" s="9"/>
      <c r="O166" s="9"/>
      <c r="P166" s="9"/>
      <c r="Q166" s="9"/>
    </row>
    <row r="167" spans="1:17" x14ac:dyDescent="0.25">
      <c r="A167" s="17"/>
      <c r="F167" s="23"/>
      <c r="G167" s="23"/>
      <c r="H167" s="23"/>
      <c r="I167" s="23"/>
      <c r="J167" s="23"/>
      <c r="K167" s="23"/>
      <c r="L167" s="23"/>
      <c r="M167" s="23"/>
      <c r="N167" s="9"/>
      <c r="O167" s="9"/>
      <c r="P167" s="9"/>
      <c r="Q167" s="9"/>
    </row>
    <row r="168" spans="1:17" x14ac:dyDescent="0.25">
      <c r="A168" s="17"/>
      <c r="F168" s="23"/>
      <c r="G168" s="23"/>
      <c r="H168" s="23"/>
      <c r="I168" s="23"/>
      <c r="J168" s="23"/>
      <c r="K168" s="23"/>
      <c r="L168" s="23"/>
      <c r="M168" s="23"/>
      <c r="N168" s="9"/>
      <c r="O168" s="9"/>
      <c r="P168" s="9"/>
      <c r="Q168" s="9"/>
    </row>
    <row r="169" spans="1:17" x14ac:dyDescent="0.25">
      <c r="A169" s="17"/>
      <c r="F169" s="23"/>
      <c r="G169" s="23"/>
      <c r="H169" s="23"/>
      <c r="I169" s="23"/>
      <c r="J169" s="23"/>
      <c r="K169" s="23"/>
      <c r="L169" s="23"/>
      <c r="M169" s="23"/>
      <c r="N169" s="9"/>
      <c r="O169" s="9"/>
      <c r="P169" s="9"/>
      <c r="Q169" s="9"/>
    </row>
    <row r="170" spans="1:17" x14ac:dyDescent="0.25">
      <c r="A170" s="17"/>
      <c r="F170" s="23"/>
      <c r="G170" s="23"/>
      <c r="H170" s="23"/>
      <c r="I170" s="23"/>
      <c r="J170" s="23"/>
      <c r="K170" s="23"/>
      <c r="L170" s="23"/>
      <c r="M170" s="23"/>
      <c r="N170" s="9"/>
      <c r="O170" s="9"/>
      <c r="P170" s="9"/>
      <c r="Q170" s="9"/>
    </row>
    <row r="171" spans="1:17" x14ac:dyDescent="0.25">
      <c r="A171" s="17"/>
      <c r="F171" s="23"/>
      <c r="G171" s="23"/>
      <c r="H171" s="23"/>
      <c r="I171" s="23"/>
      <c r="J171" s="23"/>
      <c r="K171" s="23"/>
      <c r="L171" s="23"/>
      <c r="M171" s="23"/>
      <c r="N171" s="9"/>
      <c r="O171" s="9"/>
      <c r="P171" s="9"/>
      <c r="Q171" s="9"/>
    </row>
    <row r="172" spans="1:17" x14ac:dyDescent="0.25">
      <c r="A172" s="17"/>
      <c r="F172" s="23"/>
      <c r="G172" s="23"/>
      <c r="H172" s="23"/>
      <c r="I172" s="23"/>
      <c r="J172" s="23"/>
      <c r="K172" s="23"/>
      <c r="L172" s="23"/>
      <c r="M172" s="23"/>
      <c r="N172" s="9"/>
      <c r="O172" s="9"/>
      <c r="P172" s="9"/>
      <c r="Q172" s="9"/>
    </row>
    <row r="173" spans="1:17" x14ac:dyDescent="0.25">
      <c r="A173" s="17"/>
      <c r="F173" s="23"/>
      <c r="G173" s="23"/>
      <c r="H173" s="23"/>
      <c r="I173" s="23"/>
      <c r="J173" s="23"/>
      <c r="K173" s="23"/>
      <c r="L173" s="23"/>
      <c r="M173" s="23"/>
      <c r="N173" s="9"/>
      <c r="O173" s="9"/>
      <c r="P173" s="9"/>
      <c r="Q173" s="9"/>
    </row>
    <row r="174" spans="1:17" x14ac:dyDescent="0.25">
      <c r="A174" s="17"/>
      <c r="F174" s="23"/>
      <c r="G174" s="23"/>
      <c r="H174" s="23"/>
      <c r="I174" s="23"/>
      <c r="J174" s="23"/>
      <c r="K174" s="23"/>
      <c r="L174" s="23"/>
      <c r="M174" s="23"/>
      <c r="N174" s="9"/>
      <c r="O174" s="9"/>
      <c r="P174" s="9"/>
      <c r="Q174" s="9"/>
    </row>
    <row r="175" spans="1:17" x14ac:dyDescent="0.25">
      <c r="A175" s="17"/>
      <c r="F175" s="23"/>
      <c r="G175" s="23"/>
      <c r="H175" s="23"/>
      <c r="I175" s="23"/>
      <c r="J175" s="23"/>
      <c r="K175" s="23"/>
      <c r="L175" s="23"/>
      <c r="M175" s="23"/>
      <c r="N175" s="9"/>
      <c r="O175" s="9"/>
      <c r="P175" s="9"/>
      <c r="Q175" s="9"/>
    </row>
    <row r="176" spans="1:17" x14ac:dyDescent="0.25">
      <c r="A176" s="19"/>
      <c r="F176" s="23"/>
      <c r="G176" s="23"/>
      <c r="H176" s="23"/>
      <c r="I176" s="23"/>
      <c r="J176" s="23"/>
      <c r="K176" s="23"/>
      <c r="L176" s="23"/>
      <c r="M176" s="23"/>
      <c r="N176" s="9"/>
      <c r="O176" s="9"/>
      <c r="P176" s="9"/>
      <c r="Q176" s="9"/>
    </row>
    <row r="177" spans="1:17" x14ac:dyDescent="0.25">
      <c r="A177" s="19"/>
      <c r="F177" s="23"/>
      <c r="G177" s="23"/>
      <c r="H177" s="23"/>
      <c r="I177" s="23"/>
      <c r="J177" s="23"/>
      <c r="K177" s="23"/>
      <c r="L177" s="23"/>
      <c r="M177" s="23"/>
      <c r="N177" s="9"/>
      <c r="O177" s="9"/>
      <c r="P177" s="9"/>
      <c r="Q177" s="9"/>
    </row>
    <row r="178" spans="1:17" x14ac:dyDescent="0.25">
      <c r="A178" s="19"/>
      <c r="F178" s="23"/>
      <c r="G178" s="23"/>
      <c r="H178" s="23"/>
      <c r="I178" s="23"/>
      <c r="J178" s="23"/>
      <c r="K178" s="23"/>
      <c r="L178" s="23"/>
      <c r="M178" s="23"/>
      <c r="N178" s="9"/>
      <c r="O178" s="9"/>
      <c r="P178" s="9"/>
      <c r="Q178" s="9"/>
    </row>
    <row r="179" spans="1:17" x14ac:dyDescent="0.25">
      <c r="A179" s="19"/>
      <c r="F179" s="23"/>
      <c r="G179" s="23"/>
      <c r="H179" s="23"/>
      <c r="I179" s="23"/>
      <c r="J179" s="23"/>
      <c r="K179" s="23"/>
      <c r="L179" s="23"/>
      <c r="M179" s="23"/>
      <c r="N179" s="9"/>
      <c r="O179" s="9"/>
      <c r="P179" s="9"/>
      <c r="Q179" s="9"/>
    </row>
    <row r="180" spans="1:17" x14ac:dyDescent="0.25">
      <c r="F180" s="23"/>
      <c r="G180" s="23"/>
      <c r="H180" s="23"/>
      <c r="I180" s="23"/>
      <c r="J180" s="23"/>
      <c r="K180" s="23"/>
      <c r="L180" s="23"/>
      <c r="M180" s="23"/>
      <c r="N180" s="9"/>
      <c r="O180" s="9"/>
      <c r="P180" s="9"/>
      <c r="Q180" s="9"/>
    </row>
    <row r="181" spans="1:17" x14ac:dyDescent="0.25">
      <c r="F181" s="23"/>
      <c r="G181" s="23"/>
      <c r="H181" s="23"/>
      <c r="I181" s="23"/>
      <c r="J181" s="23"/>
      <c r="K181" s="23"/>
      <c r="L181" s="23"/>
      <c r="M181" s="23"/>
      <c r="N181" s="9"/>
      <c r="O181" s="9"/>
      <c r="P181" s="9"/>
      <c r="Q181" s="9"/>
    </row>
    <row r="182" spans="1:17" x14ac:dyDescent="0.25">
      <c r="F182" s="23"/>
      <c r="G182" s="23"/>
      <c r="H182" s="23"/>
      <c r="I182" s="23"/>
      <c r="J182" s="23"/>
      <c r="K182" s="23"/>
      <c r="L182" s="23"/>
      <c r="M182" s="23"/>
      <c r="N182" s="9"/>
      <c r="O182" s="9"/>
      <c r="P182" s="9"/>
      <c r="Q182" s="9"/>
    </row>
    <row r="183" spans="1:17" x14ac:dyDescent="0.25">
      <c r="F183" s="23"/>
      <c r="G183" s="23"/>
      <c r="H183" s="23"/>
      <c r="I183" s="23"/>
      <c r="J183" s="23"/>
      <c r="K183" s="23"/>
      <c r="L183" s="23"/>
      <c r="M183" s="23"/>
      <c r="N183" s="9"/>
      <c r="O183" s="9"/>
      <c r="P183" s="9"/>
      <c r="Q183" s="9"/>
    </row>
    <row r="184" spans="1:17" x14ac:dyDescent="0.25">
      <c r="F184" s="23"/>
      <c r="G184" s="23"/>
      <c r="H184" s="23"/>
      <c r="I184" s="23"/>
      <c r="J184" s="23"/>
      <c r="K184" s="23"/>
      <c r="L184" s="23"/>
      <c r="M184" s="23"/>
      <c r="N184" s="9"/>
      <c r="O184" s="9"/>
      <c r="P184" s="9"/>
      <c r="Q184" s="9"/>
    </row>
    <row r="185" spans="1:17" x14ac:dyDescent="0.25">
      <c r="F185" s="23"/>
      <c r="G185" s="23"/>
      <c r="H185" s="23"/>
      <c r="I185" s="23"/>
      <c r="J185" s="23"/>
      <c r="K185" s="23"/>
      <c r="L185" s="23"/>
      <c r="M185" s="23"/>
      <c r="N185" s="9"/>
      <c r="O185" s="9"/>
      <c r="P185" s="9"/>
      <c r="Q185" s="9"/>
    </row>
    <row r="186" spans="1:17" x14ac:dyDescent="0.25">
      <c r="F186" s="23"/>
      <c r="G186" s="23"/>
      <c r="H186" s="23"/>
      <c r="I186" s="23"/>
      <c r="J186" s="23"/>
      <c r="K186" s="23"/>
      <c r="L186" s="23"/>
      <c r="M186" s="23"/>
      <c r="N186" s="9"/>
      <c r="O186" s="9"/>
      <c r="P186" s="9"/>
      <c r="Q186" s="9"/>
    </row>
    <row r="187" spans="1:17" x14ac:dyDescent="0.25">
      <c r="F187" s="23"/>
      <c r="G187" s="23"/>
      <c r="H187" s="23"/>
      <c r="I187" s="23"/>
      <c r="J187" s="23"/>
      <c r="K187" s="23"/>
      <c r="L187" s="23"/>
      <c r="M187" s="23"/>
      <c r="N187" s="9"/>
      <c r="O187" s="9"/>
      <c r="P187" s="9"/>
      <c r="Q187" s="9"/>
    </row>
    <row r="188" spans="1:17" x14ac:dyDescent="0.25">
      <c r="F188" s="23"/>
      <c r="G188" s="23"/>
      <c r="H188" s="23"/>
      <c r="I188" s="23"/>
      <c r="J188" s="23"/>
      <c r="K188" s="23"/>
      <c r="L188" s="23"/>
      <c r="M188" s="23"/>
      <c r="N188" s="9"/>
      <c r="O188" s="9"/>
      <c r="P188" s="9"/>
      <c r="Q188" s="9"/>
    </row>
    <row r="189" spans="1:17" x14ac:dyDescent="0.25">
      <c r="F189" s="23"/>
      <c r="G189" s="23"/>
      <c r="H189" s="23"/>
      <c r="I189" s="23"/>
      <c r="J189" s="23"/>
      <c r="K189" s="23"/>
      <c r="L189" s="23"/>
      <c r="M189" s="23"/>
      <c r="N189" s="9"/>
      <c r="O189" s="9"/>
      <c r="P189" s="9"/>
      <c r="Q189" s="9"/>
    </row>
    <row r="190" spans="1:17" x14ac:dyDescent="0.25">
      <c r="F190" s="23"/>
      <c r="G190" s="23"/>
      <c r="H190" s="23"/>
      <c r="I190" s="23"/>
      <c r="J190" s="23"/>
      <c r="K190" s="23"/>
      <c r="L190" s="23"/>
      <c r="M190" s="23"/>
    </row>
    <row r="191" spans="1:17" x14ac:dyDescent="0.25">
      <c r="F191" s="23"/>
      <c r="G191" s="23"/>
      <c r="H191" s="23"/>
      <c r="I191" s="23"/>
      <c r="J191" s="23"/>
      <c r="K191" s="23"/>
      <c r="L191" s="23"/>
      <c r="M191" s="23"/>
    </row>
    <row r="192" spans="1:17" x14ac:dyDescent="0.25">
      <c r="F192" s="23"/>
      <c r="G192" s="23"/>
      <c r="H192" s="23"/>
      <c r="I192" s="23"/>
      <c r="J192" s="23"/>
      <c r="K192" s="23"/>
      <c r="L192" s="23"/>
      <c r="M192" s="23"/>
    </row>
    <row r="193" spans="6:13" x14ac:dyDescent="0.25">
      <c r="F193" s="23"/>
      <c r="G193" s="23"/>
      <c r="H193" s="23"/>
      <c r="I193" s="23"/>
      <c r="J193" s="23"/>
      <c r="K193" s="23"/>
      <c r="L193" s="23"/>
      <c r="M193" s="23"/>
    </row>
    <row r="194" spans="6:13" x14ac:dyDescent="0.25">
      <c r="F194" s="23"/>
      <c r="G194" s="23"/>
      <c r="H194" s="23"/>
      <c r="I194" s="23"/>
      <c r="J194" s="23"/>
      <c r="K194" s="23"/>
      <c r="L194" s="23"/>
      <c r="M194" s="23"/>
    </row>
    <row r="195" spans="6:13" x14ac:dyDescent="0.25">
      <c r="F195" s="23"/>
      <c r="G195" s="23"/>
      <c r="H195" s="23"/>
      <c r="I195" s="23"/>
      <c r="J195" s="23"/>
      <c r="K195" s="23"/>
      <c r="L195" s="23"/>
      <c r="M195" s="23"/>
    </row>
    <row r="196" spans="6:13" x14ac:dyDescent="0.25">
      <c r="F196" s="23"/>
      <c r="G196" s="23"/>
      <c r="H196" s="23"/>
      <c r="I196" s="23"/>
      <c r="J196" s="23"/>
      <c r="K196" s="23"/>
      <c r="L196" s="23"/>
      <c r="M196" s="23"/>
    </row>
  </sheetData>
  <autoFilter ref="A4:T129"/>
  <mergeCells count="334">
    <mergeCell ref="A118:A121"/>
    <mergeCell ref="B118:B121"/>
    <mergeCell ref="C118:C121"/>
    <mergeCell ref="D118:D121"/>
    <mergeCell ref="E118:E121"/>
    <mergeCell ref="F118:F121"/>
    <mergeCell ref="G118:G121"/>
    <mergeCell ref="D69:D76"/>
    <mergeCell ref="E69:E76"/>
    <mergeCell ref="B77:B78"/>
    <mergeCell ref="C77:C78"/>
    <mergeCell ref="A69:A76"/>
    <mergeCell ref="B69:B76"/>
    <mergeCell ref="C69:C76"/>
    <mergeCell ref="D77:D78"/>
    <mergeCell ref="E77:E78"/>
    <mergeCell ref="A86:A87"/>
    <mergeCell ref="A88:A89"/>
    <mergeCell ref="F86:F87"/>
    <mergeCell ref="F90:F91"/>
    <mergeCell ref="B90:B91"/>
    <mergeCell ref="C90:C91"/>
    <mergeCell ref="E101:E104"/>
    <mergeCell ref="F101:F104"/>
    <mergeCell ref="G101:G104"/>
    <mergeCell ref="H101:H104"/>
    <mergeCell ref="I101:I104"/>
    <mergeCell ref="K81:K82"/>
    <mergeCell ref="I93:I100"/>
    <mergeCell ref="G81:G83"/>
    <mergeCell ref="I81:I83"/>
    <mergeCell ref="H81:H83"/>
    <mergeCell ref="E90:E91"/>
    <mergeCell ref="G86:G87"/>
    <mergeCell ref="G51:G53"/>
    <mergeCell ref="F51:F53"/>
    <mergeCell ref="G54:G57"/>
    <mergeCell ref="F54:F57"/>
    <mergeCell ref="K66:K67"/>
    <mergeCell ref="J61:J63"/>
    <mergeCell ref="H77:H78"/>
    <mergeCell ref="I77:I78"/>
    <mergeCell ref="I51:I53"/>
    <mergeCell ref="I54:I57"/>
    <mergeCell ref="K72:K74"/>
    <mergeCell ref="I66:I67"/>
    <mergeCell ref="H66:H67"/>
    <mergeCell ref="H69:H76"/>
    <mergeCell ref="I69:I76"/>
    <mergeCell ref="F77:F78"/>
    <mergeCell ref="F69:F76"/>
    <mergeCell ref="G69:G76"/>
    <mergeCell ref="G77:G78"/>
    <mergeCell ref="K51:K53"/>
    <mergeCell ref="K54:K57"/>
    <mergeCell ref="J72:J73"/>
    <mergeCell ref="Q46:Q50"/>
    <mergeCell ref="Q58:Q65"/>
    <mergeCell ref="I46:I50"/>
    <mergeCell ref="K59:K60"/>
    <mergeCell ref="K46:K47"/>
    <mergeCell ref="H51:H53"/>
    <mergeCell ref="H54:H57"/>
    <mergeCell ref="H58:H65"/>
    <mergeCell ref="I124:I126"/>
    <mergeCell ref="K88:K89"/>
    <mergeCell ref="H124:H126"/>
    <mergeCell ref="I86:I87"/>
    <mergeCell ref="I90:I91"/>
    <mergeCell ref="H93:H100"/>
    <mergeCell ref="H86:H87"/>
    <mergeCell ref="H88:H89"/>
    <mergeCell ref="H90:H91"/>
    <mergeCell ref="J105:J106"/>
    <mergeCell ref="J93:J97"/>
    <mergeCell ref="I88:I89"/>
    <mergeCell ref="K118:K120"/>
    <mergeCell ref="H105:H111"/>
    <mergeCell ref="I105:I111"/>
    <mergeCell ref="H118:H121"/>
    <mergeCell ref="I118:I121"/>
    <mergeCell ref="A39:A40"/>
    <mergeCell ref="B39:B40"/>
    <mergeCell ref="A41:A42"/>
    <mergeCell ref="B41:B42"/>
    <mergeCell ref="C41:C42"/>
    <mergeCell ref="A33:A38"/>
    <mergeCell ref="B33:B38"/>
    <mergeCell ref="D66:D67"/>
    <mergeCell ref="A58:A65"/>
    <mergeCell ref="G39:G40"/>
    <mergeCell ref="H39:H40"/>
    <mergeCell ref="I39:I40"/>
    <mergeCell ref="F43:F45"/>
    <mergeCell ref="F46:F50"/>
    <mergeCell ref="G46:G50"/>
    <mergeCell ref="I43:I45"/>
    <mergeCell ref="H43:H45"/>
    <mergeCell ref="G43:G45"/>
    <mergeCell ref="G41:G42"/>
    <mergeCell ref="H41:H42"/>
    <mergeCell ref="I41:I42"/>
    <mergeCell ref="H46:H50"/>
    <mergeCell ref="A81:A83"/>
    <mergeCell ref="A43:A45"/>
    <mergeCell ref="E51:E53"/>
    <mergeCell ref="E54:E57"/>
    <mergeCell ref="A46:A50"/>
    <mergeCell ref="B46:B50"/>
    <mergeCell ref="B54:B57"/>
    <mergeCell ref="A54:A57"/>
    <mergeCell ref="B43:B45"/>
    <mergeCell ref="C54:C57"/>
    <mergeCell ref="C51:C53"/>
    <mergeCell ref="D54:D57"/>
    <mergeCell ref="E43:E45"/>
    <mergeCell ref="D43:D45"/>
    <mergeCell ref="C46:C50"/>
    <mergeCell ref="E46:E50"/>
    <mergeCell ref="C43:C45"/>
    <mergeCell ref="F14:F22"/>
    <mergeCell ref="E23:E32"/>
    <mergeCell ref="F23:F32"/>
    <mergeCell ref="D41:D42"/>
    <mergeCell ref="E41:E42"/>
    <mergeCell ref="F41:F42"/>
    <mergeCell ref="C14:C22"/>
    <mergeCell ref="C39:C40"/>
    <mergeCell ref="D39:D40"/>
    <mergeCell ref="E39:E40"/>
    <mergeCell ref="F39:F40"/>
    <mergeCell ref="E14:E22"/>
    <mergeCell ref="A9:A13"/>
    <mergeCell ref="B9:B13"/>
    <mergeCell ref="C9:C13"/>
    <mergeCell ref="C33:C38"/>
    <mergeCell ref="B105:B111"/>
    <mergeCell ref="C105:C111"/>
    <mergeCell ref="D105:D111"/>
    <mergeCell ref="E105:E111"/>
    <mergeCell ref="F105:F111"/>
    <mergeCell ref="D93:D100"/>
    <mergeCell ref="A93:A100"/>
    <mergeCell ref="B93:B100"/>
    <mergeCell ref="B58:B65"/>
    <mergeCell ref="D86:D87"/>
    <mergeCell ref="D90:D91"/>
    <mergeCell ref="E88:E89"/>
    <mergeCell ref="A14:A22"/>
    <mergeCell ref="B14:B22"/>
    <mergeCell ref="E93:E100"/>
    <mergeCell ref="B23:B32"/>
    <mergeCell ref="B86:B87"/>
    <mergeCell ref="C86:C87"/>
    <mergeCell ref="D81:D83"/>
    <mergeCell ref="E86:E87"/>
    <mergeCell ref="A124:A126"/>
    <mergeCell ref="A105:A111"/>
    <mergeCell ref="G105:G111"/>
    <mergeCell ref="C128:F128"/>
    <mergeCell ref="B124:B126"/>
    <mergeCell ref="C124:C126"/>
    <mergeCell ref="E124:E126"/>
    <mergeCell ref="F124:F126"/>
    <mergeCell ref="C88:C89"/>
    <mergeCell ref="B88:B89"/>
    <mergeCell ref="G93:G100"/>
    <mergeCell ref="G90:G91"/>
    <mergeCell ref="G88:G89"/>
    <mergeCell ref="C93:C100"/>
    <mergeCell ref="F93:F100"/>
    <mergeCell ref="D88:D89"/>
    <mergeCell ref="F88:F89"/>
    <mergeCell ref="D124:D126"/>
    <mergeCell ref="A90:A91"/>
    <mergeCell ref="G124:G126"/>
    <mergeCell ref="A101:A104"/>
    <mergeCell ref="B101:B104"/>
    <mergeCell ref="C101:C104"/>
    <mergeCell ref="D101:D104"/>
    <mergeCell ref="A5:A8"/>
    <mergeCell ref="B5:B8"/>
    <mergeCell ref="C5:C8"/>
    <mergeCell ref="N7:N8"/>
    <mergeCell ref="R16:R17"/>
    <mergeCell ref="C129:K129"/>
    <mergeCell ref="Q86:Q87"/>
    <mergeCell ref="Q88:Q89"/>
    <mergeCell ref="K86:K87"/>
    <mergeCell ref="K23:K24"/>
    <mergeCell ref="K25:K26"/>
    <mergeCell ref="K27:K28"/>
    <mergeCell ref="C66:C67"/>
    <mergeCell ref="E66:E67"/>
    <mergeCell ref="F66:F67"/>
    <mergeCell ref="G66:G67"/>
    <mergeCell ref="A127:F127"/>
    <mergeCell ref="A51:A53"/>
    <mergeCell ref="B51:B53"/>
    <mergeCell ref="A23:A32"/>
    <mergeCell ref="H5:H8"/>
    <mergeCell ref="H9:H13"/>
    <mergeCell ref="K12:K13"/>
    <mergeCell ref="Q14:Q22"/>
    <mergeCell ref="A2:A3"/>
    <mergeCell ref="F2:F3"/>
    <mergeCell ref="E2:E3"/>
    <mergeCell ref="Q2:Q3"/>
    <mergeCell ref="P2:P3"/>
    <mergeCell ref="M2:O2"/>
    <mergeCell ref="L2:L3"/>
    <mergeCell ref="K2:K3"/>
    <mergeCell ref="J2:J3"/>
    <mergeCell ref="H2:H3"/>
    <mergeCell ref="D2:D3"/>
    <mergeCell ref="S2:T2"/>
    <mergeCell ref="R2:R3"/>
    <mergeCell ref="B2:B3"/>
    <mergeCell ref="C2:C3"/>
    <mergeCell ref="I2:I3"/>
    <mergeCell ref="G2:G3"/>
    <mergeCell ref="E33:E38"/>
    <mergeCell ref="F33:F38"/>
    <mergeCell ref="G33:G38"/>
    <mergeCell ref="C23:C32"/>
    <mergeCell ref="E5:E8"/>
    <mergeCell ref="F5:F8"/>
    <mergeCell ref="G5:G8"/>
    <mergeCell ref="G14:G22"/>
    <mergeCell ref="G23:G32"/>
    <mergeCell ref="E9:E13"/>
    <mergeCell ref="F9:F13"/>
    <mergeCell ref="G9:G13"/>
    <mergeCell ref="K9:K11"/>
    <mergeCell ref="J36:J37"/>
    <mergeCell ref="Q9:Q13"/>
    <mergeCell ref="P36:P37"/>
    <mergeCell ref="J5:J6"/>
    <mergeCell ref="K18:K19"/>
    <mergeCell ref="J16:J17"/>
    <mergeCell ref="R5:R8"/>
    <mergeCell ref="K29:K30"/>
    <mergeCell ref="K34:K35"/>
    <mergeCell ref="K31:K32"/>
    <mergeCell ref="K36:K38"/>
    <mergeCell ref="O7:O8"/>
    <mergeCell ref="P7:P8"/>
    <mergeCell ref="R36:R37"/>
    <mergeCell ref="K14:K15"/>
    <mergeCell ref="K16:K17"/>
    <mergeCell ref="K21:K22"/>
    <mergeCell ref="Q23:Q32"/>
    <mergeCell ref="Q33:Q38"/>
    <mergeCell ref="Q124:Q126"/>
    <mergeCell ref="D5:D8"/>
    <mergeCell ref="D9:D13"/>
    <mergeCell ref="D14:D22"/>
    <mergeCell ref="D23:D32"/>
    <mergeCell ref="D33:D38"/>
    <mergeCell ref="D46:D50"/>
    <mergeCell ref="D51:D53"/>
    <mergeCell ref="Q43:Q45"/>
    <mergeCell ref="H23:H32"/>
    <mergeCell ref="H33:H38"/>
    <mergeCell ref="H14:H22"/>
    <mergeCell ref="I23:I32"/>
    <mergeCell ref="I33:I38"/>
    <mergeCell ref="I14:I22"/>
    <mergeCell ref="L36:L37"/>
    <mergeCell ref="P16:P17"/>
    <mergeCell ref="I5:I8"/>
    <mergeCell ref="I9:I13"/>
    <mergeCell ref="Q5:Q8"/>
    <mergeCell ref="L7:L8"/>
    <mergeCell ref="M7:M8"/>
    <mergeCell ref="J7:J8"/>
    <mergeCell ref="K5:K8"/>
    <mergeCell ref="P118:P119"/>
    <mergeCell ref="R118:R119"/>
    <mergeCell ref="L118:L119"/>
    <mergeCell ref="J118:J119"/>
    <mergeCell ref="Q39:Q40"/>
    <mergeCell ref="Q41:Q42"/>
    <mergeCell ref="Q81:Q83"/>
    <mergeCell ref="Q93:Q100"/>
    <mergeCell ref="Q105:Q111"/>
    <mergeCell ref="R43:R44"/>
    <mergeCell ref="R66:R67"/>
    <mergeCell ref="Q51:Q53"/>
    <mergeCell ref="Q54:Q57"/>
    <mergeCell ref="Q66:Q67"/>
    <mergeCell ref="L61:L63"/>
    <mergeCell ref="P61:P63"/>
    <mergeCell ref="K61:K63"/>
    <mergeCell ref="K43:K44"/>
    <mergeCell ref="Q101:Q104"/>
    <mergeCell ref="Q69:Q76"/>
    <mergeCell ref="Q90:Q91"/>
    <mergeCell ref="Q77:Q78"/>
    <mergeCell ref="Q118:Q121"/>
    <mergeCell ref="R46:R47"/>
    <mergeCell ref="C81:C83"/>
    <mergeCell ref="E81:E83"/>
    <mergeCell ref="F81:F83"/>
    <mergeCell ref="B81:B83"/>
    <mergeCell ref="A77:A78"/>
    <mergeCell ref="B66:B67"/>
    <mergeCell ref="E58:E65"/>
    <mergeCell ref="D58:D65"/>
    <mergeCell ref="R54:R55"/>
    <mergeCell ref="J54:J55"/>
    <mergeCell ref="L54:L55"/>
    <mergeCell ref="M54:M55"/>
    <mergeCell ref="N54:N55"/>
    <mergeCell ref="O54:O55"/>
    <mergeCell ref="P54:P55"/>
    <mergeCell ref="C58:C65"/>
    <mergeCell ref="A66:A67"/>
    <mergeCell ref="F58:F65"/>
    <mergeCell ref="I58:I65"/>
    <mergeCell ref="G58:G65"/>
    <mergeCell ref="R69:R70"/>
    <mergeCell ref="J69:J70"/>
    <mergeCell ref="L69:L70"/>
    <mergeCell ref="M69:M70"/>
    <mergeCell ref="N69:N70"/>
    <mergeCell ref="O69:O70"/>
    <mergeCell ref="P69:P70"/>
    <mergeCell ref="R72:R73"/>
    <mergeCell ref="P72:P73"/>
    <mergeCell ref="O72:O73"/>
    <mergeCell ref="N72:N73"/>
    <mergeCell ref="M72:M73"/>
    <mergeCell ref="L72:L73"/>
  </mergeCells>
  <pageMargins left="0.23622047244094491" right="0.23622047244094491" top="0.35433070866141736" bottom="0.55118110236220474" header="0.31496062992125984" footer="0.31496062992125984"/>
  <pageSetup paperSize="8" scale="55" fitToHeight="0" orientation="landscape" r:id="rId1"/>
  <headerFooter>
    <oddFooter xml:space="preserve">&amp;CStránka &amp;P z &amp;N&amp;R&amp;12Zpracoval odbor finanční, stav k 1. 5. 2019
</oddFooter>
  </headerFooter>
  <rowBreaks count="6" manualBreakCount="6">
    <brk id="13" max="16383" man="1"/>
    <brk id="22" max="16383" man="1"/>
    <brk id="32" max="16383" man="1"/>
    <brk id="45" max="16383" man="1"/>
    <brk id="57" max="16383" man="1"/>
    <brk id="92" max="16383" man="1"/>
  </rowBreaks>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48"/>
  <sheetViews>
    <sheetView topLeftCell="E1" zoomScale="65" zoomScaleNormal="65" zoomScaleSheetLayoutView="39" zoomScalePageLayoutView="55" workbookViewId="0">
      <selection activeCell="N71" sqref="N71"/>
    </sheetView>
  </sheetViews>
  <sheetFormatPr defaultRowHeight="15" x14ac:dyDescent="0.25"/>
  <cols>
    <col min="1" max="1" width="4.7109375" customWidth="1"/>
    <col min="2" max="2" width="14.140625" customWidth="1"/>
    <col min="3" max="3" width="23.42578125" style="217" customWidth="1"/>
    <col min="4" max="4" width="17.28515625" style="217" customWidth="1"/>
    <col min="5" max="5" width="11.7109375" style="217" customWidth="1"/>
    <col min="6" max="6" width="8.7109375" style="217" customWidth="1"/>
    <col min="7" max="7" width="18.7109375" style="390" customWidth="1"/>
    <col min="8" max="8" width="13.85546875" style="415" customWidth="1"/>
    <col min="9" max="9" width="13.42578125" customWidth="1"/>
    <col min="10" max="10" width="15.140625" customWidth="1"/>
    <col min="11" max="11" width="40.7109375" customWidth="1"/>
    <col min="12" max="12" width="20.42578125" customWidth="1"/>
    <col min="13" max="13" width="17.85546875" customWidth="1"/>
    <col min="14" max="14" width="16.7109375" customWidth="1"/>
    <col min="15" max="15" width="15.42578125" customWidth="1"/>
    <col min="16" max="16" width="14.28515625" customWidth="1"/>
    <col min="17" max="17" width="12.7109375" customWidth="1"/>
    <col min="18" max="18" width="60.5703125" customWidth="1"/>
    <col min="19" max="19" width="0" hidden="1" customWidth="1"/>
    <col min="20" max="20" width="3" hidden="1" customWidth="1"/>
    <col min="21" max="21" width="5.5703125" customWidth="1"/>
    <col min="22" max="22" width="13" bestFit="1" customWidth="1"/>
    <col min="23" max="23" width="11.7109375" bestFit="1" customWidth="1"/>
    <col min="24" max="24" width="12.28515625" bestFit="1" customWidth="1"/>
    <col min="247" max="247" width="4.7109375" customWidth="1"/>
    <col min="248" max="248" width="14.140625" customWidth="1"/>
    <col min="249" max="249" width="23.42578125" customWidth="1"/>
    <col min="250" max="250" width="17.28515625" customWidth="1"/>
    <col min="251" max="251" width="11.7109375" customWidth="1"/>
    <col min="252" max="252" width="8.7109375" customWidth="1"/>
    <col min="253" max="253" width="18.7109375" customWidth="1"/>
    <col min="254" max="254" width="13.85546875" customWidth="1"/>
    <col min="255" max="255" width="13.42578125" customWidth="1"/>
    <col min="256" max="256" width="15.140625" customWidth="1"/>
    <col min="257" max="257" width="40.7109375" customWidth="1"/>
    <col min="258" max="258" width="20.42578125" customWidth="1"/>
    <col min="259" max="259" width="17.85546875" customWidth="1"/>
    <col min="260" max="260" width="16.7109375" customWidth="1"/>
    <col min="261" max="261" width="13.7109375" customWidth="1"/>
    <col min="262" max="262" width="14.28515625" customWidth="1"/>
    <col min="263" max="263" width="12.7109375" customWidth="1"/>
    <col min="264" max="264" width="56.85546875" customWidth="1"/>
    <col min="265" max="266" width="0" hidden="1" customWidth="1"/>
    <col min="503" max="503" width="4.7109375" customWidth="1"/>
    <col min="504" max="504" width="14.140625" customWidth="1"/>
    <col min="505" max="505" width="23.42578125" customWidth="1"/>
    <col min="506" max="506" width="17.28515625" customWidth="1"/>
    <col min="507" max="507" width="11.7109375" customWidth="1"/>
    <col min="508" max="508" width="8.7109375" customWidth="1"/>
    <col min="509" max="509" width="18.7109375" customWidth="1"/>
    <col min="510" max="510" width="13.85546875" customWidth="1"/>
    <col min="511" max="511" width="13.42578125" customWidth="1"/>
    <col min="512" max="512" width="15.140625" customWidth="1"/>
    <col min="513" max="513" width="40.7109375" customWidth="1"/>
    <col min="514" max="514" width="20.42578125" customWidth="1"/>
    <col min="515" max="515" width="17.85546875" customWidth="1"/>
    <col min="516" max="516" width="16.7109375" customWidth="1"/>
    <col min="517" max="517" width="13.7109375" customWidth="1"/>
    <col min="518" max="518" width="14.28515625" customWidth="1"/>
    <col min="519" max="519" width="12.7109375" customWidth="1"/>
    <col min="520" max="520" width="56.85546875" customWidth="1"/>
    <col min="521" max="522" width="0" hidden="1" customWidth="1"/>
    <col min="759" max="759" width="4.7109375" customWidth="1"/>
    <col min="760" max="760" width="14.140625" customWidth="1"/>
    <col min="761" max="761" width="23.42578125" customWidth="1"/>
    <col min="762" max="762" width="17.28515625" customWidth="1"/>
    <col min="763" max="763" width="11.7109375" customWidth="1"/>
    <col min="764" max="764" width="8.7109375" customWidth="1"/>
    <col min="765" max="765" width="18.7109375" customWidth="1"/>
    <col min="766" max="766" width="13.85546875" customWidth="1"/>
    <col min="767" max="767" width="13.42578125" customWidth="1"/>
    <col min="768" max="768" width="15.140625" customWidth="1"/>
    <col min="769" max="769" width="40.7109375" customWidth="1"/>
    <col min="770" max="770" width="20.42578125" customWidth="1"/>
    <col min="771" max="771" width="17.85546875" customWidth="1"/>
    <col min="772" max="772" width="16.7109375" customWidth="1"/>
    <col min="773" max="773" width="13.7109375" customWidth="1"/>
    <col min="774" max="774" width="14.28515625" customWidth="1"/>
    <col min="775" max="775" width="12.7109375" customWidth="1"/>
    <col min="776" max="776" width="56.85546875" customWidth="1"/>
    <col min="777" max="778" width="0" hidden="1" customWidth="1"/>
    <col min="1015" max="1015" width="4.7109375" customWidth="1"/>
    <col min="1016" max="1016" width="14.140625" customWidth="1"/>
    <col min="1017" max="1017" width="23.42578125" customWidth="1"/>
    <col min="1018" max="1018" width="17.28515625" customWidth="1"/>
    <col min="1019" max="1019" width="11.7109375" customWidth="1"/>
    <col min="1020" max="1020" width="8.7109375" customWidth="1"/>
    <col min="1021" max="1021" width="18.7109375" customWidth="1"/>
    <col min="1022" max="1022" width="13.85546875" customWidth="1"/>
    <col min="1023" max="1023" width="13.42578125" customWidth="1"/>
    <col min="1024" max="1024" width="15.140625" customWidth="1"/>
    <col min="1025" max="1025" width="40.7109375" customWidth="1"/>
    <col min="1026" max="1026" width="20.42578125" customWidth="1"/>
    <col min="1027" max="1027" width="17.85546875" customWidth="1"/>
    <col min="1028" max="1028" width="16.7109375" customWidth="1"/>
    <col min="1029" max="1029" width="13.7109375" customWidth="1"/>
    <col min="1030" max="1030" width="14.28515625" customWidth="1"/>
    <col min="1031" max="1031" width="12.7109375" customWidth="1"/>
    <col min="1032" max="1032" width="56.85546875" customWidth="1"/>
    <col min="1033" max="1034" width="0" hidden="1" customWidth="1"/>
    <col min="1271" max="1271" width="4.7109375" customWidth="1"/>
    <col min="1272" max="1272" width="14.140625" customWidth="1"/>
    <col min="1273" max="1273" width="23.42578125" customWidth="1"/>
    <col min="1274" max="1274" width="17.28515625" customWidth="1"/>
    <col min="1275" max="1275" width="11.7109375" customWidth="1"/>
    <col min="1276" max="1276" width="8.7109375" customWidth="1"/>
    <col min="1277" max="1277" width="18.7109375" customWidth="1"/>
    <col min="1278" max="1278" width="13.85546875" customWidth="1"/>
    <col min="1279" max="1279" width="13.42578125" customWidth="1"/>
    <col min="1280" max="1280" width="15.140625" customWidth="1"/>
    <col min="1281" max="1281" width="40.7109375" customWidth="1"/>
    <col min="1282" max="1282" width="20.42578125" customWidth="1"/>
    <col min="1283" max="1283" width="17.85546875" customWidth="1"/>
    <col min="1284" max="1284" width="16.7109375" customWidth="1"/>
    <col min="1285" max="1285" width="13.7109375" customWidth="1"/>
    <col min="1286" max="1286" width="14.28515625" customWidth="1"/>
    <col min="1287" max="1287" width="12.7109375" customWidth="1"/>
    <col min="1288" max="1288" width="56.85546875" customWidth="1"/>
    <col min="1289" max="1290" width="0" hidden="1" customWidth="1"/>
    <col min="1527" max="1527" width="4.7109375" customWidth="1"/>
    <col min="1528" max="1528" width="14.140625" customWidth="1"/>
    <col min="1529" max="1529" width="23.42578125" customWidth="1"/>
    <col min="1530" max="1530" width="17.28515625" customWidth="1"/>
    <col min="1531" max="1531" width="11.7109375" customWidth="1"/>
    <col min="1532" max="1532" width="8.7109375" customWidth="1"/>
    <col min="1533" max="1533" width="18.7109375" customWidth="1"/>
    <col min="1534" max="1534" width="13.85546875" customWidth="1"/>
    <col min="1535" max="1535" width="13.42578125" customWidth="1"/>
    <col min="1536" max="1536" width="15.140625" customWidth="1"/>
    <col min="1537" max="1537" width="40.7109375" customWidth="1"/>
    <col min="1538" max="1538" width="20.42578125" customWidth="1"/>
    <col min="1539" max="1539" width="17.85546875" customWidth="1"/>
    <col min="1540" max="1540" width="16.7109375" customWidth="1"/>
    <col min="1541" max="1541" width="13.7109375" customWidth="1"/>
    <col min="1542" max="1542" width="14.28515625" customWidth="1"/>
    <col min="1543" max="1543" width="12.7109375" customWidth="1"/>
    <col min="1544" max="1544" width="56.85546875" customWidth="1"/>
    <col min="1545" max="1546" width="0" hidden="1" customWidth="1"/>
    <col min="1783" max="1783" width="4.7109375" customWidth="1"/>
    <col min="1784" max="1784" width="14.140625" customWidth="1"/>
    <col min="1785" max="1785" width="23.42578125" customWidth="1"/>
    <col min="1786" max="1786" width="17.28515625" customWidth="1"/>
    <col min="1787" max="1787" width="11.7109375" customWidth="1"/>
    <col min="1788" max="1788" width="8.7109375" customWidth="1"/>
    <col min="1789" max="1789" width="18.7109375" customWidth="1"/>
    <col min="1790" max="1790" width="13.85546875" customWidth="1"/>
    <col min="1791" max="1791" width="13.42578125" customWidth="1"/>
    <col min="1792" max="1792" width="15.140625" customWidth="1"/>
    <col min="1793" max="1793" width="40.7109375" customWidth="1"/>
    <col min="1794" max="1794" width="20.42578125" customWidth="1"/>
    <col min="1795" max="1795" width="17.85546875" customWidth="1"/>
    <col min="1796" max="1796" width="16.7109375" customWidth="1"/>
    <col min="1797" max="1797" width="13.7109375" customWidth="1"/>
    <col min="1798" max="1798" width="14.28515625" customWidth="1"/>
    <col min="1799" max="1799" width="12.7109375" customWidth="1"/>
    <col min="1800" max="1800" width="56.85546875" customWidth="1"/>
    <col min="1801" max="1802" width="0" hidden="1" customWidth="1"/>
    <col min="2039" max="2039" width="4.7109375" customWidth="1"/>
    <col min="2040" max="2040" width="14.140625" customWidth="1"/>
    <col min="2041" max="2041" width="23.42578125" customWidth="1"/>
    <col min="2042" max="2042" width="17.28515625" customWidth="1"/>
    <col min="2043" max="2043" width="11.7109375" customWidth="1"/>
    <col min="2044" max="2044" width="8.7109375" customWidth="1"/>
    <col min="2045" max="2045" width="18.7109375" customWidth="1"/>
    <col min="2046" max="2046" width="13.85546875" customWidth="1"/>
    <col min="2047" max="2047" width="13.42578125" customWidth="1"/>
    <col min="2048" max="2048" width="15.140625" customWidth="1"/>
    <col min="2049" max="2049" width="40.7109375" customWidth="1"/>
    <col min="2050" max="2050" width="20.42578125" customWidth="1"/>
    <col min="2051" max="2051" width="17.85546875" customWidth="1"/>
    <col min="2052" max="2052" width="16.7109375" customWidth="1"/>
    <col min="2053" max="2053" width="13.7109375" customWidth="1"/>
    <col min="2054" max="2054" width="14.28515625" customWidth="1"/>
    <col min="2055" max="2055" width="12.7109375" customWidth="1"/>
    <col min="2056" max="2056" width="56.85546875" customWidth="1"/>
    <col min="2057" max="2058" width="0" hidden="1" customWidth="1"/>
    <col min="2295" max="2295" width="4.7109375" customWidth="1"/>
    <col min="2296" max="2296" width="14.140625" customWidth="1"/>
    <col min="2297" max="2297" width="23.42578125" customWidth="1"/>
    <col min="2298" max="2298" width="17.28515625" customWidth="1"/>
    <col min="2299" max="2299" width="11.7109375" customWidth="1"/>
    <col min="2300" max="2300" width="8.7109375" customWidth="1"/>
    <col min="2301" max="2301" width="18.7109375" customWidth="1"/>
    <col min="2302" max="2302" width="13.85546875" customWidth="1"/>
    <col min="2303" max="2303" width="13.42578125" customWidth="1"/>
    <col min="2304" max="2304" width="15.140625" customWidth="1"/>
    <col min="2305" max="2305" width="40.7109375" customWidth="1"/>
    <col min="2306" max="2306" width="20.42578125" customWidth="1"/>
    <col min="2307" max="2307" width="17.85546875" customWidth="1"/>
    <col min="2308" max="2308" width="16.7109375" customWidth="1"/>
    <col min="2309" max="2309" width="13.7109375" customWidth="1"/>
    <col min="2310" max="2310" width="14.28515625" customWidth="1"/>
    <col min="2311" max="2311" width="12.7109375" customWidth="1"/>
    <col min="2312" max="2312" width="56.85546875" customWidth="1"/>
    <col min="2313" max="2314" width="0" hidden="1" customWidth="1"/>
    <col min="2551" max="2551" width="4.7109375" customWidth="1"/>
    <col min="2552" max="2552" width="14.140625" customWidth="1"/>
    <col min="2553" max="2553" width="23.42578125" customWidth="1"/>
    <col min="2554" max="2554" width="17.28515625" customWidth="1"/>
    <col min="2555" max="2555" width="11.7109375" customWidth="1"/>
    <col min="2556" max="2556" width="8.7109375" customWidth="1"/>
    <col min="2557" max="2557" width="18.7109375" customWidth="1"/>
    <col min="2558" max="2558" width="13.85546875" customWidth="1"/>
    <col min="2559" max="2559" width="13.42578125" customWidth="1"/>
    <col min="2560" max="2560" width="15.140625" customWidth="1"/>
    <col min="2561" max="2561" width="40.7109375" customWidth="1"/>
    <col min="2562" max="2562" width="20.42578125" customWidth="1"/>
    <col min="2563" max="2563" width="17.85546875" customWidth="1"/>
    <col min="2564" max="2564" width="16.7109375" customWidth="1"/>
    <col min="2565" max="2565" width="13.7109375" customWidth="1"/>
    <col min="2566" max="2566" width="14.28515625" customWidth="1"/>
    <col min="2567" max="2567" width="12.7109375" customWidth="1"/>
    <col min="2568" max="2568" width="56.85546875" customWidth="1"/>
    <col min="2569" max="2570" width="0" hidden="1" customWidth="1"/>
    <col min="2807" max="2807" width="4.7109375" customWidth="1"/>
    <col min="2808" max="2808" width="14.140625" customWidth="1"/>
    <col min="2809" max="2809" width="23.42578125" customWidth="1"/>
    <col min="2810" max="2810" width="17.28515625" customWidth="1"/>
    <col min="2811" max="2811" width="11.7109375" customWidth="1"/>
    <col min="2812" max="2812" width="8.7109375" customWidth="1"/>
    <col min="2813" max="2813" width="18.7109375" customWidth="1"/>
    <col min="2814" max="2814" width="13.85546875" customWidth="1"/>
    <col min="2815" max="2815" width="13.42578125" customWidth="1"/>
    <col min="2816" max="2816" width="15.140625" customWidth="1"/>
    <col min="2817" max="2817" width="40.7109375" customWidth="1"/>
    <col min="2818" max="2818" width="20.42578125" customWidth="1"/>
    <col min="2819" max="2819" width="17.85546875" customWidth="1"/>
    <col min="2820" max="2820" width="16.7109375" customWidth="1"/>
    <col min="2821" max="2821" width="13.7109375" customWidth="1"/>
    <col min="2822" max="2822" width="14.28515625" customWidth="1"/>
    <col min="2823" max="2823" width="12.7109375" customWidth="1"/>
    <col min="2824" max="2824" width="56.85546875" customWidth="1"/>
    <col min="2825" max="2826" width="0" hidden="1" customWidth="1"/>
    <col min="3063" max="3063" width="4.7109375" customWidth="1"/>
    <col min="3064" max="3064" width="14.140625" customWidth="1"/>
    <col min="3065" max="3065" width="23.42578125" customWidth="1"/>
    <col min="3066" max="3066" width="17.28515625" customWidth="1"/>
    <col min="3067" max="3067" width="11.7109375" customWidth="1"/>
    <col min="3068" max="3068" width="8.7109375" customWidth="1"/>
    <col min="3069" max="3069" width="18.7109375" customWidth="1"/>
    <col min="3070" max="3070" width="13.85546875" customWidth="1"/>
    <col min="3071" max="3071" width="13.42578125" customWidth="1"/>
    <col min="3072" max="3072" width="15.140625" customWidth="1"/>
    <col min="3073" max="3073" width="40.7109375" customWidth="1"/>
    <col min="3074" max="3074" width="20.42578125" customWidth="1"/>
    <col min="3075" max="3075" width="17.85546875" customWidth="1"/>
    <col min="3076" max="3076" width="16.7109375" customWidth="1"/>
    <col min="3077" max="3077" width="13.7109375" customWidth="1"/>
    <col min="3078" max="3078" width="14.28515625" customWidth="1"/>
    <col min="3079" max="3079" width="12.7109375" customWidth="1"/>
    <col min="3080" max="3080" width="56.85546875" customWidth="1"/>
    <col min="3081" max="3082" width="0" hidden="1" customWidth="1"/>
    <col min="3319" max="3319" width="4.7109375" customWidth="1"/>
    <col min="3320" max="3320" width="14.140625" customWidth="1"/>
    <col min="3321" max="3321" width="23.42578125" customWidth="1"/>
    <col min="3322" max="3322" width="17.28515625" customWidth="1"/>
    <col min="3323" max="3323" width="11.7109375" customWidth="1"/>
    <col min="3324" max="3324" width="8.7109375" customWidth="1"/>
    <col min="3325" max="3325" width="18.7109375" customWidth="1"/>
    <col min="3326" max="3326" width="13.85546875" customWidth="1"/>
    <col min="3327" max="3327" width="13.42578125" customWidth="1"/>
    <col min="3328" max="3328" width="15.140625" customWidth="1"/>
    <col min="3329" max="3329" width="40.7109375" customWidth="1"/>
    <col min="3330" max="3330" width="20.42578125" customWidth="1"/>
    <col min="3331" max="3331" width="17.85546875" customWidth="1"/>
    <col min="3332" max="3332" width="16.7109375" customWidth="1"/>
    <col min="3333" max="3333" width="13.7109375" customWidth="1"/>
    <col min="3334" max="3334" width="14.28515625" customWidth="1"/>
    <col min="3335" max="3335" width="12.7109375" customWidth="1"/>
    <col min="3336" max="3336" width="56.85546875" customWidth="1"/>
    <col min="3337" max="3338" width="0" hidden="1" customWidth="1"/>
    <col min="3575" max="3575" width="4.7109375" customWidth="1"/>
    <col min="3576" max="3576" width="14.140625" customWidth="1"/>
    <col min="3577" max="3577" width="23.42578125" customWidth="1"/>
    <col min="3578" max="3578" width="17.28515625" customWidth="1"/>
    <col min="3579" max="3579" width="11.7109375" customWidth="1"/>
    <col min="3580" max="3580" width="8.7109375" customWidth="1"/>
    <col min="3581" max="3581" width="18.7109375" customWidth="1"/>
    <col min="3582" max="3582" width="13.85546875" customWidth="1"/>
    <col min="3583" max="3583" width="13.42578125" customWidth="1"/>
    <col min="3584" max="3584" width="15.140625" customWidth="1"/>
    <col min="3585" max="3585" width="40.7109375" customWidth="1"/>
    <col min="3586" max="3586" width="20.42578125" customWidth="1"/>
    <col min="3587" max="3587" width="17.85546875" customWidth="1"/>
    <col min="3588" max="3588" width="16.7109375" customWidth="1"/>
    <col min="3589" max="3589" width="13.7109375" customWidth="1"/>
    <col min="3590" max="3590" width="14.28515625" customWidth="1"/>
    <col min="3591" max="3591" width="12.7109375" customWidth="1"/>
    <col min="3592" max="3592" width="56.85546875" customWidth="1"/>
    <col min="3593" max="3594" width="0" hidden="1" customWidth="1"/>
    <col min="3831" max="3831" width="4.7109375" customWidth="1"/>
    <col min="3832" max="3832" width="14.140625" customWidth="1"/>
    <col min="3833" max="3833" width="23.42578125" customWidth="1"/>
    <col min="3834" max="3834" width="17.28515625" customWidth="1"/>
    <col min="3835" max="3835" width="11.7109375" customWidth="1"/>
    <col min="3836" max="3836" width="8.7109375" customWidth="1"/>
    <col min="3837" max="3837" width="18.7109375" customWidth="1"/>
    <col min="3838" max="3838" width="13.85546875" customWidth="1"/>
    <col min="3839" max="3839" width="13.42578125" customWidth="1"/>
    <col min="3840" max="3840" width="15.140625" customWidth="1"/>
    <col min="3841" max="3841" width="40.7109375" customWidth="1"/>
    <col min="3842" max="3842" width="20.42578125" customWidth="1"/>
    <col min="3843" max="3843" width="17.85546875" customWidth="1"/>
    <col min="3844" max="3844" width="16.7109375" customWidth="1"/>
    <col min="3845" max="3845" width="13.7109375" customWidth="1"/>
    <col min="3846" max="3846" width="14.28515625" customWidth="1"/>
    <col min="3847" max="3847" width="12.7109375" customWidth="1"/>
    <col min="3848" max="3848" width="56.85546875" customWidth="1"/>
    <col min="3849" max="3850" width="0" hidden="1" customWidth="1"/>
    <col min="4087" max="4087" width="4.7109375" customWidth="1"/>
    <col min="4088" max="4088" width="14.140625" customWidth="1"/>
    <col min="4089" max="4089" width="23.42578125" customWidth="1"/>
    <col min="4090" max="4090" width="17.28515625" customWidth="1"/>
    <col min="4091" max="4091" width="11.7109375" customWidth="1"/>
    <col min="4092" max="4092" width="8.7109375" customWidth="1"/>
    <col min="4093" max="4093" width="18.7109375" customWidth="1"/>
    <col min="4094" max="4094" width="13.85546875" customWidth="1"/>
    <col min="4095" max="4095" width="13.42578125" customWidth="1"/>
    <col min="4096" max="4096" width="15.140625" customWidth="1"/>
    <col min="4097" max="4097" width="40.7109375" customWidth="1"/>
    <col min="4098" max="4098" width="20.42578125" customWidth="1"/>
    <col min="4099" max="4099" width="17.85546875" customWidth="1"/>
    <col min="4100" max="4100" width="16.7109375" customWidth="1"/>
    <col min="4101" max="4101" width="13.7109375" customWidth="1"/>
    <col min="4102" max="4102" width="14.28515625" customWidth="1"/>
    <col min="4103" max="4103" width="12.7109375" customWidth="1"/>
    <col min="4104" max="4104" width="56.85546875" customWidth="1"/>
    <col min="4105" max="4106" width="0" hidden="1" customWidth="1"/>
    <col min="4343" max="4343" width="4.7109375" customWidth="1"/>
    <col min="4344" max="4344" width="14.140625" customWidth="1"/>
    <col min="4345" max="4345" width="23.42578125" customWidth="1"/>
    <col min="4346" max="4346" width="17.28515625" customWidth="1"/>
    <col min="4347" max="4347" width="11.7109375" customWidth="1"/>
    <col min="4348" max="4348" width="8.7109375" customWidth="1"/>
    <col min="4349" max="4349" width="18.7109375" customWidth="1"/>
    <col min="4350" max="4350" width="13.85546875" customWidth="1"/>
    <col min="4351" max="4351" width="13.42578125" customWidth="1"/>
    <col min="4352" max="4352" width="15.140625" customWidth="1"/>
    <col min="4353" max="4353" width="40.7109375" customWidth="1"/>
    <col min="4354" max="4354" width="20.42578125" customWidth="1"/>
    <col min="4355" max="4355" width="17.85546875" customWidth="1"/>
    <col min="4356" max="4356" width="16.7109375" customWidth="1"/>
    <col min="4357" max="4357" width="13.7109375" customWidth="1"/>
    <col min="4358" max="4358" width="14.28515625" customWidth="1"/>
    <col min="4359" max="4359" width="12.7109375" customWidth="1"/>
    <col min="4360" max="4360" width="56.85546875" customWidth="1"/>
    <col min="4361" max="4362" width="0" hidden="1" customWidth="1"/>
    <col min="4599" max="4599" width="4.7109375" customWidth="1"/>
    <col min="4600" max="4600" width="14.140625" customWidth="1"/>
    <col min="4601" max="4601" width="23.42578125" customWidth="1"/>
    <col min="4602" max="4602" width="17.28515625" customWidth="1"/>
    <col min="4603" max="4603" width="11.7109375" customWidth="1"/>
    <col min="4604" max="4604" width="8.7109375" customWidth="1"/>
    <col min="4605" max="4605" width="18.7109375" customWidth="1"/>
    <col min="4606" max="4606" width="13.85546875" customWidth="1"/>
    <col min="4607" max="4607" width="13.42578125" customWidth="1"/>
    <col min="4608" max="4608" width="15.140625" customWidth="1"/>
    <col min="4609" max="4609" width="40.7109375" customWidth="1"/>
    <col min="4610" max="4610" width="20.42578125" customWidth="1"/>
    <col min="4611" max="4611" width="17.85546875" customWidth="1"/>
    <col min="4612" max="4612" width="16.7109375" customWidth="1"/>
    <col min="4613" max="4613" width="13.7109375" customWidth="1"/>
    <col min="4614" max="4614" width="14.28515625" customWidth="1"/>
    <col min="4615" max="4615" width="12.7109375" customWidth="1"/>
    <col min="4616" max="4616" width="56.85546875" customWidth="1"/>
    <col min="4617" max="4618" width="0" hidden="1" customWidth="1"/>
    <col min="4855" max="4855" width="4.7109375" customWidth="1"/>
    <col min="4856" max="4856" width="14.140625" customWidth="1"/>
    <col min="4857" max="4857" width="23.42578125" customWidth="1"/>
    <col min="4858" max="4858" width="17.28515625" customWidth="1"/>
    <col min="4859" max="4859" width="11.7109375" customWidth="1"/>
    <col min="4860" max="4860" width="8.7109375" customWidth="1"/>
    <col min="4861" max="4861" width="18.7109375" customWidth="1"/>
    <col min="4862" max="4862" width="13.85546875" customWidth="1"/>
    <col min="4863" max="4863" width="13.42578125" customWidth="1"/>
    <col min="4864" max="4864" width="15.140625" customWidth="1"/>
    <col min="4865" max="4865" width="40.7109375" customWidth="1"/>
    <col min="4866" max="4866" width="20.42578125" customWidth="1"/>
    <col min="4867" max="4867" width="17.85546875" customWidth="1"/>
    <col min="4868" max="4868" width="16.7109375" customWidth="1"/>
    <col min="4869" max="4869" width="13.7109375" customWidth="1"/>
    <col min="4870" max="4870" width="14.28515625" customWidth="1"/>
    <col min="4871" max="4871" width="12.7109375" customWidth="1"/>
    <col min="4872" max="4872" width="56.85546875" customWidth="1"/>
    <col min="4873" max="4874" width="0" hidden="1" customWidth="1"/>
    <col min="5111" max="5111" width="4.7109375" customWidth="1"/>
    <col min="5112" max="5112" width="14.140625" customWidth="1"/>
    <col min="5113" max="5113" width="23.42578125" customWidth="1"/>
    <col min="5114" max="5114" width="17.28515625" customWidth="1"/>
    <col min="5115" max="5115" width="11.7109375" customWidth="1"/>
    <col min="5116" max="5116" width="8.7109375" customWidth="1"/>
    <col min="5117" max="5117" width="18.7109375" customWidth="1"/>
    <col min="5118" max="5118" width="13.85546875" customWidth="1"/>
    <col min="5119" max="5119" width="13.42578125" customWidth="1"/>
    <col min="5120" max="5120" width="15.140625" customWidth="1"/>
    <col min="5121" max="5121" width="40.7109375" customWidth="1"/>
    <col min="5122" max="5122" width="20.42578125" customWidth="1"/>
    <col min="5123" max="5123" width="17.85546875" customWidth="1"/>
    <col min="5124" max="5124" width="16.7109375" customWidth="1"/>
    <col min="5125" max="5125" width="13.7109375" customWidth="1"/>
    <col min="5126" max="5126" width="14.28515625" customWidth="1"/>
    <col min="5127" max="5127" width="12.7109375" customWidth="1"/>
    <col min="5128" max="5128" width="56.85546875" customWidth="1"/>
    <col min="5129" max="5130" width="0" hidden="1" customWidth="1"/>
    <col min="5367" max="5367" width="4.7109375" customWidth="1"/>
    <col min="5368" max="5368" width="14.140625" customWidth="1"/>
    <col min="5369" max="5369" width="23.42578125" customWidth="1"/>
    <col min="5370" max="5370" width="17.28515625" customWidth="1"/>
    <col min="5371" max="5371" width="11.7109375" customWidth="1"/>
    <col min="5372" max="5372" width="8.7109375" customWidth="1"/>
    <col min="5373" max="5373" width="18.7109375" customWidth="1"/>
    <col min="5374" max="5374" width="13.85546875" customWidth="1"/>
    <col min="5375" max="5375" width="13.42578125" customWidth="1"/>
    <col min="5376" max="5376" width="15.140625" customWidth="1"/>
    <col min="5377" max="5377" width="40.7109375" customWidth="1"/>
    <col min="5378" max="5378" width="20.42578125" customWidth="1"/>
    <col min="5379" max="5379" width="17.85546875" customWidth="1"/>
    <col min="5380" max="5380" width="16.7109375" customWidth="1"/>
    <col min="5381" max="5381" width="13.7109375" customWidth="1"/>
    <col min="5382" max="5382" width="14.28515625" customWidth="1"/>
    <col min="5383" max="5383" width="12.7109375" customWidth="1"/>
    <col min="5384" max="5384" width="56.85546875" customWidth="1"/>
    <col min="5385" max="5386" width="0" hidden="1" customWidth="1"/>
    <col min="5623" max="5623" width="4.7109375" customWidth="1"/>
    <col min="5624" max="5624" width="14.140625" customWidth="1"/>
    <col min="5625" max="5625" width="23.42578125" customWidth="1"/>
    <col min="5626" max="5626" width="17.28515625" customWidth="1"/>
    <col min="5627" max="5627" width="11.7109375" customWidth="1"/>
    <col min="5628" max="5628" width="8.7109375" customWidth="1"/>
    <col min="5629" max="5629" width="18.7109375" customWidth="1"/>
    <col min="5630" max="5630" width="13.85546875" customWidth="1"/>
    <col min="5631" max="5631" width="13.42578125" customWidth="1"/>
    <col min="5632" max="5632" width="15.140625" customWidth="1"/>
    <col min="5633" max="5633" width="40.7109375" customWidth="1"/>
    <col min="5634" max="5634" width="20.42578125" customWidth="1"/>
    <col min="5635" max="5635" width="17.85546875" customWidth="1"/>
    <col min="5636" max="5636" width="16.7109375" customWidth="1"/>
    <col min="5637" max="5637" width="13.7109375" customWidth="1"/>
    <col min="5638" max="5638" width="14.28515625" customWidth="1"/>
    <col min="5639" max="5639" width="12.7109375" customWidth="1"/>
    <col min="5640" max="5640" width="56.85546875" customWidth="1"/>
    <col min="5641" max="5642" width="0" hidden="1" customWidth="1"/>
    <col min="5879" max="5879" width="4.7109375" customWidth="1"/>
    <col min="5880" max="5880" width="14.140625" customWidth="1"/>
    <col min="5881" max="5881" width="23.42578125" customWidth="1"/>
    <col min="5882" max="5882" width="17.28515625" customWidth="1"/>
    <col min="5883" max="5883" width="11.7109375" customWidth="1"/>
    <col min="5884" max="5884" width="8.7109375" customWidth="1"/>
    <col min="5885" max="5885" width="18.7109375" customWidth="1"/>
    <col min="5886" max="5886" width="13.85546875" customWidth="1"/>
    <col min="5887" max="5887" width="13.42578125" customWidth="1"/>
    <col min="5888" max="5888" width="15.140625" customWidth="1"/>
    <col min="5889" max="5889" width="40.7109375" customWidth="1"/>
    <col min="5890" max="5890" width="20.42578125" customWidth="1"/>
    <col min="5891" max="5891" width="17.85546875" customWidth="1"/>
    <col min="5892" max="5892" width="16.7109375" customWidth="1"/>
    <col min="5893" max="5893" width="13.7109375" customWidth="1"/>
    <col min="5894" max="5894" width="14.28515625" customWidth="1"/>
    <col min="5895" max="5895" width="12.7109375" customWidth="1"/>
    <col min="5896" max="5896" width="56.85546875" customWidth="1"/>
    <col min="5897" max="5898" width="0" hidden="1" customWidth="1"/>
    <col min="6135" max="6135" width="4.7109375" customWidth="1"/>
    <col min="6136" max="6136" width="14.140625" customWidth="1"/>
    <col min="6137" max="6137" width="23.42578125" customWidth="1"/>
    <col min="6138" max="6138" width="17.28515625" customWidth="1"/>
    <col min="6139" max="6139" width="11.7109375" customWidth="1"/>
    <col min="6140" max="6140" width="8.7109375" customWidth="1"/>
    <col min="6141" max="6141" width="18.7109375" customWidth="1"/>
    <col min="6142" max="6142" width="13.85546875" customWidth="1"/>
    <col min="6143" max="6143" width="13.42578125" customWidth="1"/>
    <col min="6144" max="6144" width="15.140625" customWidth="1"/>
    <col min="6145" max="6145" width="40.7109375" customWidth="1"/>
    <col min="6146" max="6146" width="20.42578125" customWidth="1"/>
    <col min="6147" max="6147" width="17.85546875" customWidth="1"/>
    <col min="6148" max="6148" width="16.7109375" customWidth="1"/>
    <col min="6149" max="6149" width="13.7109375" customWidth="1"/>
    <col min="6150" max="6150" width="14.28515625" customWidth="1"/>
    <col min="6151" max="6151" width="12.7109375" customWidth="1"/>
    <col min="6152" max="6152" width="56.85546875" customWidth="1"/>
    <col min="6153" max="6154" width="0" hidden="1" customWidth="1"/>
    <col min="6391" max="6391" width="4.7109375" customWidth="1"/>
    <col min="6392" max="6392" width="14.140625" customWidth="1"/>
    <col min="6393" max="6393" width="23.42578125" customWidth="1"/>
    <col min="6394" max="6394" width="17.28515625" customWidth="1"/>
    <col min="6395" max="6395" width="11.7109375" customWidth="1"/>
    <col min="6396" max="6396" width="8.7109375" customWidth="1"/>
    <col min="6397" max="6397" width="18.7109375" customWidth="1"/>
    <col min="6398" max="6398" width="13.85546875" customWidth="1"/>
    <col min="6399" max="6399" width="13.42578125" customWidth="1"/>
    <col min="6400" max="6400" width="15.140625" customWidth="1"/>
    <col min="6401" max="6401" width="40.7109375" customWidth="1"/>
    <col min="6402" max="6402" width="20.42578125" customWidth="1"/>
    <col min="6403" max="6403" width="17.85546875" customWidth="1"/>
    <col min="6404" max="6404" width="16.7109375" customWidth="1"/>
    <col min="6405" max="6405" width="13.7109375" customWidth="1"/>
    <col min="6406" max="6406" width="14.28515625" customWidth="1"/>
    <col min="6407" max="6407" width="12.7109375" customWidth="1"/>
    <col min="6408" max="6408" width="56.85546875" customWidth="1"/>
    <col min="6409" max="6410" width="0" hidden="1" customWidth="1"/>
    <col min="6647" max="6647" width="4.7109375" customWidth="1"/>
    <col min="6648" max="6648" width="14.140625" customWidth="1"/>
    <col min="6649" max="6649" width="23.42578125" customWidth="1"/>
    <col min="6650" max="6650" width="17.28515625" customWidth="1"/>
    <col min="6651" max="6651" width="11.7109375" customWidth="1"/>
    <col min="6652" max="6652" width="8.7109375" customWidth="1"/>
    <col min="6653" max="6653" width="18.7109375" customWidth="1"/>
    <col min="6654" max="6654" width="13.85546875" customWidth="1"/>
    <col min="6655" max="6655" width="13.42578125" customWidth="1"/>
    <col min="6656" max="6656" width="15.140625" customWidth="1"/>
    <col min="6657" max="6657" width="40.7109375" customWidth="1"/>
    <col min="6658" max="6658" width="20.42578125" customWidth="1"/>
    <col min="6659" max="6659" width="17.85546875" customWidth="1"/>
    <col min="6660" max="6660" width="16.7109375" customWidth="1"/>
    <col min="6661" max="6661" width="13.7109375" customWidth="1"/>
    <col min="6662" max="6662" width="14.28515625" customWidth="1"/>
    <col min="6663" max="6663" width="12.7109375" customWidth="1"/>
    <col min="6664" max="6664" width="56.85546875" customWidth="1"/>
    <col min="6665" max="6666" width="0" hidden="1" customWidth="1"/>
    <col min="6903" max="6903" width="4.7109375" customWidth="1"/>
    <col min="6904" max="6904" width="14.140625" customWidth="1"/>
    <col min="6905" max="6905" width="23.42578125" customWidth="1"/>
    <col min="6906" max="6906" width="17.28515625" customWidth="1"/>
    <col min="6907" max="6907" width="11.7109375" customWidth="1"/>
    <col min="6908" max="6908" width="8.7109375" customWidth="1"/>
    <col min="6909" max="6909" width="18.7109375" customWidth="1"/>
    <col min="6910" max="6910" width="13.85546875" customWidth="1"/>
    <col min="6911" max="6911" width="13.42578125" customWidth="1"/>
    <col min="6912" max="6912" width="15.140625" customWidth="1"/>
    <col min="6913" max="6913" width="40.7109375" customWidth="1"/>
    <col min="6914" max="6914" width="20.42578125" customWidth="1"/>
    <col min="6915" max="6915" width="17.85546875" customWidth="1"/>
    <col min="6916" max="6916" width="16.7109375" customWidth="1"/>
    <col min="6917" max="6917" width="13.7109375" customWidth="1"/>
    <col min="6918" max="6918" width="14.28515625" customWidth="1"/>
    <col min="6919" max="6919" width="12.7109375" customWidth="1"/>
    <col min="6920" max="6920" width="56.85546875" customWidth="1"/>
    <col min="6921" max="6922" width="0" hidden="1" customWidth="1"/>
    <col min="7159" max="7159" width="4.7109375" customWidth="1"/>
    <col min="7160" max="7160" width="14.140625" customWidth="1"/>
    <col min="7161" max="7161" width="23.42578125" customWidth="1"/>
    <col min="7162" max="7162" width="17.28515625" customWidth="1"/>
    <col min="7163" max="7163" width="11.7109375" customWidth="1"/>
    <col min="7164" max="7164" width="8.7109375" customWidth="1"/>
    <col min="7165" max="7165" width="18.7109375" customWidth="1"/>
    <col min="7166" max="7166" width="13.85546875" customWidth="1"/>
    <col min="7167" max="7167" width="13.42578125" customWidth="1"/>
    <col min="7168" max="7168" width="15.140625" customWidth="1"/>
    <col min="7169" max="7169" width="40.7109375" customWidth="1"/>
    <col min="7170" max="7170" width="20.42578125" customWidth="1"/>
    <col min="7171" max="7171" width="17.85546875" customWidth="1"/>
    <col min="7172" max="7172" width="16.7109375" customWidth="1"/>
    <col min="7173" max="7173" width="13.7109375" customWidth="1"/>
    <col min="7174" max="7174" width="14.28515625" customWidth="1"/>
    <col min="7175" max="7175" width="12.7109375" customWidth="1"/>
    <col min="7176" max="7176" width="56.85546875" customWidth="1"/>
    <col min="7177" max="7178" width="0" hidden="1" customWidth="1"/>
    <col min="7415" max="7415" width="4.7109375" customWidth="1"/>
    <col min="7416" max="7416" width="14.140625" customWidth="1"/>
    <col min="7417" max="7417" width="23.42578125" customWidth="1"/>
    <col min="7418" max="7418" width="17.28515625" customWidth="1"/>
    <col min="7419" max="7419" width="11.7109375" customWidth="1"/>
    <col min="7420" max="7420" width="8.7109375" customWidth="1"/>
    <col min="7421" max="7421" width="18.7109375" customWidth="1"/>
    <col min="7422" max="7422" width="13.85546875" customWidth="1"/>
    <col min="7423" max="7423" width="13.42578125" customWidth="1"/>
    <col min="7424" max="7424" width="15.140625" customWidth="1"/>
    <col min="7425" max="7425" width="40.7109375" customWidth="1"/>
    <col min="7426" max="7426" width="20.42578125" customWidth="1"/>
    <col min="7427" max="7427" width="17.85546875" customWidth="1"/>
    <col min="7428" max="7428" width="16.7109375" customWidth="1"/>
    <col min="7429" max="7429" width="13.7109375" customWidth="1"/>
    <col min="7430" max="7430" width="14.28515625" customWidth="1"/>
    <col min="7431" max="7431" width="12.7109375" customWidth="1"/>
    <col min="7432" max="7432" width="56.85546875" customWidth="1"/>
    <col min="7433" max="7434" width="0" hidden="1" customWidth="1"/>
    <col min="7671" max="7671" width="4.7109375" customWidth="1"/>
    <col min="7672" max="7672" width="14.140625" customWidth="1"/>
    <col min="7673" max="7673" width="23.42578125" customWidth="1"/>
    <col min="7674" max="7674" width="17.28515625" customWidth="1"/>
    <col min="7675" max="7675" width="11.7109375" customWidth="1"/>
    <col min="7676" max="7676" width="8.7109375" customWidth="1"/>
    <col min="7677" max="7677" width="18.7109375" customWidth="1"/>
    <col min="7678" max="7678" width="13.85546875" customWidth="1"/>
    <col min="7679" max="7679" width="13.42578125" customWidth="1"/>
    <col min="7680" max="7680" width="15.140625" customWidth="1"/>
    <col min="7681" max="7681" width="40.7109375" customWidth="1"/>
    <col min="7682" max="7682" width="20.42578125" customWidth="1"/>
    <col min="7683" max="7683" width="17.85546875" customWidth="1"/>
    <col min="7684" max="7684" width="16.7109375" customWidth="1"/>
    <col min="7685" max="7685" width="13.7109375" customWidth="1"/>
    <col min="7686" max="7686" width="14.28515625" customWidth="1"/>
    <col min="7687" max="7687" width="12.7109375" customWidth="1"/>
    <col min="7688" max="7688" width="56.85546875" customWidth="1"/>
    <col min="7689" max="7690" width="0" hidden="1" customWidth="1"/>
    <col min="7927" max="7927" width="4.7109375" customWidth="1"/>
    <col min="7928" max="7928" width="14.140625" customWidth="1"/>
    <col min="7929" max="7929" width="23.42578125" customWidth="1"/>
    <col min="7930" max="7930" width="17.28515625" customWidth="1"/>
    <col min="7931" max="7931" width="11.7109375" customWidth="1"/>
    <col min="7932" max="7932" width="8.7109375" customWidth="1"/>
    <col min="7933" max="7933" width="18.7109375" customWidth="1"/>
    <col min="7934" max="7934" width="13.85546875" customWidth="1"/>
    <col min="7935" max="7935" width="13.42578125" customWidth="1"/>
    <col min="7936" max="7936" width="15.140625" customWidth="1"/>
    <col min="7937" max="7937" width="40.7109375" customWidth="1"/>
    <col min="7938" max="7938" width="20.42578125" customWidth="1"/>
    <col min="7939" max="7939" width="17.85546875" customWidth="1"/>
    <col min="7940" max="7940" width="16.7109375" customWidth="1"/>
    <col min="7941" max="7941" width="13.7109375" customWidth="1"/>
    <col min="7942" max="7942" width="14.28515625" customWidth="1"/>
    <col min="7943" max="7943" width="12.7109375" customWidth="1"/>
    <col min="7944" max="7944" width="56.85546875" customWidth="1"/>
    <col min="7945" max="7946" width="0" hidden="1" customWidth="1"/>
    <col min="8183" max="8183" width="4.7109375" customWidth="1"/>
    <col min="8184" max="8184" width="14.140625" customWidth="1"/>
    <col min="8185" max="8185" width="23.42578125" customWidth="1"/>
    <col min="8186" max="8186" width="17.28515625" customWidth="1"/>
    <col min="8187" max="8187" width="11.7109375" customWidth="1"/>
    <col min="8188" max="8188" width="8.7109375" customWidth="1"/>
    <col min="8189" max="8189" width="18.7109375" customWidth="1"/>
    <col min="8190" max="8190" width="13.85546875" customWidth="1"/>
    <col min="8191" max="8191" width="13.42578125" customWidth="1"/>
    <col min="8192" max="8192" width="15.140625" customWidth="1"/>
    <col min="8193" max="8193" width="40.7109375" customWidth="1"/>
    <col min="8194" max="8194" width="20.42578125" customWidth="1"/>
    <col min="8195" max="8195" width="17.85546875" customWidth="1"/>
    <col min="8196" max="8196" width="16.7109375" customWidth="1"/>
    <col min="8197" max="8197" width="13.7109375" customWidth="1"/>
    <col min="8198" max="8198" width="14.28515625" customWidth="1"/>
    <col min="8199" max="8199" width="12.7109375" customWidth="1"/>
    <col min="8200" max="8200" width="56.85546875" customWidth="1"/>
    <col min="8201" max="8202" width="0" hidden="1" customWidth="1"/>
    <col min="8439" max="8439" width="4.7109375" customWidth="1"/>
    <col min="8440" max="8440" width="14.140625" customWidth="1"/>
    <col min="8441" max="8441" width="23.42578125" customWidth="1"/>
    <col min="8442" max="8442" width="17.28515625" customWidth="1"/>
    <col min="8443" max="8443" width="11.7109375" customWidth="1"/>
    <col min="8444" max="8444" width="8.7109375" customWidth="1"/>
    <col min="8445" max="8445" width="18.7109375" customWidth="1"/>
    <col min="8446" max="8446" width="13.85546875" customWidth="1"/>
    <col min="8447" max="8447" width="13.42578125" customWidth="1"/>
    <col min="8448" max="8448" width="15.140625" customWidth="1"/>
    <col min="8449" max="8449" width="40.7109375" customWidth="1"/>
    <col min="8450" max="8450" width="20.42578125" customWidth="1"/>
    <col min="8451" max="8451" width="17.85546875" customWidth="1"/>
    <col min="8452" max="8452" width="16.7109375" customWidth="1"/>
    <col min="8453" max="8453" width="13.7109375" customWidth="1"/>
    <col min="8454" max="8454" width="14.28515625" customWidth="1"/>
    <col min="8455" max="8455" width="12.7109375" customWidth="1"/>
    <col min="8456" max="8456" width="56.85546875" customWidth="1"/>
    <col min="8457" max="8458" width="0" hidden="1" customWidth="1"/>
    <col min="8695" max="8695" width="4.7109375" customWidth="1"/>
    <col min="8696" max="8696" width="14.140625" customWidth="1"/>
    <col min="8697" max="8697" width="23.42578125" customWidth="1"/>
    <col min="8698" max="8698" width="17.28515625" customWidth="1"/>
    <col min="8699" max="8699" width="11.7109375" customWidth="1"/>
    <col min="8700" max="8700" width="8.7109375" customWidth="1"/>
    <col min="8701" max="8701" width="18.7109375" customWidth="1"/>
    <col min="8702" max="8702" width="13.85546875" customWidth="1"/>
    <col min="8703" max="8703" width="13.42578125" customWidth="1"/>
    <col min="8704" max="8704" width="15.140625" customWidth="1"/>
    <col min="8705" max="8705" width="40.7109375" customWidth="1"/>
    <col min="8706" max="8706" width="20.42578125" customWidth="1"/>
    <col min="8707" max="8707" width="17.85546875" customWidth="1"/>
    <col min="8708" max="8708" width="16.7109375" customWidth="1"/>
    <col min="8709" max="8709" width="13.7109375" customWidth="1"/>
    <col min="8710" max="8710" width="14.28515625" customWidth="1"/>
    <col min="8711" max="8711" width="12.7109375" customWidth="1"/>
    <col min="8712" max="8712" width="56.85546875" customWidth="1"/>
    <col min="8713" max="8714" width="0" hidden="1" customWidth="1"/>
    <col min="8951" max="8951" width="4.7109375" customWidth="1"/>
    <col min="8952" max="8952" width="14.140625" customWidth="1"/>
    <col min="8953" max="8953" width="23.42578125" customWidth="1"/>
    <col min="8954" max="8954" width="17.28515625" customWidth="1"/>
    <col min="8955" max="8955" width="11.7109375" customWidth="1"/>
    <col min="8956" max="8956" width="8.7109375" customWidth="1"/>
    <col min="8957" max="8957" width="18.7109375" customWidth="1"/>
    <col min="8958" max="8958" width="13.85546875" customWidth="1"/>
    <col min="8959" max="8959" width="13.42578125" customWidth="1"/>
    <col min="8960" max="8960" width="15.140625" customWidth="1"/>
    <col min="8961" max="8961" width="40.7109375" customWidth="1"/>
    <col min="8962" max="8962" width="20.42578125" customWidth="1"/>
    <col min="8963" max="8963" width="17.85546875" customWidth="1"/>
    <col min="8964" max="8964" width="16.7109375" customWidth="1"/>
    <col min="8965" max="8965" width="13.7109375" customWidth="1"/>
    <col min="8966" max="8966" width="14.28515625" customWidth="1"/>
    <col min="8967" max="8967" width="12.7109375" customWidth="1"/>
    <col min="8968" max="8968" width="56.85546875" customWidth="1"/>
    <col min="8969" max="8970" width="0" hidden="1" customWidth="1"/>
    <col min="9207" max="9207" width="4.7109375" customWidth="1"/>
    <col min="9208" max="9208" width="14.140625" customWidth="1"/>
    <col min="9209" max="9209" width="23.42578125" customWidth="1"/>
    <col min="9210" max="9210" width="17.28515625" customWidth="1"/>
    <col min="9211" max="9211" width="11.7109375" customWidth="1"/>
    <col min="9212" max="9212" width="8.7109375" customWidth="1"/>
    <col min="9213" max="9213" width="18.7109375" customWidth="1"/>
    <col min="9214" max="9214" width="13.85546875" customWidth="1"/>
    <col min="9215" max="9215" width="13.42578125" customWidth="1"/>
    <col min="9216" max="9216" width="15.140625" customWidth="1"/>
    <col min="9217" max="9217" width="40.7109375" customWidth="1"/>
    <col min="9218" max="9218" width="20.42578125" customWidth="1"/>
    <col min="9219" max="9219" width="17.85546875" customWidth="1"/>
    <col min="9220" max="9220" width="16.7109375" customWidth="1"/>
    <col min="9221" max="9221" width="13.7109375" customWidth="1"/>
    <col min="9222" max="9222" width="14.28515625" customWidth="1"/>
    <col min="9223" max="9223" width="12.7109375" customWidth="1"/>
    <col min="9224" max="9224" width="56.85546875" customWidth="1"/>
    <col min="9225" max="9226" width="0" hidden="1" customWidth="1"/>
    <col min="9463" max="9463" width="4.7109375" customWidth="1"/>
    <col min="9464" max="9464" width="14.140625" customWidth="1"/>
    <col min="9465" max="9465" width="23.42578125" customWidth="1"/>
    <col min="9466" max="9466" width="17.28515625" customWidth="1"/>
    <col min="9467" max="9467" width="11.7109375" customWidth="1"/>
    <col min="9468" max="9468" width="8.7109375" customWidth="1"/>
    <col min="9469" max="9469" width="18.7109375" customWidth="1"/>
    <col min="9470" max="9470" width="13.85546875" customWidth="1"/>
    <col min="9471" max="9471" width="13.42578125" customWidth="1"/>
    <col min="9472" max="9472" width="15.140625" customWidth="1"/>
    <col min="9473" max="9473" width="40.7109375" customWidth="1"/>
    <col min="9474" max="9474" width="20.42578125" customWidth="1"/>
    <col min="9475" max="9475" width="17.85546875" customWidth="1"/>
    <col min="9476" max="9476" width="16.7109375" customWidth="1"/>
    <col min="9477" max="9477" width="13.7109375" customWidth="1"/>
    <col min="9478" max="9478" width="14.28515625" customWidth="1"/>
    <col min="9479" max="9479" width="12.7109375" customWidth="1"/>
    <col min="9480" max="9480" width="56.85546875" customWidth="1"/>
    <col min="9481" max="9482" width="0" hidden="1" customWidth="1"/>
    <col min="9719" max="9719" width="4.7109375" customWidth="1"/>
    <col min="9720" max="9720" width="14.140625" customWidth="1"/>
    <col min="9721" max="9721" width="23.42578125" customWidth="1"/>
    <col min="9722" max="9722" width="17.28515625" customWidth="1"/>
    <col min="9723" max="9723" width="11.7109375" customWidth="1"/>
    <col min="9724" max="9724" width="8.7109375" customWidth="1"/>
    <col min="9725" max="9725" width="18.7109375" customWidth="1"/>
    <col min="9726" max="9726" width="13.85546875" customWidth="1"/>
    <col min="9727" max="9727" width="13.42578125" customWidth="1"/>
    <col min="9728" max="9728" width="15.140625" customWidth="1"/>
    <col min="9729" max="9729" width="40.7109375" customWidth="1"/>
    <col min="9730" max="9730" width="20.42578125" customWidth="1"/>
    <col min="9731" max="9731" width="17.85546875" customWidth="1"/>
    <col min="9732" max="9732" width="16.7109375" customWidth="1"/>
    <col min="9733" max="9733" width="13.7109375" customWidth="1"/>
    <col min="9734" max="9734" width="14.28515625" customWidth="1"/>
    <col min="9735" max="9735" width="12.7109375" customWidth="1"/>
    <col min="9736" max="9736" width="56.85546875" customWidth="1"/>
    <col min="9737" max="9738" width="0" hidden="1" customWidth="1"/>
    <col min="9975" max="9975" width="4.7109375" customWidth="1"/>
    <col min="9976" max="9976" width="14.140625" customWidth="1"/>
    <col min="9977" max="9977" width="23.42578125" customWidth="1"/>
    <col min="9978" max="9978" width="17.28515625" customWidth="1"/>
    <col min="9979" max="9979" width="11.7109375" customWidth="1"/>
    <col min="9980" max="9980" width="8.7109375" customWidth="1"/>
    <col min="9981" max="9981" width="18.7109375" customWidth="1"/>
    <col min="9982" max="9982" width="13.85546875" customWidth="1"/>
    <col min="9983" max="9983" width="13.42578125" customWidth="1"/>
    <col min="9984" max="9984" width="15.140625" customWidth="1"/>
    <col min="9985" max="9985" width="40.7109375" customWidth="1"/>
    <col min="9986" max="9986" width="20.42578125" customWidth="1"/>
    <col min="9987" max="9987" width="17.85546875" customWidth="1"/>
    <col min="9988" max="9988" width="16.7109375" customWidth="1"/>
    <col min="9989" max="9989" width="13.7109375" customWidth="1"/>
    <col min="9990" max="9990" width="14.28515625" customWidth="1"/>
    <col min="9991" max="9991" width="12.7109375" customWidth="1"/>
    <col min="9992" max="9992" width="56.85546875" customWidth="1"/>
    <col min="9993" max="9994" width="0" hidden="1" customWidth="1"/>
    <col min="10231" max="10231" width="4.7109375" customWidth="1"/>
    <col min="10232" max="10232" width="14.140625" customWidth="1"/>
    <col min="10233" max="10233" width="23.42578125" customWidth="1"/>
    <col min="10234" max="10234" width="17.28515625" customWidth="1"/>
    <col min="10235" max="10235" width="11.7109375" customWidth="1"/>
    <col min="10236" max="10236" width="8.7109375" customWidth="1"/>
    <col min="10237" max="10237" width="18.7109375" customWidth="1"/>
    <col min="10238" max="10238" width="13.85546875" customWidth="1"/>
    <col min="10239" max="10239" width="13.42578125" customWidth="1"/>
    <col min="10240" max="10240" width="15.140625" customWidth="1"/>
    <col min="10241" max="10241" width="40.7109375" customWidth="1"/>
    <col min="10242" max="10242" width="20.42578125" customWidth="1"/>
    <col min="10243" max="10243" width="17.85546875" customWidth="1"/>
    <col min="10244" max="10244" width="16.7109375" customWidth="1"/>
    <col min="10245" max="10245" width="13.7109375" customWidth="1"/>
    <col min="10246" max="10246" width="14.28515625" customWidth="1"/>
    <col min="10247" max="10247" width="12.7109375" customWidth="1"/>
    <col min="10248" max="10248" width="56.85546875" customWidth="1"/>
    <col min="10249" max="10250" width="0" hidden="1" customWidth="1"/>
    <col min="10487" max="10487" width="4.7109375" customWidth="1"/>
    <col min="10488" max="10488" width="14.140625" customWidth="1"/>
    <col min="10489" max="10489" width="23.42578125" customWidth="1"/>
    <col min="10490" max="10490" width="17.28515625" customWidth="1"/>
    <col min="10491" max="10491" width="11.7109375" customWidth="1"/>
    <col min="10492" max="10492" width="8.7109375" customWidth="1"/>
    <col min="10493" max="10493" width="18.7109375" customWidth="1"/>
    <col min="10494" max="10494" width="13.85546875" customWidth="1"/>
    <col min="10495" max="10495" width="13.42578125" customWidth="1"/>
    <col min="10496" max="10496" width="15.140625" customWidth="1"/>
    <col min="10497" max="10497" width="40.7109375" customWidth="1"/>
    <col min="10498" max="10498" width="20.42578125" customWidth="1"/>
    <col min="10499" max="10499" width="17.85546875" customWidth="1"/>
    <col min="10500" max="10500" width="16.7109375" customWidth="1"/>
    <col min="10501" max="10501" width="13.7109375" customWidth="1"/>
    <col min="10502" max="10502" width="14.28515625" customWidth="1"/>
    <col min="10503" max="10503" width="12.7109375" customWidth="1"/>
    <col min="10504" max="10504" width="56.85546875" customWidth="1"/>
    <col min="10505" max="10506" width="0" hidden="1" customWidth="1"/>
    <col min="10743" max="10743" width="4.7109375" customWidth="1"/>
    <col min="10744" max="10744" width="14.140625" customWidth="1"/>
    <col min="10745" max="10745" width="23.42578125" customWidth="1"/>
    <col min="10746" max="10746" width="17.28515625" customWidth="1"/>
    <col min="10747" max="10747" width="11.7109375" customWidth="1"/>
    <col min="10748" max="10748" width="8.7109375" customWidth="1"/>
    <col min="10749" max="10749" width="18.7109375" customWidth="1"/>
    <col min="10750" max="10750" width="13.85546875" customWidth="1"/>
    <col min="10751" max="10751" width="13.42578125" customWidth="1"/>
    <col min="10752" max="10752" width="15.140625" customWidth="1"/>
    <col min="10753" max="10753" width="40.7109375" customWidth="1"/>
    <col min="10754" max="10754" width="20.42578125" customWidth="1"/>
    <col min="10755" max="10755" width="17.85546875" customWidth="1"/>
    <col min="10756" max="10756" width="16.7109375" customWidth="1"/>
    <col min="10757" max="10757" width="13.7109375" customWidth="1"/>
    <col min="10758" max="10758" width="14.28515625" customWidth="1"/>
    <col min="10759" max="10759" width="12.7109375" customWidth="1"/>
    <col min="10760" max="10760" width="56.85546875" customWidth="1"/>
    <col min="10761" max="10762" width="0" hidden="1" customWidth="1"/>
    <col min="10999" max="10999" width="4.7109375" customWidth="1"/>
    <col min="11000" max="11000" width="14.140625" customWidth="1"/>
    <col min="11001" max="11001" width="23.42578125" customWidth="1"/>
    <col min="11002" max="11002" width="17.28515625" customWidth="1"/>
    <col min="11003" max="11003" width="11.7109375" customWidth="1"/>
    <col min="11004" max="11004" width="8.7109375" customWidth="1"/>
    <col min="11005" max="11005" width="18.7109375" customWidth="1"/>
    <col min="11006" max="11006" width="13.85546875" customWidth="1"/>
    <col min="11007" max="11007" width="13.42578125" customWidth="1"/>
    <col min="11008" max="11008" width="15.140625" customWidth="1"/>
    <col min="11009" max="11009" width="40.7109375" customWidth="1"/>
    <col min="11010" max="11010" width="20.42578125" customWidth="1"/>
    <col min="11011" max="11011" width="17.85546875" customWidth="1"/>
    <col min="11012" max="11012" width="16.7109375" customWidth="1"/>
    <col min="11013" max="11013" width="13.7109375" customWidth="1"/>
    <col min="11014" max="11014" width="14.28515625" customWidth="1"/>
    <col min="11015" max="11015" width="12.7109375" customWidth="1"/>
    <col min="11016" max="11016" width="56.85546875" customWidth="1"/>
    <col min="11017" max="11018" width="0" hidden="1" customWidth="1"/>
    <col min="11255" max="11255" width="4.7109375" customWidth="1"/>
    <col min="11256" max="11256" width="14.140625" customWidth="1"/>
    <col min="11257" max="11257" width="23.42578125" customWidth="1"/>
    <col min="11258" max="11258" width="17.28515625" customWidth="1"/>
    <col min="11259" max="11259" width="11.7109375" customWidth="1"/>
    <col min="11260" max="11260" width="8.7109375" customWidth="1"/>
    <col min="11261" max="11261" width="18.7109375" customWidth="1"/>
    <col min="11262" max="11262" width="13.85546875" customWidth="1"/>
    <col min="11263" max="11263" width="13.42578125" customWidth="1"/>
    <col min="11264" max="11264" width="15.140625" customWidth="1"/>
    <col min="11265" max="11265" width="40.7109375" customWidth="1"/>
    <col min="11266" max="11266" width="20.42578125" customWidth="1"/>
    <col min="11267" max="11267" width="17.85546875" customWidth="1"/>
    <col min="11268" max="11268" width="16.7109375" customWidth="1"/>
    <col min="11269" max="11269" width="13.7109375" customWidth="1"/>
    <col min="11270" max="11270" width="14.28515625" customWidth="1"/>
    <col min="11271" max="11271" width="12.7109375" customWidth="1"/>
    <col min="11272" max="11272" width="56.85546875" customWidth="1"/>
    <col min="11273" max="11274" width="0" hidden="1" customWidth="1"/>
    <col min="11511" max="11511" width="4.7109375" customWidth="1"/>
    <col min="11512" max="11512" width="14.140625" customWidth="1"/>
    <col min="11513" max="11513" width="23.42578125" customWidth="1"/>
    <col min="11514" max="11514" width="17.28515625" customWidth="1"/>
    <col min="11515" max="11515" width="11.7109375" customWidth="1"/>
    <col min="11516" max="11516" width="8.7109375" customWidth="1"/>
    <col min="11517" max="11517" width="18.7109375" customWidth="1"/>
    <col min="11518" max="11518" width="13.85546875" customWidth="1"/>
    <col min="11519" max="11519" width="13.42578125" customWidth="1"/>
    <col min="11520" max="11520" width="15.140625" customWidth="1"/>
    <col min="11521" max="11521" width="40.7109375" customWidth="1"/>
    <col min="11522" max="11522" width="20.42578125" customWidth="1"/>
    <col min="11523" max="11523" width="17.85546875" customWidth="1"/>
    <col min="11524" max="11524" width="16.7109375" customWidth="1"/>
    <col min="11525" max="11525" width="13.7109375" customWidth="1"/>
    <col min="11526" max="11526" width="14.28515625" customWidth="1"/>
    <col min="11527" max="11527" width="12.7109375" customWidth="1"/>
    <col min="11528" max="11528" width="56.85546875" customWidth="1"/>
    <col min="11529" max="11530" width="0" hidden="1" customWidth="1"/>
    <col min="11767" max="11767" width="4.7109375" customWidth="1"/>
    <col min="11768" max="11768" width="14.140625" customWidth="1"/>
    <col min="11769" max="11769" width="23.42578125" customWidth="1"/>
    <col min="11770" max="11770" width="17.28515625" customWidth="1"/>
    <col min="11771" max="11771" width="11.7109375" customWidth="1"/>
    <col min="11772" max="11772" width="8.7109375" customWidth="1"/>
    <col min="11773" max="11773" width="18.7109375" customWidth="1"/>
    <col min="11774" max="11774" width="13.85546875" customWidth="1"/>
    <col min="11775" max="11775" width="13.42578125" customWidth="1"/>
    <col min="11776" max="11776" width="15.140625" customWidth="1"/>
    <col min="11777" max="11777" width="40.7109375" customWidth="1"/>
    <col min="11778" max="11778" width="20.42578125" customWidth="1"/>
    <col min="11779" max="11779" width="17.85546875" customWidth="1"/>
    <col min="11780" max="11780" width="16.7109375" customWidth="1"/>
    <col min="11781" max="11781" width="13.7109375" customWidth="1"/>
    <col min="11782" max="11782" width="14.28515625" customWidth="1"/>
    <col min="11783" max="11783" width="12.7109375" customWidth="1"/>
    <col min="11784" max="11784" width="56.85546875" customWidth="1"/>
    <col min="11785" max="11786" width="0" hidden="1" customWidth="1"/>
    <col min="12023" max="12023" width="4.7109375" customWidth="1"/>
    <col min="12024" max="12024" width="14.140625" customWidth="1"/>
    <col min="12025" max="12025" width="23.42578125" customWidth="1"/>
    <col min="12026" max="12026" width="17.28515625" customWidth="1"/>
    <col min="12027" max="12027" width="11.7109375" customWidth="1"/>
    <col min="12028" max="12028" width="8.7109375" customWidth="1"/>
    <col min="12029" max="12029" width="18.7109375" customWidth="1"/>
    <col min="12030" max="12030" width="13.85546875" customWidth="1"/>
    <col min="12031" max="12031" width="13.42578125" customWidth="1"/>
    <col min="12032" max="12032" width="15.140625" customWidth="1"/>
    <col min="12033" max="12033" width="40.7109375" customWidth="1"/>
    <col min="12034" max="12034" width="20.42578125" customWidth="1"/>
    <col min="12035" max="12035" width="17.85546875" customWidth="1"/>
    <col min="12036" max="12036" width="16.7109375" customWidth="1"/>
    <col min="12037" max="12037" width="13.7109375" customWidth="1"/>
    <col min="12038" max="12038" width="14.28515625" customWidth="1"/>
    <col min="12039" max="12039" width="12.7109375" customWidth="1"/>
    <col min="12040" max="12040" width="56.85546875" customWidth="1"/>
    <col min="12041" max="12042" width="0" hidden="1" customWidth="1"/>
    <col min="12279" max="12279" width="4.7109375" customWidth="1"/>
    <col min="12280" max="12280" width="14.140625" customWidth="1"/>
    <col min="12281" max="12281" width="23.42578125" customWidth="1"/>
    <col min="12282" max="12282" width="17.28515625" customWidth="1"/>
    <col min="12283" max="12283" width="11.7109375" customWidth="1"/>
    <col min="12284" max="12284" width="8.7109375" customWidth="1"/>
    <col min="12285" max="12285" width="18.7109375" customWidth="1"/>
    <col min="12286" max="12286" width="13.85546875" customWidth="1"/>
    <col min="12287" max="12287" width="13.42578125" customWidth="1"/>
    <col min="12288" max="12288" width="15.140625" customWidth="1"/>
    <col min="12289" max="12289" width="40.7109375" customWidth="1"/>
    <col min="12290" max="12290" width="20.42578125" customWidth="1"/>
    <col min="12291" max="12291" width="17.85546875" customWidth="1"/>
    <col min="12292" max="12292" width="16.7109375" customWidth="1"/>
    <col min="12293" max="12293" width="13.7109375" customWidth="1"/>
    <col min="12294" max="12294" width="14.28515625" customWidth="1"/>
    <col min="12295" max="12295" width="12.7109375" customWidth="1"/>
    <col min="12296" max="12296" width="56.85546875" customWidth="1"/>
    <col min="12297" max="12298" width="0" hidden="1" customWidth="1"/>
    <col min="12535" max="12535" width="4.7109375" customWidth="1"/>
    <col min="12536" max="12536" width="14.140625" customWidth="1"/>
    <col min="12537" max="12537" width="23.42578125" customWidth="1"/>
    <col min="12538" max="12538" width="17.28515625" customWidth="1"/>
    <col min="12539" max="12539" width="11.7109375" customWidth="1"/>
    <col min="12540" max="12540" width="8.7109375" customWidth="1"/>
    <col min="12541" max="12541" width="18.7109375" customWidth="1"/>
    <col min="12542" max="12542" width="13.85546875" customWidth="1"/>
    <col min="12543" max="12543" width="13.42578125" customWidth="1"/>
    <col min="12544" max="12544" width="15.140625" customWidth="1"/>
    <col min="12545" max="12545" width="40.7109375" customWidth="1"/>
    <col min="12546" max="12546" width="20.42578125" customWidth="1"/>
    <col min="12547" max="12547" width="17.85546875" customWidth="1"/>
    <col min="12548" max="12548" width="16.7109375" customWidth="1"/>
    <col min="12549" max="12549" width="13.7109375" customWidth="1"/>
    <col min="12550" max="12550" width="14.28515625" customWidth="1"/>
    <col min="12551" max="12551" width="12.7109375" customWidth="1"/>
    <col min="12552" max="12552" width="56.85546875" customWidth="1"/>
    <col min="12553" max="12554" width="0" hidden="1" customWidth="1"/>
    <col min="12791" max="12791" width="4.7109375" customWidth="1"/>
    <col min="12792" max="12792" width="14.140625" customWidth="1"/>
    <col min="12793" max="12793" width="23.42578125" customWidth="1"/>
    <col min="12794" max="12794" width="17.28515625" customWidth="1"/>
    <col min="12795" max="12795" width="11.7109375" customWidth="1"/>
    <col min="12796" max="12796" width="8.7109375" customWidth="1"/>
    <col min="12797" max="12797" width="18.7109375" customWidth="1"/>
    <col min="12798" max="12798" width="13.85546875" customWidth="1"/>
    <col min="12799" max="12799" width="13.42578125" customWidth="1"/>
    <col min="12800" max="12800" width="15.140625" customWidth="1"/>
    <col min="12801" max="12801" width="40.7109375" customWidth="1"/>
    <col min="12802" max="12802" width="20.42578125" customWidth="1"/>
    <col min="12803" max="12803" width="17.85546875" customWidth="1"/>
    <col min="12804" max="12804" width="16.7109375" customWidth="1"/>
    <col min="12805" max="12805" width="13.7109375" customWidth="1"/>
    <col min="12806" max="12806" width="14.28515625" customWidth="1"/>
    <col min="12807" max="12807" width="12.7109375" customWidth="1"/>
    <col min="12808" max="12808" width="56.85546875" customWidth="1"/>
    <col min="12809" max="12810" width="0" hidden="1" customWidth="1"/>
    <col min="13047" max="13047" width="4.7109375" customWidth="1"/>
    <col min="13048" max="13048" width="14.140625" customWidth="1"/>
    <col min="13049" max="13049" width="23.42578125" customWidth="1"/>
    <col min="13050" max="13050" width="17.28515625" customWidth="1"/>
    <col min="13051" max="13051" width="11.7109375" customWidth="1"/>
    <col min="13052" max="13052" width="8.7109375" customWidth="1"/>
    <col min="13053" max="13053" width="18.7109375" customWidth="1"/>
    <col min="13054" max="13054" width="13.85546875" customWidth="1"/>
    <col min="13055" max="13055" width="13.42578125" customWidth="1"/>
    <col min="13056" max="13056" width="15.140625" customWidth="1"/>
    <col min="13057" max="13057" width="40.7109375" customWidth="1"/>
    <col min="13058" max="13058" width="20.42578125" customWidth="1"/>
    <col min="13059" max="13059" width="17.85546875" customWidth="1"/>
    <col min="13060" max="13060" width="16.7109375" customWidth="1"/>
    <col min="13061" max="13061" width="13.7109375" customWidth="1"/>
    <col min="13062" max="13062" width="14.28515625" customWidth="1"/>
    <col min="13063" max="13063" width="12.7109375" customWidth="1"/>
    <col min="13064" max="13064" width="56.85546875" customWidth="1"/>
    <col min="13065" max="13066" width="0" hidden="1" customWidth="1"/>
    <col min="13303" max="13303" width="4.7109375" customWidth="1"/>
    <col min="13304" max="13304" width="14.140625" customWidth="1"/>
    <col min="13305" max="13305" width="23.42578125" customWidth="1"/>
    <col min="13306" max="13306" width="17.28515625" customWidth="1"/>
    <col min="13307" max="13307" width="11.7109375" customWidth="1"/>
    <col min="13308" max="13308" width="8.7109375" customWidth="1"/>
    <col min="13309" max="13309" width="18.7109375" customWidth="1"/>
    <col min="13310" max="13310" width="13.85546875" customWidth="1"/>
    <col min="13311" max="13311" width="13.42578125" customWidth="1"/>
    <col min="13312" max="13312" width="15.140625" customWidth="1"/>
    <col min="13313" max="13313" width="40.7109375" customWidth="1"/>
    <col min="13314" max="13314" width="20.42578125" customWidth="1"/>
    <col min="13315" max="13315" width="17.85546875" customWidth="1"/>
    <col min="13316" max="13316" width="16.7109375" customWidth="1"/>
    <col min="13317" max="13317" width="13.7109375" customWidth="1"/>
    <col min="13318" max="13318" width="14.28515625" customWidth="1"/>
    <col min="13319" max="13319" width="12.7109375" customWidth="1"/>
    <col min="13320" max="13320" width="56.85546875" customWidth="1"/>
    <col min="13321" max="13322" width="0" hidden="1" customWidth="1"/>
    <col min="13559" max="13559" width="4.7109375" customWidth="1"/>
    <col min="13560" max="13560" width="14.140625" customWidth="1"/>
    <col min="13561" max="13561" width="23.42578125" customWidth="1"/>
    <col min="13562" max="13562" width="17.28515625" customWidth="1"/>
    <col min="13563" max="13563" width="11.7109375" customWidth="1"/>
    <col min="13564" max="13564" width="8.7109375" customWidth="1"/>
    <col min="13565" max="13565" width="18.7109375" customWidth="1"/>
    <col min="13566" max="13566" width="13.85546875" customWidth="1"/>
    <col min="13567" max="13567" width="13.42578125" customWidth="1"/>
    <col min="13568" max="13568" width="15.140625" customWidth="1"/>
    <col min="13569" max="13569" width="40.7109375" customWidth="1"/>
    <col min="13570" max="13570" width="20.42578125" customWidth="1"/>
    <col min="13571" max="13571" width="17.85546875" customWidth="1"/>
    <col min="13572" max="13572" width="16.7109375" customWidth="1"/>
    <col min="13573" max="13573" width="13.7109375" customWidth="1"/>
    <col min="13574" max="13574" width="14.28515625" customWidth="1"/>
    <col min="13575" max="13575" width="12.7109375" customWidth="1"/>
    <col min="13576" max="13576" width="56.85546875" customWidth="1"/>
    <col min="13577" max="13578" width="0" hidden="1" customWidth="1"/>
    <col min="13815" max="13815" width="4.7109375" customWidth="1"/>
    <col min="13816" max="13816" width="14.140625" customWidth="1"/>
    <col min="13817" max="13817" width="23.42578125" customWidth="1"/>
    <col min="13818" max="13818" width="17.28515625" customWidth="1"/>
    <col min="13819" max="13819" width="11.7109375" customWidth="1"/>
    <col min="13820" max="13820" width="8.7109375" customWidth="1"/>
    <col min="13821" max="13821" width="18.7109375" customWidth="1"/>
    <col min="13822" max="13822" width="13.85546875" customWidth="1"/>
    <col min="13823" max="13823" width="13.42578125" customWidth="1"/>
    <col min="13824" max="13824" width="15.140625" customWidth="1"/>
    <col min="13825" max="13825" width="40.7109375" customWidth="1"/>
    <col min="13826" max="13826" width="20.42578125" customWidth="1"/>
    <col min="13827" max="13827" width="17.85546875" customWidth="1"/>
    <col min="13828" max="13828" width="16.7109375" customWidth="1"/>
    <col min="13829" max="13829" width="13.7109375" customWidth="1"/>
    <col min="13830" max="13830" width="14.28515625" customWidth="1"/>
    <col min="13831" max="13831" width="12.7109375" customWidth="1"/>
    <col min="13832" max="13832" width="56.85546875" customWidth="1"/>
    <col min="13833" max="13834" width="0" hidden="1" customWidth="1"/>
    <col min="14071" max="14071" width="4.7109375" customWidth="1"/>
    <col min="14072" max="14072" width="14.140625" customWidth="1"/>
    <col min="14073" max="14073" width="23.42578125" customWidth="1"/>
    <col min="14074" max="14074" width="17.28515625" customWidth="1"/>
    <col min="14075" max="14075" width="11.7109375" customWidth="1"/>
    <col min="14076" max="14076" width="8.7109375" customWidth="1"/>
    <col min="14077" max="14077" width="18.7109375" customWidth="1"/>
    <col min="14078" max="14078" width="13.85546875" customWidth="1"/>
    <col min="14079" max="14079" width="13.42578125" customWidth="1"/>
    <col min="14080" max="14080" width="15.140625" customWidth="1"/>
    <col min="14081" max="14081" width="40.7109375" customWidth="1"/>
    <col min="14082" max="14082" width="20.42578125" customWidth="1"/>
    <col min="14083" max="14083" width="17.85546875" customWidth="1"/>
    <col min="14084" max="14084" width="16.7109375" customWidth="1"/>
    <col min="14085" max="14085" width="13.7109375" customWidth="1"/>
    <col min="14086" max="14086" width="14.28515625" customWidth="1"/>
    <col min="14087" max="14087" width="12.7109375" customWidth="1"/>
    <col min="14088" max="14088" width="56.85546875" customWidth="1"/>
    <col min="14089" max="14090" width="0" hidden="1" customWidth="1"/>
    <col min="14327" max="14327" width="4.7109375" customWidth="1"/>
    <col min="14328" max="14328" width="14.140625" customWidth="1"/>
    <col min="14329" max="14329" width="23.42578125" customWidth="1"/>
    <col min="14330" max="14330" width="17.28515625" customWidth="1"/>
    <col min="14331" max="14331" width="11.7109375" customWidth="1"/>
    <col min="14332" max="14332" width="8.7109375" customWidth="1"/>
    <col min="14333" max="14333" width="18.7109375" customWidth="1"/>
    <col min="14334" max="14334" width="13.85546875" customWidth="1"/>
    <col min="14335" max="14335" width="13.42578125" customWidth="1"/>
    <col min="14336" max="14336" width="15.140625" customWidth="1"/>
    <col min="14337" max="14337" width="40.7109375" customWidth="1"/>
    <col min="14338" max="14338" width="20.42578125" customWidth="1"/>
    <col min="14339" max="14339" width="17.85546875" customWidth="1"/>
    <col min="14340" max="14340" width="16.7109375" customWidth="1"/>
    <col min="14341" max="14341" width="13.7109375" customWidth="1"/>
    <col min="14342" max="14342" width="14.28515625" customWidth="1"/>
    <col min="14343" max="14343" width="12.7109375" customWidth="1"/>
    <col min="14344" max="14344" width="56.85546875" customWidth="1"/>
    <col min="14345" max="14346" width="0" hidden="1" customWidth="1"/>
    <col min="14583" max="14583" width="4.7109375" customWidth="1"/>
    <col min="14584" max="14584" width="14.140625" customWidth="1"/>
    <col min="14585" max="14585" width="23.42578125" customWidth="1"/>
    <col min="14586" max="14586" width="17.28515625" customWidth="1"/>
    <col min="14587" max="14587" width="11.7109375" customWidth="1"/>
    <col min="14588" max="14588" width="8.7109375" customWidth="1"/>
    <col min="14589" max="14589" width="18.7109375" customWidth="1"/>
    <col min="14590" max="14590" width="13.85546875" customWidth="1"/>
    <col min="14591" max="14591" width="13.42578125" customWidth="1"/>
    <col min="14592" max="14592" width="15.140625" customWidth="1"/>
    <col min="14593" max="14593" width="40.7109375" customWidth="1"/>
    <col min="14594" max="14594" width="20.42578125" customWidth="1"/>
    <col min="14595" max="14595" width="17.85546875" customWidth="1"/>
    <col min="14596" max="14596" width="16.7109375" customWidth="1"/>
    <col min="14597" max="14597" width="13.7109375" customWidth="1"/>
    <col min="14598" max="14598" width="14.28515625" customWidth="1"/>
    <col min="14599" max="14599" width="12.7109375" customWidth="1"/>
    <col min="14600" max="14600" width="56.85546875" customWidth="1"/>
    <col min="14601" max="14602" width="0" hidden="1" customWidth="1"/>
    <col min="14839" max="14839" width="4.7109375" customWidth="1"/>
    <col min="14840" max="14840" width="14.140625" customWidth="1"/>
    <col min="14841" max="14841" width="23.42578125" customWidth="1"/>
    <col min="14842" max="14842" width="17.28515625" customWidth="1"/>
    <col min="14843" max="14843" width="11.7109375" customWidth="1"/>
    <col min="14844" max="14844" width="8.7109375" customWidth="1"/>
    <col min="14845" max="14845" width="18.7109375" customWidth="1"/>
    <col min="14846" max="14846" width="13.85546875" customWidth="1"/>
    <col min="14847" max="14847" width="13.42578125" customWidth="1"/>
    <col min="14848" max="14848" width="15.140625" customWidth="1"/>
    <col min="14849" max="14849" width="40.7109375" customWidth="1"/>
    <col min="14850" max="14850" width="20.42578125" customWidth="1"/>
    <col min="14851" max="14851" width="17.85546875" customWidth="1"/>
    <col min="14852" max="14852" width="16.7109375" customWidth="1"/>
    <col min="14853" max="14853" width="13.7109375" customWidth="1"/>
    <col min="14854" max="14854" width="14.28515625" customWidth="1"/>
    <col min="14855" max="14855" width="12.7109375" customWidth="1"/>
    <col min="14856" max="14856" width="56.85546875" customWidth="1"/>
    <col min="14857" max="14858" width="0" hidden="1" customWidth="1"/>
    <col min="15095" max="15095" width="4.7109375" customWidth="1"/>
    <col min="15096" max="15096" width="14.140625" customWidth="1"/>
    <col min="15097" max="15097" width="23.42578125" customWidth="1"/>
    <col min="15098" max="15098" width="17.28515625" customWidth="1"/>
    <col min="15099" max="15099" width="11.7109375" customWidth="1"/>
    <col min="15100" max="15100" width="8.7109375" customWidth="1"/>
    <col min="15101" max="15101" width="18.7109375" customWidth="1"/>
    <col min="15102" max="15102" width="13.85546875" customWidth="1"/>
    <col min="15103" max="15103" width="13.42578125" customWidth="1"/>
    <col min="15104" max="15104" width="15.140625" customWidth="1"/>
    <col min="15105" max="15105" width="40.7109375" customWidth="1"/>
    <col min="15106" max="15106" width="20.42578125" customWidth="1"/>
    <col min="15107" max="15107" width="17.85546875" customWidth="1"/>
    <col min="15108" max="15108" width="16.7109375" customWidth="1"/>
    <col min="15109" max="15109" width="13.7109375" customWidth="1"/>
    <col min="15110" max="15110" width="14.28515625" customWidth="1"/>
    <col min="15111" max="15111" width="12.7109375" customWidth="1"/>
    <col min="15112" max="15112" width="56.85546875" customWidth="1"/>
    <col min="15113" max="15114" width="0" hidden="1" customWidth="1"/>
    <col min="15351" max="15351" width="4.7109375" customWidth="1"/>
    <col min="15352" max="15352" width="14.140625" customWidth="1"/>
    <col min="15353" max="15353" width="23.42578125" customWidth="1"/>
    <col min="15354" max="15354" width="17.28515625" customWidth="1"/>
    <col min="15355" max="15355" width="11.7109375" customWidth="1"/>
    <col min="15356" max="15356" width="8.7109375" customWidth="1"/>
    <col min="15357" max="15357" width="18.7109375" customWidth="1"/>
    <col min="15358" max="15358" width="13.85546875" customWidth="1"/>
    <col min="15359" max="15359" width="13.42578125" customWidth="1"/>
    <col min="15360" max="15360" width="15.140625" customWidth="1"/>
    <col min="15361" max="15361" width="40.7109375" customWidth="1"/>
    <col min="15362" max="15362" width="20.42578125" customWidth="1"/>
    <col min="15363" max="15363" width="17.85546875" customWidth="1"/>
    <col min="15364" max="15364" width="16.7109375" customWidth="1"/>
    <col min="15365" max="15365" width="13.7109375" customWidth="1"/>
    <col min="15366" max="15366" width="14.28515625" customWidth="1"/>
    <col min="15367" max="15367" width="12.7109375" customWidth="1"/>
    <col min="15368" max="15368" width="56.85546875" customWidth="1"/>
    <col min="15369" max="15370" width="0" hidden="1" customWidth="1"/>
    <col min="15607" max="15607" width="4.7109375" customWidth="1"/>
    <col min="15608" max="15608" width="14.140625" customWidth="1"/>
    <col min="15609" max="15609" width="23.42578125" customWidth="1"/>
    <col min="15610" max="15610" width="17.28515625" customWidth="1"/>
    <col min="15611" max="15611" width="11.7109375" customWidth="1"/>
    <col min="15612" max="15612" width="8.7109375" customWidth="1"/>
    <col min="15613" max="15613" width="18.7109375" customWidth="1"/>
    <col min="15614" max="15614" width="13.85546875" customWidth="1"/>
    <col min="15615" max="15615" width="13.42578125" customWidth="1"/>
    <col min="15616" max="15616" width="15.140625" customWidth="1"/>
    <col min="15617" max="15617" width="40.7109375" customWidth="1"/>
    <col min="15618" max="15618" width="20.42578125" customWidth="1"/>
    <col min="15619" max="15619" width="17.85546875" customWidth="1"/>
    <col min="15620" max="15620" width="16.7109375" customWidth="1"/>
    <col min="15621" max="15621" width="13.7109375" customWidth="1"/>
    <col min="15622" max="15622" width="14.28515625" customWidth="1"/>
    <col min="15623" max="15623" width="12.7109375" customWidth="1"/>
    <col min="15624" max="15624" width="56.85546875" customWidth="1"/>
    <col min="15625" max="15626" width="0" hidden="1" customWidth="1"/>
    <col min="15863" max="15863" width="4.7109375" customWidth="1"/>
    <col min="15864" max="15864" width="14.140625" customWidth="1"/>
    <col min="15865" max="15865" width="23.42578125" customWidth="1"/>
    <col min="15866" max="15866" width="17.28515625" customWidth="1"/>
    <col min="15867" max="15867" width="11.7109375" customWidth="1"/>
    <col min="15868" max="15868" width="8.7109375" customWidth="1"/>
    <col min="15869" max="15869" width="18.7109375" customWidth="1"/>
    <col min="15870" max="15870" width="13.85546875" customWidth="1"/>
    <col min="15871" max="15871" width="13.42578125" customWidth="1"/>
    <col min="15872" max="15872" width="15.140625" customWidth="1"/>
    <col min="15873" max="15873" width="40.7109375" customWidth="1"/>
    <col min="15874" max="15874" width="20.42578125" customWidth="1"/>
    <col min="15875" max="15875" width="17.85546875" customWidth="1"/>
    <col min="15876" max="15876" width="16.7109375" customWidth="1"/>
    <col min="15877" max="15877" width="13.7109375" customWidth="1"/>
    <col min="15878" max="15878" width="14.28515625" customWidth="1"/>
    <col min="15879" max="15879" width="12.7109375" customWidth="1"/>
    <col min="15880" max="15880" width="56.85546875" customWidth="1"/>
    <col min="15881" max="15882" width="0" hidden="1" customWidth="1"/>
    <col min="16119" max="16119" width="4.7109375" customWidth="1"/>
    <col min="16120" max="16120" width="14.140625" customWidth="1"/>
    <col min="16121" max="16121" width="23.42578125" customWidth="1"/>
    <col min="16122" max="16122" width="17.28515625" customWidth="1"/>
    <col min="16123" max="16123" width="11.7109375" customWidth="1"/>
    <col min="16124" max="16124" width="8.7109375" customWidth="1"/>
    <col min="16125" max="16125" width="18.7109375" customWidth="1"/>
    <col min="16126" max="16126" width="13.85546875" customWidth="1"/>
    <col min="16127" max="16127" width="13.42578125" customWidth="1"/>
    <col min="16128" max="16128" width="15.140625" customWidth="1"/>
    <col min="16129" max="16129" width="40.7109375" customWidth="1"/>
    <col min="16130" max="16130" width="20.42578125" customWidth="1"/>
    <col min="16131" max="16131" width="17.85546875" customWidth="1"/>
    <col min="16132" max="16132" width="16.7109375" customWidth="1"/>
    <col min="16133" max="16133" width="13.7109375" customWidth="1"/>
    <col min="16134" max="16134" width="14.28515625" customWidth="1"/>
    <col min="16135" max="16135" width="12.7109375" customWidth="1"/>
    <col min="16136" max="16136" width="56.85546875" customWidth="1"/>
    <col min="16137" max="16138" width="0" hidden="1" customWidth="1"/>
  </cols>
  <sheetData>
    <row r="1" spans="1:79" ht="29.25" thickBot="1" x14ac:dyDescent="0.5">
      <c r="B1" s="810" t="s">
        <v>480</v>
      </c>
      <c r="C1" s="383"/>
      <c r="D1" s="383"/>
      <c r="E1" s="383"/>
      <c r="F1" s="383"/>
      <c r="G1" s="388"/>
      <c r="H1" s="410"/>
      <c r="I1" s="162"/>
      <c r="J1" s="162"/>
      <c r="K1" s="162"/>
      <c r="L1" s="162"/>
      <c r="M1" s="162"/>
      <c r="N1" s="162"/>
      <c r="O1" s="162"/>
      <c r="P1" s="162"/>
      <c r="Q1" s="162"/>
      <c r="R1" s="218" t="s">
        <v>270</v>
      </c>
    </row>
    <row r="2" spans="1:79" ht="32.25" customHeight="1" x14ac:dyDescent="0.25">
      <c r="A2" s="1164" t="s">
        <v>295</v>
      </c>
      <c r="B2" s="1158" t="s">
        <v>134</v>
      </c>
      <c r="C2" s="1158" t="s">
        <v>127</v>
      </c>
      <c r="D2" s="1158" t="s">
        <v>455</v>
      </c>
      <c r="E2" s="1158" t="s">
        <v>128</v>
      </c>
      <c r="F2" s="1166" t="s">
        <v>132</v>
      </c>
      <c r="G2" s="1154" t="s">
        <v>191</v>
      </c>
      <c r="H2" s="1156" t="s">
        <v>421</v>
      </c>
      <c r="I2" s="1158" t="s">
        <v>320</v>
      </c>
      <c r="J2" s="1158" t="s">
        <v>129</v>
      </c>
      <c r="K2" s="1160" t="s">
        <v>192</v>
      </c>
      <c r="L2" s="1162" t="s">
        <v>280</v>
      </c>
      <c r="M2" s="1131" t="s">
        <v>278</v>
      </c>
      <c r="N2" s="1132"/>
      <c r="O2" s="1133"/>
      <c r="P2" s="1134" t="s">
        <v>279</v>
      </c>
      <c r="Q2" s="1136" t="s">
        <v>250</v>
      </c>
      <c r="R2" s="1138" t="s">
        <v>193</v>
      </c>
      <c r="S2" s="1140" t="s">
        <v>352</v>
      </c>
      <c r="T2" s="1141"/>
    </row>
    <row r="3" spans="1:79" ht="164.25" customHeight="1" x14ac:dyDescent="0.25">
      <c r="A3" s="1165"/>
      <c r="B3" s="1159"/>
      <c r="C3" s="1159"/>
      <c r="D3" s="880"/>
      <c r="E3" s="1159"/>
      <c r="F3" s="1167"/>
      <c r="G3" s="1155"/>
      <c r="H3" s="1157"/>
      <c r="I3" s="1159"/>
      <c r="J3" s="1159"/>
      <c r="K3" s="1161"/>
      <c r="L3" s="1163"/>
      <c r="M3" s="496" t="s">
        <v>195</v>
      </c>
      <c r="N3" s="507" t="s">
        <v>196</v>
      </c>
      <c r="O3" s="497" t="s">
        <v>597</v>
      </c>
      <c r="P3" s="1135"/>
      <c r="Q3" s="1137"/>
      <c r="R3" s="1139"/>
      <c r="S3" s="224" t="s">
        <v>353</v>
      </c>
      <c r="T3" s="317" t="s">
        <v>178</v>
      </c>
    </row>
    <row r="4" spans="1:79" ht="34.5" customHeight="1" thickBot="1" x14ac:dyDescent="0.3">
      <c r="A4" s="319" t="s">
        <v>240</v>
      </c>
      <c r="B4" s="221" t="s">
        <v>241</v>
      </c>
      <c r="C4" s="221" t="s">
        <v>242</v>
      </c>
      <c r="D4" s="221" t="s">
        <v>243</v>
      </c>
      <c r="E4" s="221" t="s">
        <v>244</v>
      </c>
      <c r="F4" s="221" t="s">
        <v>245</v>
      </c>
      <c r="G4" s="221" t="s">
        <v>246</v>
      </c>
      <c r="H4" s="411" t="s">
        <v>247</v>
      </c>
      <c r="I4" s="221" t="s">
        <v>248</v>
      </c>
      <c r="J4" s="222" t="s">
        <v>249</v>
      </c>
      <c r="K4" s="222" t="s">
        <v>422</v>
      </c>
      <c r="L4" s="499" t="s">
        <v>456</v>
      </c>
      <c r="M4" s="506" t="s">
        <v>457</v>
      </c>
      <c r="N4" s="319" t="s">
        <v>423</v>
      </c>
      <c r="O4" s="498" t="s">
        <v>458</v>
      </c>
      <c r="P4" s="417" t="s">
        <v>459</v>
      </c>
      <c r="Q4" s="319" t="s">
        <v>460</v>
      </c>
      <c r="R4" s="416" t="s">
        <v>461</v>
      </c>
      <c r="S4" s="223" t="s">
        <v>354</v>
      </c>
      <c r="T4" s="221" t="s">
        <v>355</v>
      </c>
    </row>
    <row r="5" spans="1:79" ht="198" customHeight="1" x14ac:dyDescent="0.25">
      <c r="A5" s="1142">
        <v>1</v>
      </c>
      <c r="B5" s="1145" t="s">
        <v>63</v>
      </c>
      <c r="C5" s="1148" t="s">
        <v>294</v>
      </c>
      <c r="D5" s="1148" t="s">
        <v>463</v>
      </c>
      <c r="E5" s="1151" t="s">
        <v>73</v>
      </c>
      <c r="F5" s="1180" t="s">
        <v>8</v>
      </c>
      <c r="G5" s="1183">
        <v>362375172.18000001</v>
      </c>
      <c r="H5" s="1186" t="s">
        <v>63</v>
      </c>
      <c r="I5" s="1189" t="s">
        <v>261</v>
      </c>
      <c r="J5" s="1148" t="s">
        <v>130</v>
      </c>
      <c r="K5" s="1190" t="s">
        <v>259</v>
      </c>
      <c r="L5" s="1168">
        <v>101386743</v>
      </c>
      <c r="M5" s="1168">
        <f>N5+O5</f>
        <v>1004341.5</v>
      </c>
      <c r="N5" s="527">
        <v>1004341.5</v>
      </c>
      <c r="O5" s="1171">
        <v>0</v>
      </c>
      <c r="P5" s="1174">
        <f>M5/L5</f>
        <v>9.9060436333377432E-3</v>
      </c>
      <c r="Q5" s="1174">
        <f>(M5+M8+M9)/G5</f>
        <v>2.7715516324090788E-3</v>
      </c>
      <c r="R5" s="1177" t="s">
        <v>717</v>
      </c>
      <c r="S5" s="418">
        <f>T5/L5</f>
        <v>0.99009395636666231</v>
      </c>
      <c r="T5" s="10">
        <f>L5-M5</f>
        <v>100382401.5</v>
      </c>
      <c r="U5" s="9"/>
    </row>
    <row r="6" spans="1:79" ht="109.5" customHeight="1" x14ac:dyDescent="0.25">
      <c r="A6" s="1143"/>
      <c r="B6" s="1146"/>
      <c r="C6" s="1149"/>
      <c r="D6" s="1149"/>
      <c r="E6" s="1152"/>
      <c r="F6" s="1181"/>
      <c r="G6" s="1184"/>
      <c r="H6" s="1187"/>
      <c r="I6" s="1045"/>
      <c r="J6" s="1149"/>
      <c r="K6" s="1191"/>
      <c r="L6" s="1169"/>
      <c r="M6" s="1169"/>
      <c r="N6" s="585" t="s">
        <v>544</v>
      </c>
      <c r="O6" s="1172"/>
      <c r="P6" s="1175"/>
      <c r="Q6" s="1175"/>
      <c r="R6" s="1178"/>
      <c r="S6" s="418"/>
      <c r="T6" s="10"/>
      <c r="U6" s="9"/>
    </row>
    <row r="7" spans="1:79" ht="218.25" customHeight="1" x14ac:dyDescent="0.25">
      <c r="A7" s="1143"/>
      <c r="B7" s="1146"/>
      <c r="C7" s="1149"/>
      <c r="D7" s="1149"/>
      <c r="E7" s="1152"/>
      <c r="F7" s="1181"/>
      <c r="G7" s="1184"/>
      <c r="H7" s="1187"/>
      <c r="I7" s="1045"/>
      <c r="J7" s="1150"/>
      <c r="K7" s="1192"/>
      <c r="L7" s="1170"/>
      <c r="M7" s="1170"/>
      <c r="N7" s="584">
        <v>5641832.5</v>
      </c>
      <c r="O7" s="1173"/>
      <c r="P7" s="1176"/>
      <c r="Q7" s="1175"/>
      <c r="R7" s="1179"/>
      <c r="S7" s="418"/>
      <c r="T7" s="10"/>
      <c r="U7" s="9"/>
    </row>
    <row r="8" spans="1:79" ht="300" x14ac:dyDescent="0.25">
      <c r="A8" s="1143"/>
      <c r="B8" s="1146"/>
      <c r="C8" s="1149"/>
      <c r="D8" s="879"/>
      <c r="E8" s="1152"/>
      <c r="F8" s="1181"/>
      <c r="G8" s="1184"/>
      <c r="H8" s="1187"/>
      <c r="I8" s="1045"/>
      <c r="J8" s="664" t="s">
        <v>570</v>
      </c>
      <c r="K8" s="197" t="s">
        <v>267</v>
      </c>
      <c r="L8" s="665">
        <v>1000000</v>
      </c>
      <c r="M8" s="666">
        <f>N8+O8</f>
        <v>0</v>
      </c>
      <c r="N8" s="517">
        <v>0</v>
      </c>
      <c r="O8" s="667">
        <v>0</v>
      </c>
      <c r="P8" s="668">
        <f>M8/L8</f>
        <v>0</v>
      </c>
      <c r="Q8" s="1175"/>
      <c r="R8" s="742" t="s">
        <v>672</v>
      </c>
      <c r="S8" s="419">
        <f>T8/L8</f>
        <v>1</v>
      </c>
      <c r="T8" s="5">
        <f>L8-M8</f>
        <v>1000000</v>
      </c>
      <c r="U8" s="9"/>
    </row>
    <row r="9" spans="1:79" ht="83.25" customHeight="1" x14ac:dyDescent="0.25">
      <c r="A9" s="1144"/>
      <c r="B9" s="1147"/>
      <c r="C9" s="1150"/>
      <c r="D9" s="880"/>
      <c r="E9" s="1153"/>
      <c r="F9" s="1182"/>
      <c r="G9" s="1185"/>
      <c r="H9" s="1188"/>
      <c r="I9" s="1046"/>
      <c r="J9" s="664" t="s">
        <v>570</v>
      </c>
      <c r="K9" s="670" t="s">
        <v>267</v>
      </c>
      <c r="L9" s="671">
        <v>600000</v>
      </c>
      <c r="M9" s="666">
        <v>0</v>
      </c>
      <c r="N9" s="510">
        <v>0</v>
      </c>
      <c r="O9" s="667">
        <v>0</v>
      </c>
      <c r="P9" s="668">
        <f>M9/L9</f>
        <v>0</v>
      </c>
      <c r="Q9" s="1176"/>
      <c r="R9" s="742" t="s">
        <v>671</v>
      </c>
      <c r="S9" s="419">
        <f>T9/L9</f>
        <v>1</v>
      </c>
      <c r="T9" s="5">
        <f>L9-M9</f>
        <v>600000</v>
      </c>
      <c r="U9" s="9"/>
    </row>
    <row r="10" spans="1:79" ht="51" customHeight="1" x14ac:dyDescent="0.25">
      <c r="A10" s="1210">
        <v>2</v>
      </c>
      <c r="B10" s="1206" t="s">
        <v>63</v>
      </c>
      <c r="C10" s="1206" t="s">
        <v>264</v>
      </c>
      <c r="D10" s="1206" t="s">
        <v>463</v>
      </c>
      <c r="E10" s="1206" t="s">
        <v>74</v>
      </c>
      <c r="F10" s="1206" t="s">
        <v>8</v>
      </c>
      <c r="G10" s="1205">
        <v>462724796.58999997</v>
      </c>
      <c r="H10" s="1206" t="s">
        <v>63</v>
      </c>
      <c r="I10" s="1206" t="s">
        <v>262</v>
      </c>
      <c r="J10" s="1206" t="s">
        <v>130</v>
      </c>
      <c r="K10" s="1207" t="s">
        <v>538</v>
      </c>
      <c r="L10" s="1193">
        <v>13225052</v>
      </c>
      <c r="M10" s="1193">
        <f>N10</f>
        <v>96798.25</v>
      </c>
      <c r="N10" s="511">
        <v>96798.25</v>
      </c>
      <c r="O10" s="672">
        <v>0</v>
      </c>
      <c r="P10" s="1194">
        <f>M10/L10</f>
        <v>7.3193095951531988E-3</v>
      </c>
      <c r="Q10" s="1194">
        <f>M10/G10</f>
        <v>2.0919183651566583E-4</v>
      </c>
      <c r="R10" s="1195" t="s">
        <v>675</v>
      </c>
      <c r="S10" s="419">
        <f>T10/L10</f>
        <v>0.99268069040484685</v>
      </c>
      <c r="T10" s="5">
        <f>L10-M10</f>
        <v>13128253.75</v>
      </c>
      <c r="U10" s="9"/>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c r="BG10" s="136"/>
      <c r="BH10" s="136"/>
      <c r="BI10" s="136"/>
      <c r="BJ10" s="136"/>
      <c r="BK10" s="136"/>
      <c r="BL10" s="136"/>
      <c r="BM10" s="136"/>
      <c r="BN10" s="136"/>
      <c r="BO10" s="136"/>
      <c r="BP10" s="136"/>
      <c r="BQ10" s="136"/>
      <c r="BR10" s="136"/>
      <c r="BS10" s="136"/>
      <c r="BT10" s="136"/>
      <c r="BU10" s="136"/>
      <c r="BV10" s="136"/>
      <c r="BW10" s="136"/>
      <c r="BX10" s="136"/>
      <c r="BY10" s="136"/>
      <c r="BZ10" s="136"/>
      <c r="CA10" s="136"/>
    </row>
    <row r="11" spans="1:79" ht="60" x14ac:dyDescent="0.25">
      <c r="A11" s="1143"/>
      <c r="B11" s="1206"/>
      <c r="C11" s="1206"/>
      <c r="D11" s="1206"/>
      <c r="E11" s="1206"/>
      <c r="F11" s="1206"/>
      <c r="G11" s="1205"/>
      <c r="H11" s="1206"/>
      <c r="I11" s="1206"/>
      <c r="J11" s="1206"/>
      <c r="K11" s="1208"/>
      <c r="L11" s="1169"/>
      <c r="M11" s="1169"/>
      <c r="N11" s="528" t="s">
        <v>543</v>
      </c>
      <c r="O11" s="673"/>
      <c r="P11" s="1175"/>
      <c r="Q11" s="1175"/>
      <c r="R11" s="1178"/>
      <c r="S11" s="419"/>
      <c r="T11" s="5"/>
      <c r="U11" s="9"/>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row>
    <row r="12" spans="1:79" ht="108.75" customHeight="1" x14ac:dyDescent="0.25">
      <c r="A12" s="1144"/>
      <c r="B12" s="1206"/>
      <c r="C12" s="1206"/>
      <c r="D12" s="1206"/>
      <c r="E12" s="1206"/>
      <c r="F12" s="1206"/>
      <c r="G12" s="1205"/>
      <c r="H12" s="1206"/>
      <c r="I12" s="1206"/>
      <c r="J12" s="1206"/>
      <c r="K12" s="1209"/>
      <c r="L12" s="1170"/>
      <c r="M12" s="1170"/>
      <c r="N12" s="591">
        <v>290394.75</v>
      </c>
      <c r="O12" s="656"/>
      <c r="P12" s="1176"/>
      <c r="Q12" s="1176"/>
      <c r="R12" s="1179"/>
      <c r="S12" s="419"/>
      <c r="T12" s="5"/>
      <c r="U12" s="9"/>
      <c r="V12" s="136"/>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row>
    <row r="13" spans="1:79" ht="237" customHeight="1" x14ac:dyDescent="0.25">
      <c r="A13" s="1196">
        <v>3</v>
      </c>
      <c r="B13" s="1199" t="s">
        <v>64</v>
      </c>
      <c r="C13" s="1202" t="s">
        <v>263</v>
      </c>
      <c r="D13" s="1199" t="s">
        <v>464</v>
      </c>
      <c r="E13" s="1203" t="s">
        <v>582</v>
      </c>
      <c r="F13" s="1204" t="s">
        <v>8</v>
      </c>
      <c r="G13" s="1216">
        <v>400418989.25999999</v>
      </c>
      <c r="H13" s="1217" t="s">
        <v>434</v>
      </c>
      <c r="I13" s="902" t="s">
        <v>298</v>
      </c>
      <c r="J13" s="1202" t="s">
        <v>130</v>
      </c>
      <c r="K13" s="1220" t="s">
        <v>286</v>
      </c>
      <c r="L13" s="1221">
        <v>178471075</v>
      </c>
      <c r="M13" s="1193">
        <f>N13+O13</f>
        <v>11053466</v>
      </c>
      <c r="N13" s="586">
        <v>11053466</v>
      </c>
      <c r="O13" s="1211">
        <v>0</v>
      </c>
      <c r="P13" s="1194">
        <f>M13/L13</f>
        <v>6.1934215390365074E-2</v>
      </c>
      <c r="Q13" s="1194">
        <f>(M13+M16+M17)/G13</f>
        <v>0.1545071279320076</v>
      </c>
      <c r="R13" s="1214" t="s">
        <v>693</v>
      </c>
      <c r="S13" s="419"/>
      <c r="T13" s="5"/>
      <c r="U13" s="9"/>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row>
    <row r="14" spans="1:79" ht="176.25" customHeight="1" x14ac:dyDescent="0.25">
      <c r="A14" s="1197"/>
      <c r="B14" s="1200"/>
      <c r="C14" s="1149"/>
      <c r="D14" s="1200"/>
      <c r="E14" s="1152"/>
      <c r="F14" s="1181"/>
      <c r="G14" s="1184"/>
      <c r="H14" s="1218"/>
      <c r="I14" s="1045"/>
      <c r="J14" s="1149"/>
      <c r="K14" s="1191"/>
      <c r="L14" s="1222"/>
      <c r="M14" s="1169"/>
      <c r="N14" s="628" t="s">
        <v>626</v>
      </c>
      <c r="O14" s="1212"/>
      <c r="P14" s="1175"/>
      <c r="Q14" s="1175"/>
      <c r="R14" s="1215"/>
      <c r="S14" s="419"/>
      <c r="T14" s="5"/>
      <c r="U14" s="9"/>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row>
    <row r="15" spans="1:79" ht="239.25" customHeight="1" x14ac:dyDescent="0.25">
      <c r="A15" s="1197"/>
      <c r="B15" s="1200"/>
      <c r="C15" s="1149"/>
      <c r="D15" s="1200"/>
      <c r="E15" s="1152"/>
      <c r="F15" s="1181"/>
      <c r="G15" s="1184"/>
      <c r="H15" s="1218"/>
      <c r="I15" s="1045"/>
      <c r="J15" s="1149"/>
      <c r="K15" s="1192"/>
      <c r="L15" s="1223"/>
      <c r="M15" s="1170"/>
      <c r="N15" s="590">
        <v>33160392</v>
      </c>
      <c r="O15" s="1213"/>
      <c r="P15" s="1176"/>
      <c r="Q15" s="1175"/>
      <c r="R15" s="1215"/>
      <c r="S15" s="419"/>
      <c r="T15" s="5"/>
      <c r="U15" s="9"/>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row>
    <row r="16" spans="1:79" s="136" customFormat="1" ht="315" x14ac:dyDescent="0.25">
      <c r="A16" s="1197"/>
      <c r="B16" s="1200"/>
      <c r="C16" s="1149"/>
      <c r="D16" s="1200"/>
      <c r="E16" s="1152"/>
      <c r="F16" s="1181"/>
      <c r="G16" s="1184"/>
      <c r="H16" s="1218"/>
      <c r="I16" s="1045"/>
      <c r="J16" s="664" t="s">
        <v>608</v>
      </c>
      <c r="K16" s="736" t="s">
        <v>286</v>
      </c>
      <c r="L16" s="291">
        <v>40518449.969999999</v>
      </c>
      <c r="M16" s="666">
        <f t="shared" ref="M16:M24" si="0">N16+O16</f>
        <v>39887710.969999999</v>
      </c>
      <c r="N16" s="583">
        <v>39887710.969999999</v>
      </c>
      <c r="O16" s="524">
        <v>0</v>
      </c>
      <c r="P16" s="674">
        <f t="shared" ref="P16:P23" si="1">M16/L16</f>
        <v>0.98443328902100147</v>
      </c>
      <c r="Q16" s="1175"/>
      <c r="R16" s="420" t="s">
        <v>640</v>
      </c>
      <c r="S16" s="419">
        <f t="shared" ref="S16:S23" si="2">T16/L16</f>
        <v>1.5566710978998489E-2</v>
      </c>
      <c r="T16" s="5">
        <f t="shared" ref="T16:T23" si="3">L16-M16</f>
        <v>630739</v>
      </c>
      <c r="U16" s="9"/>
    </row>
    <row r="17" spans="1:79" s="136" customFormat="1" ht="147" customHeight="1" x14ac:dyDescent="0.25">
      <c r="A17" s="1197"/>
      <c r="B17" s="1200"/>
      <c r="C17" s="1149"/>
      <c r="D17" s="1200"/>
      <c r="E17" s="1152"/>
      <c r="F17" s="1181"/>
      <c r="G17" s="1184"/>
      <c r="H17" s="1218"/>
      <c r="I17" s="1045"/>
      <c r="J17" s="1202" t="s">
        <v>130</v>
      </c>
      <c r="K17" s="1228" t="s">
        <v>687</v>
      </c>
      <c r="L17" s="1225">
        <v>10926411.029999999</v>
      </c>
      <c r="M17" s="1231">
        <f>N17+N18+N19+O19</f>
        <v>10926411.030000001</v>
      </c>
      <c r="N17" s="329">
        <v>823671</v>
      </c>
      <c r="O17" s="677">
        <v>0</v>
      </c>
      <c r="P17" s="1194">
        <f t="shared" si="1"/>
        <v>1.0000000000000002</v>
      </c>
      <c r="Q17" s="1175"/>
      <c r="R17" s="1214" t="s">
        <v>674</v>
      </c>
      <c r="S17" s="419">
        <f t="shared" si="2"/>
        <v>0</v>
      </c>
      <c r="T17" s="5">
        <f t="shared" si="3"/>
        <v>0</v>
      </c>
      <c r="U17" s="9"/>
    </row>
    <row r="18" spans="1:79" s="136" customFormat="1" ht="170.25" customHeight="1" x14ac:dyDescent="0.25">
      <c r="A18" s="1197"/>
      <c r="B18" s="1200"/>
      <c r="C18" s="1149"/>
      <c r="D18" s="1200"/>
      <c r="E18" s="1152"/>
      <c r="F18" s="1181"/>
      <c r="G18" s="1184"/>
      <c r="H18" s="1218"/>
      <c r="I18" s="1045"/>
      <c r="J18" s="1149"/>
      <c r="K18" s="1229"/>
      <c r="L18" s="1226"/>
      <c r="M18" s="1232"/>
      <c r="N18" s="329">
        <v>5878388</v>
      </c>
      <c r="O18" s="678">
        <v>0</v>
      </c>
      <c r="P18" s="1175"/>
      <c r="Q18" s="1175"/>
      <c r="R18" s="1215"/>
      <c r="S18" s="419"/>
      <c r="T18" s="5"/>
      <c r="U18" s="9"/>
    </row>
    <row r="19" spans="1:79" s="136" customFormat="1" ht="162.75" customHeight="1" x14ac:dyDescent="0.25">
      <c r="A19" s="1197"/>
      <c r="B19" s="1200"/>
      <c r="C19" s="1149"/>
      <c r="D19" s="1200"/>
      <c r="E19" s="1152"/>
      <c r="F19" s="1181"/>
      <c r="G19" s="1184"/>
      <c r="H19" s="1218"/>
      <c r="I19" s="1045"/>
      <c r="J19" s="1150"/>
      <c r="K19" s="1230"/>
      <c r="L19" s="1227"/>
      <c r="M19" s="1233"/>
      <c r="N19" s="329">
        <v>0</v>
      </c>
      <c r="O19" s="678">
        <v>4224352.03</v>
      </c>
      <c r="P19" s="1176"/>
      <c r="Q19" s="1175"/>
      <c r="R19" s="1234"/>
      <c r="S19" s="419"/>
      <c r="T19" s="5"/>
      <c r="U19" s="9"/>
    </row>
    <row r="20" spans="1:79" s="150" customFormat="1" ht="300" x14ac:dyDescent="0.25">
      <c r="A20" s="1198"/>
      <c r="B20" s="1201"/>
      <c r="C20" s="1150"/>
      <c r="D20" s="1201"/>
      <c r="E20" s="1153"/>
      <c r="F20" s="1182"/>
      <c r="G20" s="1185"/>
      <c r="H20" s="1219"/>
      <c r="I20" s="1046"/>
      <c r="J20" s="664" t="s">
        <v>570</v>
      </c>
      <c r="K20" s="670" t="s">
        <v>287</v>
      </c>
      <c r="L20" s="295">
        <v>150000</v>
      </c>
      <c r="M20" s="666">
        <f t="shared" si="0"/>
        <v>150000</v>
      </c>
      <c r="N20" s="373">
        <v>150000</v>
      </c>
      <c r="O20" s="678"/>
      <c r="P20" s="668">
        <f t="shared" si="1"/>
        <v>1</v>
      </c>
      <c r="Q20" s="1176"/>
      <c r="R20" s="766" t="s">
        <v>718</v>
      </c>
      <c r="S20" s="419">
        <f t="shared" si="2"/>
        <v>0</v>
      </c>
      <c r="T20" s="5">
        <f t="shared" si="3"/>
        <v>0</v>
      </c>
      <c r="U20" s="9"/>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6"/>
      <c r="BZ20" s="136"/>
      <c r="CA20" s="136"/>
    </row>
    <row r="21" spans="1:79" ht="308.25" customHeight="1" x14ac:dyDescent="0.25">
      <c r="A21" s="1196">
        <v>4</v>
      </c>
      <c r="B21" s="1202" t="s">
        <v>65</v>
      </c>
      <c r="C21" s="896" t="s">
        <v>153</v>
      </c>
      <c r="D21" s="1202" t="s">
        <v>464</v>
      </c>
      <c r="E21" s="1203" t="s">
        <v>594</v>
      </c>
      <c r="F21" s="1204" t="s">
        <v>8</v>
      </c>
      <c r="G21" s="1216">
        <v>433013258.18000001</v>
      </c>
      <c r="H21" s="1224" t="s">
        <v>434</v>
      </c>
      <c r="I21" s="902" t="s">
        <v>349</v>
      </c>
      <c r="J21" s="670" t="s">
        <v>130</v>
      </c>
      <c r="K21" s="670" t="s">
        <v>288</v>
      </c>
      <c r="L21" s="295">
        <v>354887803</v>
      </c>
      <c r="M21" s="666">
        <f t="shared" si="0"/>
        <v>88721951</v>
      </c>
      <c r="N21" s="512">
        <v>88721951</v>
      </c>
      <c r="O21" s="667">
        <v>0</v>
      </c>
      <c r="P21" s="668">
        <f t="shared" si="1"/>
        <v>0.250000000704448</v>
      </c>
      <c r="Q21" s="1194">
        <f>(M21+M22)/G21</f>
        <v>0.20558712537848972</v>
      </c>
      <c r="R21" s="756" t="s">
        <v>678</v>
      </c>
      <c r="S21" s="419">
        <f t="shared" si="2"/>
        <v>0.74999999929555206</v>
      </c>
      <c r="T21" s="5">
        <f t="shared" si="3"/>
        <v>266165852</v>
      </c>
      <c r="U21" s="9"/>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row>
    <row r="22" spans="1:79" ht="240" x14ac:dyDescent="0.25">
      <c r="A22" s="1198"/>
      <c r="B22" s="1150"/>
      <c r="C22" s="1150"/>
      <c r="D22" s="880"/>
      <c r="E22" s="1153"/>
      <c r="F22" s="1182"/>
      <c r="G22" s="1185"/>
      <c r="H22" s="1188"/>
      <c r="I22" s="1046"/>
      <c r="J22" s="664" t="s">
        <v>570</v>
      </c>
      <c r="K22" s="670" t="s">
        <v>289</v>
      </c>
      <c r="L22" s="295">
        <v>300000</v>
      </c>
      <c r="M22" s="666">
        <f t="shared" si="0"/>
        <v>300000</v>
      </c>
      <c r="N22" s="513">
        <v>300000</v>
      </c>
      <c r="O22" s="667">
        <v>0</v>
      </c>
      <c r="P22" s="668">
        <f t="shared" si="1"/>
        <v>1</v>
      </c>
      <c r="Q22" s="1176"/>
      <c r="R22" s="816" t="s">
        <v>767</v>
      </c>
      <c r="S22" s="419">
        <f t="shared" si="2"/>
        <v>0</v>
      </c>
      <c r="T22" s="5">
        <f t="shared" si="3"/>
        <v>0</v>
      </c>
      <c r="U22" s="9"/>
    </row>
    <row r="23" spans="1:79" ht="270" x14ac:dyDescent="0.25">
      <c r="A23" s="1210">
        <v>5</v>
      </c>
      <c r="B23" s="1235" t="s">
        <v>63</v>
      </c>
      <c r="C23" s="1202" t="s">
        <v>198</v>
      </c>
      <c r="D23" s="1202" t="s">
        <v>463</v>
      </c>
      <c r="E23" s="1238" t="s">
        <v>584</v>
      </c>
      <c r="F23" s="1204" t="s">
        <v>8</v>
      </c>
      <c r="G23" s="1013">
        <v>383980487.01999998</v>
      </c>
      <c r="H23" s="1246" t="s">
        <v>63</v>
      </c>
      <c r="I23" s="1079" t="s">
        <v>329</v>
      </c>
      <c r="J23" s="670" t="s">
        <v>608</v>
      </c>
      <c r="K23" s="670" t="s">
        <v>257</v>
      </c>
      <c r="L23" s="295">
        <v>31074718.09</v>
      </c>
      <c r="M23" s="666">
        <f t="shared" si="0"/>
        <v>31074718.09</v>
      </c>
      <c r="N23" s="513">
        <v>31074718.09</v>
      </c>
      <c r="O23" s="667">
        <v>0</v>
      </c>
      <c r="P23" s="668">
        <f t="shared" si="1"/>
        <v>1</v>
      </c>
      <c r="Q23" s="1194">
        <f>(M23+M24+M25+M26+M27)/G23</f>
        <v>8.2025185223434285E-2</v>
      </c>
      <c r="R23" s="420" t="s">
        <v>641</v>
      </c>
      <c r="S23" s="419">
        <f t="shared" si="2"/>
        <v>0</v>
      </c>
      <c r="T23" s="5">
        <f t="shared" si="3"/>
        <v>0</v>
      </c>
      <c r="U23" s="9"/>
    </row>
    <row r="24" spans="1:79" ht="90" x14ac:dyDescent="0.25">
      <c r="A24" s="1143"/>
      <c r="B24" s="1236"/>
      <c r="C24" s="1149"/>
      <c r="D24" s="1149"/>
      <c r="E24" s="1239"/>
      <c r="F24" s="1181"/>
      <c r="G24" s="1248"/>
      <c r="H24" s="1250"/>
      <c r="I24" s="1095"/>
      <c r="J24" s="664" t="s">
        <v>130</v>
      </c>
      <c r="K24" s="670" t="s">
        <v>572</v>
      </c>
      <c r="L24" s="295">
        <v>24838.28</v>
      </c>
      <c r="M24" s="666">
        <f t="shared" si="0"/>
        <v>24838.28</v>
      </c>
      <c r="N24" s="510">
        <v>0</v>
      </c>
      <c r="O24" s="667">
        <v>24838.28</v>
      </c>
      <c r="P24" s="668"/>
      <c r="Q24" s="1175"/>
      <c r="R24" s="745" t="s">
        <v>677</v>
      </c>
      <c r="S24" s="419"/>
      <c r="T24" s="5"/>
      <c r="U24" s="9"/>
    </row>
    <row r="25" spans="1:79" ht="103.5" customHeight="1" x14ac:dyDescent="0.25">
      <c r="A25" s="1143"/>
      <c r="B25" s="1236"/>
      <c r="C25" s="1149"/>
      <c r="D25" s="879"/>
      <c r="E25" s="1239"/>
      <c r="F25" s="1181"/>
      <c r="G25" s="1248"/>
      <c r="H25" s="1250"/>
      <c r="I25" s="1095"/>
      <c r="J25" s="664" t="s">
        <v>130</v>
      </c>
      <c r="K25" s="670" t="s">
        <v>573</v>
      </c>
      <c r="L25" s="295">
        <v>89232.79</v>
      </c>
      <c r="M25" s="666">
        <v>89233</v>
      </c>
      <c r="N25" s="1251">
        <v>393223</v>
      </c>
      <c r="O25" s="667">
        <v>0</v>
      </c>
      <c r="P25" s="668">
        <f t="shared" ref="P25:P38" si="4">M25/L25</f>
        <v>1.0000023533949796</v>
      </c>
      <c r="Q25" s="1175"/>
      <c r="R25" s="1241" t="s">
        <v>670</v>
      </c>
      <c r="S25" s="419"/>
      <c r="T25" s="5"/>
      <c r="U25" s="9"/>
    </row>
    <row r="26" spans="1:79" ht="137.25" customHeight="1" x14ac:dyDescent="0.25">
      <c r="A26" s="1143"/>
      <c r="B26" s="1236"/>
      <c r="C26" s="1149"/>
      <c r="D26" s="879"/>
      <c r="E26" s="1239"/>
      <c r="F26" s="1181"/>
      <c r="G26" s="1248"/>
      <c r="H26" s="1250"/>
      <c r="I26" s="1095"/>
      <c r="J26" s="664" t="s">
        <v>130</v>
      </c>
      <c r="K26" s="670" t="s">
        <v>574</v>
      </c>
      <c r="L26" s="295">
        <v>303989.96000000002</v>
      </c>
      <c r="M26" s="666">
        <v>303990</v>
      </c>
      <c r="N26" s="1252"/>
      <c r="O26" s="667">
        <v>0</v>
      </c>
      <c r="P26" s="668">
        <f t="shared" si="4"/>
        <v>1.0000001315832929</v>
      </c>
      <c r="Q26" s="1175"/>
      <c r="R26" s="1179"/>
      <c r="S26" s="419"/>
      <c r="T26" s="5"/>
      <c r="U26" s="9"/>
    </row>
    <row r="27" spans="1:79" ht="75" x14ac:dyDescent="0.25">
      <c r="A27" s="1144"/>
      <c r="B27" s="1237"/>
      <c r="C27" s="1150"/>
      <c r="D27" s="880"/>
      <c r="E27" s="1240"/>
      <c r="F27" s="1182"/>
      <c r="G27" s="1249"/>
      <c r="H27" s="1247"/>
      <c r="I27" s="1080"/>
      <c r="J27" s="664" t="s">
        <v>130</v>
      </c>
      <c r="K27" s="670" t="s">
        <v>575</v>
      </c>
      <c r="L27" s="295">
        <v>3291.2</v>
      </c>
      <c r="M27" s="666">
        <f t="shared" ref="M27:M38" si="5">N27+O27</f>
        <v>3291.2</v>
      </c>
      <c r="N27" s="510">
        <v>0</v>
      </c>
      <c r="O27" s="667">
        <v>3291.2</v>
      </c>
      <c r="P27" s="668">
        <f t="shared" si="4"/>
        <v>1</v>
      </c>
      <c r="Q27" s="1176"/>
      <c r="R27" s="808" t="s">
        <v>676</v>
      </c>
      <c r="S27" s="419"/>
      <c r="T27" s="5"/>
      <c r="U27" s="9"/>
    </row>
    <row r="28" spans="1:79" ht="300" x14ac:dyDescent="0.25">
      <c r="A28" s="1210">
        <v>6</v>
      </c>
      <c r="B28" s="1235" t="s">
        <v>63</v>
      </c>
      <c r="C28" s="1202" t="s">
        <v>154</v>
      </c>
      <c r="D28" s="1202" t="s">
        <v>463</v>
      </c>
      <c r="E28" s="1238" t="s">
        <v>585</v>
      </c>
      <c r="F28" s="1242" t="s">
        <v>8</v>
      </c>
      <c r="G28" s="1244">
        <v>77718036.650000006</v>
      </c>
      <c r="H28" s="1246" t="s">
        <v>63</v>
      </c>
      <c r="I28" s="1079" t="s">
        <v>329</v>
      </c>
      <c r="J28" s="664" t="s">
        <v>608</v>
      </c>
      <c r="K28" s="670" t="s">
        <v>623</v>
      </c>
      <c r="L28" s="295">
        <v>19602081.100000001</v>
      </c>
      <c r="M28" s="666">
        <f t="shared" si="5"/>
        <v>16260597.42</v>
      </c>
      <c r="N28" s="513">
        <v>16260597.42</v>
      </c>
      <c r="O28" s="679">
        <v>0</v>
      </c>
      <c r="P28" s="668">
        <f t="shared" si="4"/>
        <v>0.82953423858653452</v>
      </c>
      <c r="Q28" s="1194">
        <f>(M28+M29)/G28</f>
        <v>0.20970997367571814</v>
      </c>
      <c r="R28" s="420" t="s">
        <v>712</v>
      </c>
      <c r="S28" s="419">
        <f>T28/L28</f>
        <v>0.17046576141346551</v>
      </c>
      <c r="T28" s="5">
        <f>L28-M28</f>
        <v>3341483.6800000016</v>
      </c>
      <c r="U28" s="9"/>
    </row>
    <row r="29" spans="1:79" ht="195" x14ac:dyDescent="0.25">
      <c r="A29" s="1144"/>
      <c r="B29" s="1237"/>
      <c r="C29" s="1150"/>
      <c r="D29" s="880"/>
      <c r="E29" s="1240"/>
      <c r="F29" s="1243"/>
      <c r="G29" s="1245"/>
      <c r="H29" s="1247"/>
      <c r="I29" s="1080"/>
      <c r="J29" s="675" t="s">
        <v>130</v>
      </c>
      <c r="K29" s="670" t="s">
        <v>403</v>
      </c>
      <c r="L29" s="295">
        <v>44293.75</v>
      </c>
      <c r="M29" s="666">
        <f t="shared" si="5"/>
        <v>37650</v>
      </c>
      <c r="N29" s="512">
        <v>37650</v>
      </c>
      <c r="O29" s="667">
        <v>0</v>
      </c>
      <c r="P29" s="668">
        <f t="shared" si="4"/>
        <v>0.85000705517144071</v>
      </c>
      <c r="Q29" s="1176"/>
      <c r="R29" s="742" t="s">
        <v>669</v>
      </c>
      <c r="S29" s="419"/>
      <c r="T29" s="5"/>
      <c r="U29" s="9"/>
    </row>
    <row r="30" spans="1:79" ht="285" x14ac:dyDescent="0.25">
      <c r="A30" s="1210">
        <v>7</v>
      </c>
      <c r="B30" s="1253" t="s">
        <v>63</v>
      </c>
      <c r="C30" s="1202" t="s">
        <v>155</v>
      </c>
      <c r="D30" s="1202" t="s">
        <v>463</v>
      </c>
      <c r="E30" s="1238" t="s">
        <v>585</v>
      </c>
      <c r="F30" s="1204" t="s">
        <v>8</v>
      </c>
      <c r="G30" s="1013">
        <v>429420138.85000002</v>
      </c>
      <c r="H30" s="1246" t="s">
        <v>63</v>
      </c>
      <c r="I30" s="1079" t="s">
        <v>329</v>
      </c>
      <c r="J30" s="664" t="s">
        <v>608</v>
      </c>
      <c r="K30" s="670" t="s">
        <v>258</v>
      </c>
      <c r="L30" s="295">
        <v>35458726.380000003</v>
      </c>
      <c r="M30" s="666">
        <f t="shared" si="5"/>
        <v>35458726.380000003</v>
      </c>
      <c r="N30" s="513">
        <v>35458726.380000003</v>
      </c>
      <c r="O30" s="667">
        <v>0</v>
      </c>
      <c r="P30" s="668">
        <f t="shared" si="4"/>
        <v>1</v>
      </c>
      <c r="Q30" s="1194">
        <f>(M30+M31)/G30</f>
        <v>8.3360322773553125E-2</v>
      </c>
      <c r="R30" s="420" t="s">
        <v>668</v>
      </c>
      <c r="S30" s="419">
        <f>T30/L30</f>
        <v>0</v>
      </c>
      <c r="T30" s="5">
        <f>L30-M30</f>
        <v>0</v>
      </c>
      <c r="U30" s="9"/>
    </row>
    <row r="31" spans="1:79" ht="165" x14ac:dyDescent="0.25">
      <c r="A31" s="1144"/>
      <c r="B31" s="1147"/>
      <c r="C31" s="1150"/>
      <c r="D31" s="880"/>
      <c r="E31" s="1240"/>
      <c r="F31" s="1182"/>
      <c r="G31" s="1249"/>
      <c r="H31" s="1247"/>
      <c r="I31" s="1080"/>
      <c r="J31" s="675" t="s">
        <v>130</v>
      </c>
      <c r="K31" s="670" t="s">
        <v>574</v>
      </c>
      <c r="L31" s="295">
        <v>397500</v>
      </c>
      <c r="M31" s="666">
        <f t="shared" si="5"/>
        <v>337875</v>
      </c>
      <c r="N31" s="512">
        <v>337875</v>
      </c>
      <c r="O31" s="667">
        <v>0</v>
      </c>
      <c r="P31" s="668">
        <f t="shared" si="4"/>
        <v>0.85</v>
      </c>
      <c r="Q31" s="1176"/>
      <c r="R31" s="742" t="s">
        <v>667</v>
      </c>
      <c r="S31" s="419"/>
      <c r="T31" s="5"/>
      <c r="U31" s="9"/>
    </row>
    <row r="32" spans="1:79" ht="195" x14ac:dyDescent="0.25">
      <c r="A32" s="1196">
        <v>8</v>
      </c>
      <c r="B32" s="1202" t="s">
        <v>66</v>
      </c>
      <c r="C32" s="1254" t="s">
        <v>67</v>
      </c>
      <c r="D32" s="1202" t="s">
        <v>464</v>
      </c>
      <c r="E32" s="1238" t="s">
        <v>637</v>
      </c>
      <c r="F32" s="1204" t="s">
        <v>68</v>
      </c>
      <c r="G32" s="1013">
        <v>6830164.3499999996</v>
      </c>
      <c r="H32" s="1255" t="s">
        <v>435</v>
      </c>
      <c r="I32" s="902" t="s">
        <v>148</v>
      </c>
      <c r="J32" s="730" t="s">
        <v>609</v>
      </c>
      <c r="K32" s="730" t="s">
        <v>386</v>
      </c>
      <c r="L32" s="295">
        <v>1851077.37</v>
      </c>
      <c r="M32" s="666">
        <f t="shared" si="5"/>
        <v>3316481.86</v>
      </c>
      <c r="N32" s="592">
        <v>3316481.86</v>
      </c>
      <c r="O32" s="589">
        <v>0</v>
      </c>
      <c r="P32" s="668">
        <f t="shared" si="4"/>
        <v>1.7916495084157393</v>
      </c>
      <c r="Q32" s="1194">
        <f>(M32+M33)/G32</f>
        <v>0.49288445892228056</v>
      </c>
      <c r="R32" s="742" t="s">
        <v>666</v>
      </c>
      <c r="S32" s="419">
        <f t="shared" ref="S32:S41" si="6">T32/L32</f>
        <v>-0.79164950841573933</v>
      </c>
      <c r="T32" s="5">
        <f t="shared" ref="T32:T41" si="7">L32-M32</f>
        <v>-1465404.4899999998</v>
      </c>
      <c r="U32" s="9"/>
    </row>
    <row r="33" spans="1:21" ht="60" x14ac:dyDescent="0.25">
      <c r="A33" s="1198"/>
      <c r="B33" s="1150"/>
      <c r="C33" s="1150"/>
      <c r="D33" s="880"/>
      <c r="E33" s="1240"/>
      <c r="F33" s="1182"/>
      <c r="G33" s="1249"/>
      <c r="H33" s="1256"/>
      <c r="I33" s="1046"/>
      <c r="J33" s="664" t="s">
        <v>570</v>
      </c>
      <c r="K33" s="670" t="s">
        <v>268</v>
      </c>
      <c r="L33" s="295">
        <v>50000</v>
      </c>
      <c r="M33" s="666">
        <f t="shared" si="5"/>
        <v>50000</v>
      </c>
      <c r="N33" s="513">
        <v>50000</v>
      </c>
      <c r="O33" s="667">
        <v>0</v>
      </c>
      <c r="P33" s="668">
        <f t="shared" si="4"/>
        <v>1</v>
      </c>
      <c r="Q33" s="1176"/>
      <c r="R33" s="742" t="s">
        <v>665</v>
      </c>
      <c r="S33" s="419">
        <f t="shared" si="6"/>
        <v>0</v>
      </c>
      <c r="T33" s="5">
        <f t="shared" si="7"/>
        <v>0</v>
      </c>
      <c r="U33" s="9"/>
    </row>
    <row r="34" spans="1:21" ht="225" x14ac:dyDescent="0.25">
      <c r="A34" s="1196">
        <v>9</v>
      </c>
      <c r="B34" s="1202" t="s">
        <v>115</v>
      </c>
      <c r="C34" s="1257" t="s">
        <v>156</v>
      </c>
      <c r="D34" s="1260" t="s">
        <v>470</v>
      </c>
      <c r="E34" s="1203" t="s">
        <v>114</v>
      </c>
      <c r="F34" s="1204" t="s">
        <v>8</v>
      </c>
      <c r="G34" s="1216">
        <v>120250460.58</v>
      </c>
      <c r="H34" s="1224" t="s">
        <v>115</v>
      </c>
      <c r="I34" s="902" t="s">
        <v>299</v>
      </c>
      <c r="J34" s="757" t="s">
        <v>608</v>
      </c>
      <c r="K34" s="197" t="s">
        <v>290</v>
      </c>
      <c r="L34" s="295">
        <v>8920521.7899999991</v>
      </c>
      <c r="M34" s="666">
        <f t="shared" si="5"/>
        <v>8920521.7899999991</v>
      </c>
      <c r="N34" s="373">
        <v>8920521.7899999991</v>
      </c>
      <c r="O34" s="667">
        <v>0</v>
      </c>
      <c r="P34" s="668">
        <f t="shared" si="4"/>
        <v>1</v>
      </c>
      <c r="Q34" s="1194">
        <f>(M34+M35+M36+M37)/G34</f>
        <v>0.10790177540623937</v>
      </c>
      <c r="R34" s="756" t="s">
        <v>688</v>
      </c>
      <c r="S34" s="419">
        <f t="shared" si="6"/>
        <v>0</v>
      </c>
      <c r="T34" s="5">
        <f t="shared" si="7"/>
        <v>0</v>
      </c>
      <c r="U34" s="9"/>
    </row>
    <row r="35" spans="1:21" ht="285" x14ac:dyDescent="0.25">
      <c r="A35" s="1197"/>
      <c r="B35" s="1149"/>
      <c r="C35" s="1258"/>
      <c r="D35" s="879"/>
      <c r="E35" s="1152"/>
      <c r="F35" s="1181"/>
      <c r="G35" s="1184"/>
      <c r="H35" s="1187"/>
      <c r="I35" s="1045"/>
      <c r="J35" s="675" t="s">
        <v>130</v>
      </c>
      <c r="K35" s="670" t="s">
        <v>300</v>
      </c>
      <c r="L35" s="671">
        <v>7905397.8399999999</v>
      </c>
      <c r="M35" s="666">
        <f t="shared" si="5"/>
        <v>3914716.4</v>
      </c>
      <c r="N35" s="514">
        <v>3914716.4</v>
      </c>
      <c r="O35" s="667">
        <v>0</v>
      </c>
      <c r="P35" s="668">
        <f t="shared" si="4"/>
        <v>0.49519536894047067</v>
      </c>
      <c r="Q35" s="1175"/>
      <c r="R35" s="758" t="s">
        <v>694</v>
      </c>
      <c r="S35" s="419">
        <f t="shared" si="6"/>
        <v>0.50480463105952933</v>
      </c>
      <c r="T35" s="5">
        <f t="shared" si="7"/>
        <v>3990681.44</v>
      </c>
      <c r="U35" s="9"/>
    </row>
    <row r="36" spans="1:21" ht="60" x14ac:dyDescent="0.25">
      <c r="A36" s="1197"/>
      <c r="B36" s="1149"/>
      <c r="C36" s="1258"/>
      <c r="D36" s="879"/>
      <c r="E36" s="1152"/>
      <c r="F36" s="1181"/>
      <c r="G36" s="1184"/>
      <c r="H36" s="1187"/>
      <c r="I36" s="1045"/>
      <c r="J36" s="664" t="s">
        <v>570</v>
      </c>
      <c r="K36" s="670" t="s">
        <v>291</v>
      </c>
      <c r="L36" s="671">
        <v>100000</v>
      </c>
      <c r="M36" s="666">
        <f t="shared" si="5"/>
        <v>100000</v>
      </c>
      <c r="N36" s="373">
        <v>100000</v>
      </c>
      <c r="O36" s="667">
        <v>0</v>
      </c>
      <c r="P36" s="668">
        <f t="shared" si="4"/>
        <v>1</v>
      </c>
      <c r="Q36" s="1175"/>
      <c r="R36" s="758" t="s">
        <v>699</v>
      </c>
      <c r="S36" s="419">
        <f t="shared" si="6"/>
        <v>0</v>
      </c>
      <c r="T36" s="5">
        <f t="shared" si="7"/>
        <v>0</v>
      </c>
      <c r="U36" s="9"/>
    </row>
    <row r="37" spans="1:21" ht="45" x14ac:dyDescent="0.25">
      <c r="A37" s="1198"/>
      <c r="B37" s="1150"/>
      <c r="C37" s="1259"/>
      <c r="D37" s="880"/>
      <c r="E37" s="1153"/>
      <c r="F37" s="1182"/>
      <c r="G37" s="1185"/>
      <c r="H37" s="1188"/>
      <c r="I37" s="1046"/>
      <c r="J37" s="664" t="s">
        <v>570</v>
      </c>
      <c r="K37" s="759" t="s">
        <v>695</v>
      </c>
      <c r="L37" s="671">
        <v>40000</v>
      </c>
      <c r="M37" s="666">
        <f t="shared" si="5"/>
        <v>40000</v>
      </c>
      <c r="N37" s="373">
        <v>40000</v>
      </c>
      <c r="O37" s="667">
        <v>0</v>
      </c>
      <c r="P37" s="668">
        <f t="shared" si="4"/>
        <v>1</v>
      </c>
      <c r="Q37" s="1176"/>
      <c r="R37" s="758" t="s">
        <v>700</v>
      </c>
      <c r="S37" s="419">
        <f t="shared" si="6"/>
        <v>0</v>
      </c>
      <c r="T37" s="5">
        <f t="shared" si="7"/>
        <v>0</v>
      </c>
      <c r="U37" s="9"/>
    </row>
    <row r="38" spans="1:21" ht="409.5" x14ac:dyDescent="0.25">
      <c r="A38" s="1196">
        <v>10</v>
      </c>
      <c r="B38" s="1202" t="s">
        <v>69</v>
      </c>
      <c r="C38" s="1202" t="s">
        <v>319</v>
      </c>
      <c r="D38" s="1202" t="s">
        <v>462</v>
      </c>
      <c r="E38" s="1261" t="s">
        <v>580</v>
      </c>
      <c r="F38" s="1263" t="s">
        <v>8</v>
      </c>
      <c r="G38" s="1013">
        <v>13300242.32</v>
      </c>
      <c r="H38" s="1255" t="s">
        <v>69</v>
      </c>
      <c r="I38" s="1079" t="s">
        <v>330</v>
      </c>
      <c r="J38" s="670" t="s">
        <v>608</v>
      </c>
      <c r="K38" s="670" t="s">
        <v>340</v>
      </c>
      <c r="L38" s="220">
        <v>2359075.4700000002</v>
      </c>
      <c r="M38" s="666">
        <f t="shared" si="5"/>
        <v>2359075.4700000002</v>
      </c>
      <c r="N38" s="373">
        <v>2359075.4700000002</v>
      </c>
      <c r="O38" s="508">
        <v>0</v>
      </c>
      <c r="P38" s="668">
        <f t="shared" si="4"/>
        <v>1</v>
      </c>
      <c r="Q38" s="1194">
        <f>(M38)/G38</f>
        <v>0.177370863871599</v>
      </c>
      <c r="R38" s="420" t="s">
        <v>768</v>
      </c>
      <c r="S38" s="419">
        <f t="shared" si="6"/>
        <v>0</v>
      </c>
      <c r="T38" s="5">
        <f t="shared" si="7"/>
        <v>0</v>
      </c>
      <c r="U38" s="9"/>
    </row>
    <row r="39" spans="1:21" ht="79.5" customHeight="1" x14ac:dyDescent="0.25">
      <c r="A39" s="1198"/>
      <c r="B39" s="1150"/>
      <c r="C39" s="1150"/>
      <c r="D39" s="1098"/>
      <c r="E39" s="1262"/>
      <c r="F39" s="1264"/>
      <c r="G39" s="1249"/>
      <c r="H39" s="1256"/>
      <c r="I39" s="1080"/>
      <c r="J39" s="664" t="s">
        <v>570</v>
      </c>
      <c r="K39" s="670" t="s">
        <v>436</v>
      </c>
      <c r="L39" s="295">
        <v>0</v>
      </c>
      <c r="M39" s="295">
        <v>0</v>
      </c>
      <c r="N39" s="680">
        <v>0</v>
      </c>
      <c r="O39" s="326">
        <v>0</v>
      </c>
      <c r="P39" s="668">
        <v>0</v>
      </c>
      <c r="Q39" s="1176"/>
      <c r="R39" s="742" t="s">
        <v>664</v>
      </c>
      <c r="S39" s="419" t="e">
        <f t="shared" si="6"/>
        <v>#DIV/0!</v>
      </c>
      <c r="T39" s="5">
        <f t="shared" si="7"/>
        <v>0</v>
      </c>
      <c r="U39" s="9"/>
    </row>
    <row r="40" spans="1:21" ht="390" x14ac:dyDescent="0.25">
      <c r="A40" s="1196">
        <v>11</v>
      </c>
      <c r="B40" s="1202" t="s">
        <v>70</v>
      </c>
      <c r="C40" s="1202" t="s">
        <v>157</v>
      </c>
      <c r="D40" s="1202" t="s">
        <v>464</v>
      </c>
      <c r="E40" s="1238" t="s">
        <v>583</v>
      </c>
      <c r="F40" s="1204" t="s">
        <v>8</v>
      </c>
      <c r="G40" s="1013">
        <v>50983386.560000002</v>
      </c>
      <c r="H40" s="1246" t="s">
        <v>434</v>
      </c>
      <c r="I40" s="1103" t="s">
        <v>255</v>
      </c>
      <c r="J40" s="670" t="s">
        <v>608</v>
      </c>
      <c r="K40" s="670" t="s">
        <v>341</v>
      </c>
      <c r="L40" s="220">
        <v>9849777.9000000004</v>
      </c>
      <c r="M40" s="681">
        <f>N40+O40</f>
        <v>2351606.38</v>
      </c>
      <c r="N40" s="373">
        <v>2351606.38</v>
      </c>
      <c r="O40" s="509">
        <v>0</v>
      </c>
      <c r="P40" s="668">
        <f t="shared" ref="P40:P47" si="8">M40/L40</f>
        <v>0.23874714779101769</v>
      </c>
      <c r="Q40" s="1194">
        <f>(M40+M41+M42+M43)/G40</f>
        <v>0.19532104577401377</v>
      </c>
      <c r="R40" s="816" t="s">
        <v>769</v>
      </c>
      <c r="S40" s="419">
        <f t="shared" si="6"/>
        <v>0.76125285220898231</v>
      </c>
      <c r="T40" s="5">
        <f t="shared" si="7"/>
        <v>7498171.5200000005</v>
      </c>
      <c r="U40" s="9"/>
    </row>
    <row r="41" spans="1:21" ht="124.5" customHeight="1" x14ac:dyDescent="0.25">
      <c r="A41" s="1197"/>
      <c r="B41" s="1149"/>
      <c r="C41" s="1149"/>
      <c r="D41" s="879"/>
      <c r="E41" s="1265"/>
      <c r="F41" s="1181"/>
      <c r="G41" s="1248"/>
      <c r="H41" s="1250"/>
      <c r="I41" s="1104"/>
      <c r="J41" s="664" t="s">
        <v>570</v>
      </c>
      <c r="K41" s="670" t="s">
        <v>537</v>
      </c>
      <c r="L41" s="295">
        <v>1000</v>
      </c>
      <c r="M41" s="295">
        <v>1000</v>
      </c>
      <c r="N41" s="456">
        <v>1000</v>
      </c>
      <c r="O41" s="326">
        <v>0</v>
      </c>
      <c r="P41" s="668">
        <f t="shared" si="8"/>
        <v>1</v>
      </c>
      <c r="Q41" s="1175"/>
      <c r="R41" s="742" t="s">
        <v>663</v>
      </c>
      <c r="S41" s="419">
        <f t="shared" si="6"/>
        <v>0</v>
      </c>
      <c r="T41" s="5">
        <f t="shared" si="7"/>
        <v>0</v>
      </c>
      <c r="U41" s="9"/>
    </row>
    <row r="42" spans="1:21" ht="255" x14ac:dyDescent="0.25">
      <c r="A42" s="1197"/>
      <c r="B42" s="1149"/>
      <c r="C42" s="1149"/>
      <c r="D42" s="879"/>
      <c r="E42" s="1265"/>
      <c r="F42" s="1181"/>
      <c r="G42" s="1248"/>
      <c r="H42" s="1250"/>
      <c r="I42" s="1104"/>
      <c r="J42" s="664" t="s">
        <v>130</v>
      </c>
      <c r="K42" s="670" t="s">
        <v>404</v>
      </c>
      <c r="L42" s="295">
        <v>6773775.2599999998</v>
      </c>
      <c r="M42" s="666">
        <f>N42+O42</f>
        <v>7605522</v>
      </c>
      <c r="N42" s="512">
        <v>7605522</v>
      </c>
      <c r="O42" s="667">
        <v>0</v>
      </c>
      <c r="P42" s="668">
        <f t="shared" si="8"/>
        <v>1.1227892435273974</v>
      </c>
      <c r="Q42" s="1175"/>
      <c r="R42" s="746" t="s">
        <v>679</v>
      </c>
      <c r="S42" s="419"/>
      <c r="T42" s="5"/>
      <c r="U42" s="9"/>
    </row>
    <row r="43" spans="1:21" ht="60" x14ac:dyDescent="0.25">
      <c r="A43" s="1198"/>
      <c r="B43" s="1150"/>
      <c r="C43" s="1150"/>
      <c r="D43" s="880"/>
      <c r="E43" s="1266"/>
      <c r="F43" s="1182"/>
      <c r="G43" s="1249"/>
      <c r="H43" s="1247"/>
      <c r="I43" s="1105"/>
      <c r="J43" s="675" t="s">
        <v>596</v>
      </c>
      <c r="K43" s="727" t="s">
        <v>634</v>
      </c>
      <c r="L43" s="295">
        <v>0</v>
      </c>
      <c r="M43" s="666">
        <f>N43+O43</f>
        <v>0</v>
      </c>
      <c r="N43" s="510">
        <v>0</v>
      </c>
      <c r="O43" s="667">
        <v>0</v>
      </c>
      <c r="P43" s="668">
        <v>0</v>
      </c>
      <c r="Q43" s="1176"/>
      <c r="R43" s="627" t="s">
        <v>633</v>
      </c>
      <c r="S43" s="419"/>
      <c r="T43" s="5"/>
      <c r="U43" s="9"/>
    </row>
    <row r="44" spans="1:21" ht="150" x14ac:dyDescent="0.25">
      <c r="A44" s="682">
        <v>12</v>
      </c>
      <c r="B44" s="683" t="s">
        <v>75</v>
      </c>
      <c r="C44" s="664" t="s">
        <v>265</v>
      </c>
      <c r="D44" s="664" t="s">
        <v>462</v>
      </c>
      <c r="E44" s="684" t="s">
        <v>301</v>
      </c>
      <c r="F44" s="685" t="s">
        <v>8</v>
      </c>
      <c r="G44" s="305">
        <v>26500000</v>
      </c>
      <c r="H44" s="412" t="s">
        <v>437</v>
      </c>
      <c r="I44" s="407" t="s">
        <v>152</v>
      </c>
      <c r="J44" s="670" t="s">
        <v>571</v>
      </c>
      <c r="K44" s="670" t="s">
        <v>269</v>
      </c>
      <c r="L44" s="665">
        <v>538872.96</v>
      </c>
      <c r="M44" s="666">
        <f>N44+O44</f>
        <v>538872.96</v>
      </c>
      <c r="N44" s="373">
        <v>538872.96</v>
      </c>
      <c r="O44" s="672">
        <v>0</v>
      </c>
      <c r="P44" s="668">
        <f t="shared" si="8"/>
        <v>1</v>
      </c>
      <c r="Q44" s="686">
        <f>M44/G44</f>
        <v>2.0334828679245281E-2</v>
      </c>
      <c r="R44" s="742" t="s">
        <v>662</v>
      </c>
      <c r="S44" s="419">
        <f>T44/L44</f>
        <v>0</v>
      </c>
      <c r="T44" s="5">
        <f>L44-M44</f>
        <v>0</v>
      </c>
      <c r="U44" s="9"/>
    </row>
    <row r="45" spans="1:21" ht="255" x14ac:dyDescent="0.25">
      <c r="A45" s="1267">
        <v>13</v>
      </c>
      <c r="B45" s="1260" t="s">
        <v>63</v>
      </c>
      <c r="C45" s="1260" t="s">
        <v>454</v>
      </c>
      <c r="D45" s="1260" t="s">
        <v>463</v>
      </c>
      <c r="E45" s="1202" t="s">
        <v>587</v>
      </c>
      <c r="F45" s="1253" t="s">
        <v>8</v>
      </c>
      <c r="G45" s="1013">
        <v>75726679.859999999</v>
      </c>
      <c r="H45" s="1246" t="s">
        <v>63</v>
      </c>
      <c r="I45" s="1079" t="s">
        <v>327</v>
      </c>
      <c r="J45" s="687" t="s">
        <v>608</v>
      </c>
      <c r="K45" s="670" t="s">
        <v>292</v>
      </c>
      <c r="L45" s="665">
        <v>101050.13</v>
      </c>
      <c r="M45" s="681">
        <f>N45+O45</f>
        <v>6582.4</v>
      </c>
      <c r="N45" s="505">
        <v>6582.4</v>
      </c>
      <c r="O45" s="688">
        <v>0</v>
      </c>
      <c r="P45" s="668">
        <f t="shared" si="8"/>
        <v>6.5139945886264566E-2</v>
      </c>
      <c r="Q45" s="1194">
        <f>(M45+M46)/G45</f>
        <v>3.5102872658809318E-3</v>
      </c>
      <c r="R45" s="742" t="s">
        <v>661</v>
      </c>
      <c r="S45" s="419">
        <f>T45/L45</f>
        <v>0.93486005411373552</v>
      </c>
      <c r="T45" s="5">
        <f>L45-M45</f>
        <v>94467.73000000001</v>
      </c>
      <c r="U45" s="9"/>
    </row>
    <row r="46" spans="1:21" ht="150" x14ac:dyDescent="0.25">
      <c r="A46" s="1268"/>
      <c r="B46" s="1259"/>
      <c r="C46" s="1259"/>
      <c r="D46" s="880"/>
      <c r="E46" s="1150"/>
      <c r="F46" s="1147"/>
      <c r="G46" s="1249"/>
      <c r="H46" s="1247"/>
      <c r="I46" s="1080"/>
      <c r="J46" s="675" t="s">
        <v>130</v>
      </c>
      <c r="K46" s="670" t="s">
        <v>405</v>
      </c>
      <c r="L46" s="665">
        <v>259239.57</v>
      </c>
      <c r="M46" s="689">
        <f>N46+O46</f>
        <v>259240</v>
      </c>
      <c r="N46" s="329">
        <v>259240</v>
      </c>
      <c r="O46" s="672">
        <v>0</v>
      </c>
      <c r="P46" s="668">
        <f t="shared" si="8"/>
        <v>1.0000016586973972</v>
      </c>
      <c r="Q46" s="1176"/>
      <c r="R46" s="742" t="s">
        <v>660</v>
      </c>
      <c r="S46" s="419"/>
      <c r="T46" s="5"/>
      <c r="U46" s="9"/>
    </row>
    <row r="47" spans="1:21" ht="255" x14ac:dyDescent="0.25">
      <c r="A47" s="1267">
        <v>14</v>
      </c>
      <c r="B47" s="1260" t="s">
        <v>63</v>
      </c>
      <c r="C47" s="1260" t="s">
        <v>158</v>
      </c>
      <c r="D47" s="1260" t="s">
        <v>463</v>
      </c>
      <c r="E47" s="1202" t="s">
        <v>586</v>
      </c>
      <c r="F47" s="1204" t="s">
        <v>8</v>
      </c>
      <c r="G47" s="1013">
        <v>114144662.22</v>
      </c>
      <c r="H47" s="1246" t="s">
        <v>63</v>
      </c>
      <c r="I47" s="1079" t="s">
        <v>329</v>
      </c>
      <c r="J47" s="670" t="s">
        <v>608</v>
      </c>
      <c r="K47" s="670" t="s">
        <v>604</v>
      </c>
      <c r="L47" s="665">
        <v>3378744.56</v>
      </c>
      <c r="M47" s="666">
        <v>872179.28</v>
      </c>
      <c r="N47" s="373">
        <v>872179.28</v>
      </c>
      <c r="O47" s="672">
        <v>0</v>
      </c>
      <c r="P47" s="668">
        <f t="shared" si="8"/>
        <v>0.25813708746304276</v>
      </c>
      <c r="Q47" s="1194">
        <f>(M47:M49)/G47</f>
        <v>7.6409992638900642E-3</v>
      </c>
      <c r="R47" s="731" t="s">
        <v>638</v>
      </c>
      <c r="S47" s="419">
        <f t="shared" ref="S47:S52" si="9">T47/L47</f>
        <v>0.74186291253695724</v>
      </c>
      <c r="T47" s="5">
        <f t="shared" ref="T47:T52" si="10">L47-M47</f>
        <v>2506565.2800000003</v>
      </c>
      <c r="U47" s="9"/>
    </row>
    <row r="48" spans="1:21" ht="60.75" customHeight="1" x14ac:dyDescent="0.25">
      <c r="A48" s="1269"/>
      <c r="B48" s="1258"/>
      <c r="C48" s="1258"/>
      <c r="D48" s="879"/>
      <c r="E48" s="1149"/>
      <c r="F48" s="1181"/>
      <c r="G48" s="1248"/>
      <c r="H48" s="1250"/>
      <c r="I48" s="1095"/>
      <c r="J48" s="664" t="s">
        <v>570</v>
      </c>
      <c r="K48" s="670" t="s">
        <v>339</v>
      </c>
      <c r="L48" s="665">
        <v>0</v>
      </c>
      <c r="M48" s="666">
        <v>0</v>
      </c>
      <c r="N48" s="515">
        <v>0</v>
      </c>
      <c r="O48" s="672">
        <v>0</v>
      </c>
      <c r="P48" s="668">
        <v>0</v>
      </c>
      <c r="Q48" s="1175"/>
      <c r="R48" s="742" t="s">
        <v>658</v>
      </c>
      <c r="S48" s="419" t="e">
        <f t="shared" si="9"/>
        <v>#DIV/0!</v>
      </c>
      <c r="T48" s="5">
        <f t="shared" si="10"/>
        <v>0</v>
      </c>
      <c r="U48" s="9"/>
    </row>
    <row r="49" spans="1:23" ht="150" x14ac:dyDescent="0.25">
      <c r="A49" s="1268"/>
      <c r="B49" s="1259"/>
      <c r="C49" s="1259"/>
      <c r="D49" s="880"/>
      <c r="E49" s="1150"/>
      <c r="F49" s="1182"/>
      <c r="G49" s="1249"/>
      <c r="H49" s="1247"/>
      <c r="I49" s="1080"/>
      <c r="J49" s="675" t="s">
        <v>130</v>
      </c>
      <c r="K49" s="670" t="s">
        <v>569</v>
      </c>
      <c r="L49" s="618">
        <v>186679.77</v>
      </c>
      <c r="M49" s="666">
        <f t="shared" ref="M49:M55" si="11">N49+O49</f>
        <v>195663</v>
      </c>
      <c r="N49" s="329">
        <v>195663</v>
      </c>
      <c r="O49" s="672">
        <v>0</v>
      </c>
      <c r="P49" s="668">
        <f>M49/L49</f>
        <v>1.0481210685014237</v>
      </c>
      <c r="Q49" s="1176"/>
      <c r="R49" s="742" t="s">
        <v>659</v>
      </c>
      <c r="S49" s="419">
        <f t="shared" si="9"/>
        <v>-4.8121068501423649E-2</v>
      </c>
      <c r="T49" s="5">
        <f t="shared" si="10"/>
        <v>-8983.2300000000105</v>
      </c>
      <c r="U49" s="9"/>
    </row>
    <row r="50" spans="1:23" ht="398.25" customHeight="1" x14ac:dyDescent="0.25">
      <c r="A50" s="1267">
        <v>15</v>
      </c>
      <c r="B50" s="1260" t="s">
        <v>63</v>
      </c>
      <c r="C50" s="1270" t="s">
        <v>328</v>
      </c>
      <c r="D50" s="1260" t="s">
        <v>463</v>
      </c>
      <c r="E50" s="1202" t="s">
        <v>586</v>
      </c>
      <c r="F50" s="1204" t="s">
        <v>8</v>
      </c>
      <c r="G50" s="1013">
        <v>97275841.819999993</v>
      </c>
      <c r="H50" s="1246" t="s">
        <v>63</v>
      </c>
      <c r="I50" s="1079" t="s">
        <v>329</v>
      </c>
      <c r="J50" s="664" t="s">
        <v>608</v>
      </c>
      <c r="K50" s="670" t="s">
        <v>343</v>
      </c>
      <c r="L50" s="220">
        <v>1372882.5</v>
      </c>
      <c r="M50" s="370">
        <f t="shared" si="11"/>
        <v>305657.62</v>
      </c>
      <c r="N50" s="456">
        <v>305657.62</v>
      </c>
      <c r="O50" s="508">
        <v>0</v>
      </c>
      <c r="P50" s="371">
        <f>M50/L50</f>
        <v>0.22263931545489143</v>
      </c>
      <c r="Q50" s="1300">
        <f>(M50+M51)/G50</f>
        <v>1.0866938802298408E-2</v>
      </c>
      <c r="R50" s="420" t="s">
        <v>713</v>
      </c>
      <c r="S50" s="419">
        <f t="shared" si="9"/>
        <v>0.77736068454510843</v>
      </c>
      <c r="T50" s="5">
        <f t="shared" si="10"/>
        <v>1067224.8799999999</v>
      </c>
      <c r="U50" s="9"/>
    </row>
    <row r="51" spans="1:23" ht="135" x14ac:dyDescent="0.25">
      <c r="A51" s="1268"/>
      <c r="B51" s="1259"/>
      <c r="C51" s="1259"/>
      <c r="D51" s="880"/>
      <c r="E51" s="1150"/>
      <c r="F51" s="1182"/>
      <c r="G51" s="1249"/>
      <c r="H51" s="1247"/>
      <c r="I51" s="1080"/>
      <c r="J51" s="675" t="s">
        <v>130</v>
      </c>
      <c r="K51" s="670" t="s">
        <v>333</v>
      </c>
      <c r="L51" s="220">
        <v>910378.05</v>
      </c>
      <c r="M51" s="370">
        <f t="shared" si="11"/>
        <v>751433</v>
      </c>
      <c r="N51" s="329">
        <v>751433</v>
      </c>
      <c r="O51" s="509">
        <v>0</v>
      </c>
      <c r="P51" s="371">
        <v>1</v>
      </c>
      <c r="Q51" s="1302"/>
      <c r="R51" s="420" t="s">
        <v>657</v>
      </c>
      <c r="S51" s="419">
        <f t="shared" si="9"/>
        <v>0.17459235753761862</v>
      </c>
      <c r="T51" s="5">
        <f t="shared" si="10"/>
        <v>158945.05000000005</v>
      </c>
      <c r="U51" s="9"/>
    </row>
    <row r="52" spans="1:23" ht="346.9" customHeight="1" x14ac:dyDescent="0.25">
      <c r="A52" s="1267">
        <v>16</v>
      </c>
      <c r="B52" s="1271" t="s">
        <v>115</v>
      </c>
      <c r="C52" s="1274" t="s">
        <v>159</v>
      </c>
      <c r="D52" s="1202" t="s">
        <v>470</v>
      </c>
      <c r="E52" s="1079" t="s">
        <v>566</v>
      </c>
      <c r="F52" s="1204" t="s">
        <v>8</v>
      </c>
      <c r="G52" s="1013">
        <v>112459975.41</v>
      </c>
      <c r="H52" s="1246" t="s">
        <v>115</v>
      </c>
      <c r="I52" s="1079" t="s">
        <v>255</v>
      </c>
      <c r="J52" s="1202" t="s">
        <v>608</v>
      </c>
      <c r="K52" s="1311" t="s">
        <v>692</v>
      </c>
      <c r="L52" s="1309">
        <v>6710623.1600000001</v>
      </c>
      <c r="M52" s="1309">
        <f>N52+O52+N53+O53</f>
        <v>2486852.63</v>
      </c>
      <c r="N52" s="626">
        <v>2003321.63</v>
      </c>
      <c r="O52" s="523">
        <v>0</v>
      </c>
      <c r="P52" s="1300">
        <f t="shared" ref="P52:P63" si="12">M52/L52</f>
        <v>0.37058445552767411</v>
      </c>
      <c r="Q52" s="1300">
        <f>(M52+M54+M55+M57)/G52</f>
        <v>3.7005944157710892E-2</v>
      </c>
      <c r="R52" s="420" t="s">
        <v>714</v>
      </c>
      <c r="S52" s="419">
        <f t="shared" si="9"/>
        <v>0.62941554447232595</v>
      </c>
      <c r="T52" s="5">
        <f t="shared" si="10"/>
        <v>4223770.53</v>
      </c>
      <c r="U52" s="9"/>
      <c r="W52" s="9"/>
    </row>
    <row r="53" spans="1:23" ht="120" x14ac:dyDescent="0.25">
      <c r="A53" s="1269"/>
      <c r="B53" s="1272"/>
      <c r="C53" s="1149"/>
      <c r="D53" s="1149"/>
      <c r="E53" s="1095"/>
      <c r="F53" s="1181"/>
      <c r="G53" s="1248"/>
      <c r="H53" s="1250"/>
      <c r="I53" s="1095"/>
      <c r="J53" s="1150"/>
      <c r="K53" s="1312"/>
      <c r="L53" s="1310"/>
      <c r="M53" s="1310"/>
      <c r="N53" s="762">
        <v>483531</v>
      </c>
      <c r="O53" s="763">
        <v>0</v>
      </c>
      <c r="P53" s="1302"/>
      <c r="Q53" s="1301"/>
      <c r="R53" s="764" t="s">
        <v>745</v>
      </c>
      <c r="S53" s="419"/>
      <c r="T53" s="5"/>
      <c r="U53" s="9"/>
    </row>
    <row r="54" spans="1:23" ht="180" x14ac:dyDescent="0.25">
      <c r="A54" s="1269"/>
      <c r="B54" s="1272"/>
      <c r="C54" s="1149"/>
      <c r="D54" s="879"/>
      <c r="E54" s="1095"/>
      <c r="F54" s="1181"/>
      <c r="G54" s="1248"/>
      <c r="H54" s="1250"/>
      <c r="I54" s="1095"/>
      <c r="J54" s="676" t="s">
        <v>608</v>
      </c>
      <c r="K54" s="621" t="s">
        <v>398</v>
      </c>
      <c r="L54" s="622">
        <v>1604834.94</v>
      </c>
      <c r="M54" s="622">
        <f t="shared" si="11"/>
        <v>1604834.94</v>
      </c>
      <c r="N54" s="583">
        <v>1604834.94</v>
      </c>
      <c r="O54" s="524">
        <v>0</v>
      </c>
      <c r="P54" s="662">
        <f t="shared" si="12"/>
        <v>1</v>
      </c>
      <c r="Q54" s="1301"/>
      <c r="R54" s="623" t="s">
        <v>696</v>
      </c>
      <c r="S54" s="419"/>
      <c r="T54" s="5"/>
      <c r="U54" s="9"/>
      <c r="W54" s="9"/>
    </row>
    <row r="55" spans="1:23" ht="409.6" customHeight="1" x14ac:dyDescent="0.25">
      <c r="A55" s="1269"/>
      <c r="B55" s="1272"/>
      <c r="C55" s="1149"/>
      <c r="D55" s="879"/>
      <c r="E55" s="1095"/>
      <c r="F55" s="1181"/>
      <c r="G55" s="1248"/>
      <c r="H55" s="1250"/>
      <c r="I55" s="1095"/>
      <c r="J55" s="1202" t="s">
        <v>570</v>
      </c>
      <c r="K55" s="1311" t="s">
        <v>420</v>
      </c>
      <c r="L55" s="1309">
        <v>30000</v>
      </c>
      <c r="M55" s="1309">
        <f t="shared" si="11"/>
        <v>30000</v>
      </c>
      <c r="N55" s="1307">
        <v>30000</v>
      </c>
      <c r="O55" s="1305">
        <v>0</v>
      </c>
      <c r="P55" s="1303">
        <f t="shared" si="12"/>
        <v>1</v>
      </c>
      <c r="Q55" s="1301"/>
      <c r="R55" s="1214" t="s">
        <v>702</v>
      </c>
      <c r="S55" s="419"/>
      <c r="T55" s="5"/>
      <c r="U55" s="9"/>
    </row>
    <row r="56" spans="1:23" ht="51.6" customHeight="1" x14ac:dyDescent="0.25">
      <c r="A56" s="1269"/>
      <c r="B56" s="1272"/>
      <c r="C56" s="1149"/>
      <c r="D56" s="879"/>
      <c r="E56" s="1095"/>
      <c r="F56" s="1181"/>
      <c r="G56" s="1248"/>
      <c r="H56" s="1250"/>
      <c r="I56" s="1095"/>
      <c r="J56" s="1150"/>
      <c r="K56" s="1312"/>
      <c r="L56" s="1310"/>
      <c r="M56" s="1310"/>
      <c r="N56" s="1308"/>
      <c r="O56" s="1306"/>
      <c r="P56" s="1304"/>
      <c r="Q56" s="1301"/>
      <c r="R56" s="1234"/>
      <c r="S56" s="419"/>
      <c r="T56" s="5"/>
      <c r="U56" s="9"/>
    </row>
    <row r="57" spans="1:23" ht="190.9" customHeight="1" x14ac:dyDescent="0.25">
      <c r="A57" s="1268"/>
      <c r="B57" s="1273"/>
      <c r="C57" s="1150"/>
      <c r="D57" s="880"/>
      <c r="E57" s="1080"/>
      <c r="F57" s="1182"/>
      <c r="G57" s="1249"/>
      <c r="H57" s="1247"/>
      <c r="I57" s="1080"/>
      <c r="J57" s="664" t="s">
        <v>570</v>
      </c>
      <c r="K57" s="624" t="s">
        <v>592</v>
      </c>
      <c r="L57" s="622">
        <v>40000</v>
      </c>
      <c r="M57" s="622">
        <v>40000</v>
      </c>
      <c r="N57" s="456">
        <v>40000</v>
      </c>
      <c r="O57" s="524">
        <v>0</v>
      </c>
      <c r="P57" s="371">
        <f t="shared" si="12"/>
        <v>1</v>
      </c>
      <c r="Q57" s="1302"/>
      <c r="R57" s="623" t="s">
        <v>589</v>
      </c>
      <c r="S57" s="419"/>
      <c r="T57" s="5"/>
      <c r="U57" s="9"/>
    </row>
    <row r="58" spans="1:23" ht="52.9" customHeight="1" x14ac:dyDescent="0.25">
      <c r="A58" s="1267">
        <v>17</v>
      </c>
      <c r="B58" s="1260" t="s">
        <v>489</v>
      </c>
      <c r="C58" s="1202" t="s">
        <v>346</v>
      </c>
      <c r="D58" s="1202" t="s">
        <v>464</v>
      </c>
      <c r="E58" s="1275" t="s">
        <v>347</v>
      </c>
      <c r="F58" s="1204" t="s">
        <v>190</v>
      </c>
      <c r="G58" s="1277">
        <v>6993444</v>
      </c>
      <c r="H58" s="1255"/>
      <c r="I58" s="1079" t="s">
        <v>348</v>
      </c>
      <c r="J58" s="670" t="s">
        <v>578</v>
      </c>
      <c r="K58" s="1299" t="s">
        <v>272</v>
      </c>
      <c r="L58" s="665">
        <v>6975444</v>
      </c>
      <c r="M58" s="665">
        <v>6975444</v>
      </c>
      <c r="N58" s="456">
        <v>6975444</v>
      </c>
      <c r="O58" s="672">
        <v>0</v>
      </c>
      <c r="P58" s="668">
        <f t="shared" si="12"/>
        <v>1</v>
      </c>
      <c r="Q58" s="1194">
        <f>(M58+M59+M60+M61)/G58</f>
        <v>2.0646685667319278</v>
      </c>
      <c r="R58" s="1297" t="s">
        <v>740</v>
      </c>
      <c r="S58" s="419">
        <f t="shared" ref="S58:S63" si="13">T58/L58</f>
        <v>0</v>
      </c>
      <c r="T58" s="5">
        <f t="shared" ref="T58:T63" si="14">L58-M58</f>
        <v>0</v>
      </c>
      <c r="U58" s="9"/>
    </row>
    <row r="59" spans="1:23" ht="62.45" customHeight="1" x14ac:dyDescent="0.25">
      <c r="A59" s="1269"/>
      <c r="B59" s="1258"/>
      <c r="C59" s="1149"/>
      <c r="D59" s="1149"/>
      <c r="E59" s="1276"/>
      <c r="F59" s="1181"/>
      <c r="G59" s="1278"/>
      <c r="H59" s="1279"/>
      <c r="I59" s="1095"/>
      <c r="J59" s="751" t="s">
        <v>578</v>
      </c>
      <c r="K59" s="1191"/>
      <c r="L59" s="665">
        <v>18000</v>
      </c>
      <c r="M59" s="666">
        <f>N59+O59</f>
        <v>18000</v>
      </c>
      <c r="N59" s="456">
        <v>18000</v>
      </c>
      <c r="O59" s="672">
        <v>0</v>
      </c>
      <c r="P59" s="750">
        <f t="shared" ref="P59" si="15">M59/L59</f>
        <v>1</v>
      </c>
      <c r="Q59" s="1175"/>
      <c r="R59" s="1298"/>
      <c r="S59" s="419"/>
      <c r="T59" s="5"/>
      <c r="U59" s="9"/>
    </row>
    <row r="60" spans="1:23" ht="59.45" customHeight="1" x14ac:dyDescent="0.25">
      <c r="A60" s="1269"/>
      <c r="B60" s="1258"/>
      <c r="C60" s="1149"/>
      <c r="D60" s="879"/>
      <c r="E60" s="1276"/>
      <c r="F60" s="1181"/>
      <c r="G60" s="1278"/>
      <c r="H60" s="1279"/>
      <c r="I60" s="1095"/>
      <c r="J60" s="676" t="s">
        <v>379</v>
      </c>
      <c r="K60" s="1191"/>
      <c r="L60" s="666">
        <v>6993444</v>
      </c>
      <c r="M60" s="666">
        <v>6993444</v>
      </c>
      <c r="N60" s="516">
        <v>6993444</v>
      </c>
      <c r="O60" s="681">
        <v>0</v>
      </c>
      <c r="P60" s="668">
        <f t="shared" si="12"/>
        <v>1</v>
      </c>
      <c r="Q60" s="1175"/>
      <c r="R60" s="1178"/>
      <c r="S60" s="419">
        <f t="shared" si="13"/>
        <v>0</v>
      </c>
      <c r="T60" s="5">
        <f t="shared" si="14"/>
        <v>0</v>
      </c>
      <c r="U60" s="9"/>
    </row>
    <row r="61" spans="1:23" ht="76.900000000000006" customHeight="1" x14ac:dyDescent="0.25">
      <c r="A61" s="1269"/>
      <c r="B61" s="1258"/>
      <c r="C61" s="1149"/>
      <c r="D61" s="879"/>
      <c r="E61" s="1276"/>
      <c r="F61" s="1181"/>
      <c r="G61" s="1278"/>
      <c r="H61" s="1279"/>
      <c r="I61" s="1095"/>
      <c r="J61" s="670" t="s">
        <v>579</v>
      </c>
      <c r="K61" s="1191"/>
      <c r="L61" s="665">
        <v>452256</v>
      </c>
      <c r="M61" s="666">
        <f>N61+O61</f>
        <v>452256</v>
      </c>
      <c r="N61" s="456">
        <v>452256</v>
      </c>
      <c r="O61" s="672">
        <v>0</v>
      </c>
      <c r="P61" s="668">
        <f t="shared" si="12"/>
        <v>1</v>
      </c>
      <c r="Q61" s="1175"/>
      <c r="R61" s="1178"/>
      <c r="S61" s="419">
        <f t="shared" si="13"/>
        <v>0</v>
      </c>
      <c r="T61" s="5">
        <f t="shared" si="14"/>
        <v>0</v>
      </c>
      <c r="U61" s="9"/>
    </row>
    <row r="62" spans="1:23" ht="330" x14ac:dyDescent="0.25">
      <c r="A62" s="690">
        <v>18</v>
      </c>
      <c r="B62" s="691" t="s">
        <v>489</v>
      </c>
      <c r="C62" s="664" t="s">
        <v>310</v>
      </c>
      <c r="D62" s="664" t="s">
        <v>464</v>
      </c>
      <c r="E62" s="692" t="s">
        <v>605</v>
      </c>
      <c r="F62" s="685" t="s">
        <v>8</v>
      </c>
      <c r="G62" s="305">
        <v>26778105.579999998</v>
      </c>
      <c r="H62" s="412" t="s">
        <v>438</v>
      </c>
      <c r="I62" s="660" t="s">
        <v>331</v>
      </c>
      <c r="J62" s="664" t="s">
        <v>608</v>
      </c>
      <c r="K62" s="693" t="s">
        <v>317</v>
      </c>
      <c r="L62" s="665">
        <v>1127855.33</v>
      </c>
      <c r="M62" s="665">
        <v>858531.36</v>
      </c>
      <c r="N62" s="456">
        <v>858531.36</v>
      </c>
      <c r="O62" s="688">
        <v>0</v>
      </c>
      <c r="P62" s="668">
        <f t="shared" si="12"/>
        <v>0.76120698919780783</v>
      </c>
      <c r="Q62" s="668">
        <f>M62/G62</f>
        <v>3.2060944618921026E-2</v>
      </c>
      <c r="R62" s="811" t="s">
        <v>719</v>
      </c>
      <c r="S62" s="419">
        <f t="shared" si="13"/>
        <v>0.23879301080219223</v>
      </c>
      <c r="T62" s="5">
        <f t="shared" si="14"/>
        <v>269323.97000000009</v>
      </c>
      <c r="U62" s="9"/>
    </row>
    <row r="63" spans="1:23" ht="75" x14ac:dyDescent="0.25">
      <c r="A63" s="1210">
        <v>19</v>
      </c>
      <c r="B63" s="1253" t="s">
        <v>115</v>
      </c>
      <c r="C63" s="1281" t="s">
        <v>315</v>
      </c>
      <c r="D63" s="1202" t="s">
        <v>470</v>
      </c>
      <c r="E63" s="1261" t="s">
        <v>588</v>
      </c>
      <c r="F63" s="1242" t="s">
        <v>8</v>
      </c>
      <c r="G63" s="1013">
        <v>98302823.099999994</v>
      </c>
      <c r="H63" s="1246" t="s">
        <v>115</v>
      </c>
      <c r="I63" s="1079" t="s">
        <v>255</v>
      </c>
      <c r="J63" s="664" t="s">
        <v>608</v>
      </c>
      <c r="K63" s="693" t="s">
        <v>318</v>
      </c>
      <c r="L63" s="665">
        <v>25434805</v>
      </c>
      <c r="M63" s="665">
        <v>0</v>
      </c>
      <c r="N63" s="517">
        <v>0</v>
      </c>
      <c r="O63" s="688">
        <f>M63</f>
        <v>0</v>
      </c>
      <c r="P63" s="668">
        <f t="shared" si="12"/>
        <v>0</v>
      </c>
      <c r="Q63" s="1194">
        <f>M63/G63</f>
        <v>0</v>
      </c>
      <c r="R63" s="742" t="s">
        <v>656</v>
      </c>
      <c r="S63" s="419">
        <f t="shared" si="13"/>
        <v>1</v>
      </c>
      <c r="T63" s="5">
        <f t="shared" si="14"/>
        <v>25434805</v>
      </c>
      <c r="U63" s="9"/>
    </row>
    <row r="64" spans="1:23" ht="60" x14ac:dyDescent="0.25">
      <c r="A64" s="1144"/>
      <c r="B64" s="1147"/>
      <c r="C64" s="1150"/>
      <c r="D64" s="880"/>
      <c r="E64" s="1262"/>
      <c r="F64" s="1243"/>
      <c r="G64" s="1249"/>
      <c r="H64" s="1247"/>
      <c r="I64" s="1080"/>
      <c r="J64" s="675" t="s">
        <v>414</v>
      </c>
      <c r="K64" s="694" t="s">
        <v>400</v>
      </c>
      <c r="L64" s="666">
        <v>0</v>
      </c>
      <c r="M64" s="666">
        <v>0</v>
      </c>
      <c r="N64" s="518">
        <v>0</v>
      </c>
      <c r="O64" s="695">
        <v>0</v>
      </c>
      <c r="P64" s="696">
        <v>0</v>
      </c>
      <c r="Q64" s="1176"/>
      <c r="R64" s="743" t="s">
        <v>655</v>
      </c>
      <c r="S64" s="419"/>
      <c r="T64" s="5"/>
      <c r="U64" s="9"/>
    </row>
    <row r="65" spans="1:22" ht="375" x14ac:dyDescent="0.25">
      <c r="A65" s="1210">
        <v>20</v>
      </c>
      <c r="B65" s="1202" t="s">
        <v>69</v>
      </c>
      <c r="C65" s="1202" t="s">
        <v>316</v>
      </c>
      <c r="D65" s="1202" t="s">
        <v>462</v>
      </c>
      <c r="E65" s="1238" t="s">
        <v>581</v>
      </c>
      <c r="F65" s="1204" t="s">
        <v>8</v>
      </c>
      <c r="G65" s="1013">
        <v>17399982.079999998</v>
      </c>
      <c r="H65" s="1246" t="s">
        <v>439</v>
      </c>
      <c r="I65" s="1079" t="s">
        <v>255</v>
      </c>
      <c r="J65" s="664" t="s">
        <v>608</v>
      </c>
      <c r="K65" s="697" t="s">
        <v>351</v>
      </c>
      <c r="L65" s="671">
        <v>172490.5</v>
      </c>
      <c r="M65" s="671">
        <v>108641.22</v>
      </c>
      <c r="N65" s="456">
        <v>108641.22</v>
      </c>
      <c r="O65" s="679">
        <v>0</v>
      </c>
      <c r="P65" s="698">
        <f t="shared" ref="P65:P72" si="16">M65/L65</f>
        <v>0.62983886069087869</v>
      </c>
      <c r="Q65" s="1194">
        <f>(M65+M66)/G65</f>
        <v>6.2437547062117443E-3</v>
      </c>
      <c r="R65" s="420" t="s">
        <v>619</v>
      </c>
      <c r="S65" s="419">
        <f>T65/L65</f>
        <v>0.37016113930912137</v>
      </c>
      <c r="T65" s="5">
        <f>L65-M65</f>
        <v>63849.279999999999</v>
      </c>
      <c r="U65" s="9"/>
    </row>
    <row r="66" spans="1:22" ht="91.5" customHeight="1" x14ac:dyDescent="0.25">
      <c r="A66" s="1144"/>
      <c r="B66" s="1150"/>
      <c r="C66" s="1150"/>
      <c r="D66" s="880"/>
      <c r="E66" s="1240"/>
      <c r="F66" s="1182"/>
      <c r="G66" s="1249"/>
      <c r="H66" s="1247"/>
      <c r="I66" s="1080"/>
      <c r="J66" s="675" t="s">
        <v>130</v>
      </c>
      <c r="K66" s="699" t="s">
        <v>350</v>
      </c>
      <c r="L66" s="293">
        <v>72625.27</v>
      </c>
      <c r="M66" s="293">
        <f>O66</f>
        <v>0</v>
      </c>
      <c r="N66" s="518">
        <v>0</v>
      </c>
      <c r="O66" s="565">
        <v>0</v>
      </c>
      <c r="P66" s="698">
        <f>M66/L66</f>
        <v>0</v>
      </c>
      <c r="Q66" s="1176"/>
      <c r="R66" s="669" t="s">
        <v>481</v>
      </c>
      <c r="S66" s="419">
        <f>T66/L66</f>
        <v>1</v>
      </c>
      <c r="T66" s="5">
        <f>L66-M66</f>
        <v>72625.27</v>
      </c>
      <c r="U66" s="9"/>
    </row>
    <row r="67" spans="1:22" ht="106.5" customHeight="1" x14ac:dyDescent="0.25">
      <c r="A67" s="1210">
        <v>21</v>
      </c>
      <c r="B67" s="1202" t="s">
        <v>489</v>
      </c>
      <c r="C67" s="1202" t="s">
        <v>342</v>
      </c>
      <c r="D67" s="1202" t="s">
        <v>464</v>
      </c>
      <c r="E67" s="1238" t="s">
        <v>606</v>
      </c>
      <c r="F67" s="1289" t="s">
        <v>8</v>
      </c>
      <c r="G67" s="1013">
        <v>32817739.739999998</v>
      </c>
      <c r="H67" s="1255" t="s">
        <v>440</v>
      </c>
      <c r="I67" s="1079" t="s">
        <v>255</v>
      </c>
      <c r="J67" s="733" t="s">
        <v>642</v>
      </c>
      <c r="K67" s="765" t="s">
        <v>715</v>
      </c>
      <c r="L67" s="1293">
        <v>638862.01</v>
      </c>
      <c r="M67" s="700">
        <v>229295</v>
      </c>
      <c r="N67" s="456">
        <v>229295</v>
      </c>
      <c r="O67" s="701">
        <v>0</v>
      </c>
      <c r="P67" s="1194">
        <f>(M67+M68)/L67</f>
        <v>0.97487175673507342</v>
      </c>
      <c r="Q67" s="1291">
        <f>M67/(G67+M68)</f>
        <v>6.9041357197779729E-3</v>
      </c>
      <c r="R67" s="1295" t="s">
        <v>770</v>
      </c>
      <c r="S67" s="419">
        <f>T67/L67</f>
        <v>0.64108837838080246</v>
      </c>
      <c r="T67" s="5">
        <f>L67-M67</f>
        <v>409567.01</v>
      </c>
      <c r="U67" s="9"/>
    </row>
    <row r="68" spans="1:22" ht="166.5" customHeight="1" x14ac:dyDescent="0.25">
      <c r="A68" s="1144"/>
      <c r="B68" s="1150"/>
      <c r="C68" s="1150"/>
      <c r="D68" s="1150"/>
      <c r="E68" s="1240"/>
      <c r="F68" s="1290"/>
      <c r="G68" s="1249"/>
      <c r="H68" s="1256"/>
      <c r="I68" s="1080"/>
      <c r="J68" s="733" t="s">
        <v>608</v>
      </c>
      <c r="K68" s="734" t="s">
        <v>643</v>
      </c>
      <c r="L68" s="1294"/>
      <c r="M68" s="732">
        <f>N68</f>
        <v>393513.53</v>
      </c>
      <c r="N68" s="456">
        <v>393513.53</v>
      </c>
      <c r="O68" s="707">
        <v>0</v>
      </c>
      <c r="P68" s="1176"/>
      <c r="Q68" s="1292"/>
      <c r="R68" s="1296"/>
      <c r="S68" s="332"/>
      <c r="T68" s="333"/>
      <c r="U68" s="9"/>
    </row>
    <row r="69" spans="1:22" ht="150" x14ac:dyDescent="0.25">
      <c r="A69" s="703">
        <v>22</v>
      </c>
      <c r="B69" s="691" t="s">
        <v>406</v>
      </c>
      <c r="C69" s="691" t="s">
        <v>359</v>
      </c>
      <c r="D69" s="691" t="s">
        <v>470</v>
      </c>
      <c r="E69" s="704" t="s">
        <v>620</v>
      </c>
      <c r="F69" s="705" t="s">
        <v>28</v>
      </c>
      <c r="G69" s="661">
        <v>79966739</v>
      </c>
      <c r="H69" s="663" t="s">
        <v>439</v>
      </c>
      <c r="I69" s="659" t="s">
        <v>338</v>
      </c>
      <c r="J69" s="691" t="s">
        <v>610</v>
      </c>
      <c r="K69" s="699" t="s">
        <v>407</v>
      </c>
      <c r="L69" s="706">
        <v>46844.27</v>
      </c>
      <c r="M69" s="706">
        <v>46844.27</v>
      </c>
      <c r="N69" s="519">
        <v>46844.27</v>
      </c>
      <c r="O69" s="707">
        <v>0</v>
      </c>
      <c r="P69" s="708">
        <f t="shared" si="16"/>
        <v>1</v>
      </c>
      <c r="Q69" s="708">
        <f>M69/G69</f>
        <v>5.8579692739502598E-4</v>
      </c>
      <c r="R69" s="740" t="s">
        <v>654</v>
      </c>
      <c r="S69" s="332">
        <f>T69/L69</f>
        <v>0</v>
      </c>
      <c r="T69" s="333">
        <f>L69-M69</f>
        <v>0</v>
      </c>
      <c r="U69" s="9"/>
    </row>
    <row r="70" spans="1:22" ht="270" x14ac:dyDescent="0.25">
      <c r="A70" s="690">
        <v>23</v>
      </c>
      <c r="B70" s="691" t="s">
        <v>364</v>
      </c>
      <c r="C70" s="753" t="s">
        <v>365</v>
      </c>
      <c r="D70" s="691" t="s">
        <v>464</v>
      </c>
      <c r="E70" s="704" t="s">
        <v>621</v>
      </c>
      <c r="F70" s="705" t="s">
        <v>10</v>
      </c>
      <c r="G70" s="661">
        <v>832307</v>
      </c>
      <c r="H70" s="663" t="s">
        <v>441</v>
      </c>
      <c r="I70" s="659" t="s">
        <v>255</v>
      </c>
      <c r="J70" s="691" t="s">
        <v>616</v>
      </c>
      <c r="K70" s="709" t="s">
        <v>366</v>
      </c>
      <c r="L70" s="671">
        <v>262855.24</v>
      </c>
      <c r="M70" s="671">
        <v>262855.24</v>
      </c>
      <c r="N70" s="513">
        <v>262855.24</v>
      </c>
      <c r="O70" s="679">
        <v>0</v>
      </c>
      <c r="P70" s="668">
        <f t="shared" si="16"/>
        <v>1</v>
      </c>
      <c r="Q70" s="668">
        <f>M70/G70</f>
        <v>0.31581524605704386</v>
      </c>
      <c r="R70" s="816" t="s">
        <v>771</v>
      </c>
      <c r="S70" s="332"/>
      <c r="T70" s="333"/>
      <c r="U70" s="9"/>
    </row>
    <row r="71" spans="1:22" ht="210" x14ac:dyDescent="0.25">
      <c r="A71" s="1210">
        <v>24</v>
      </c>
      <c r="B71" s="1202" t="s">
        <v>115</v>
      </c>
      <c r="C71" s="1202" t="s">
        <v>367</v>
      </c>
      <c r="D71" s="1202" t="s">
        <v>470</v>
      </c>
      <c r="E71" s="1238" t="s">
        <v>567</v>
      </c>
      <c r="F71" s="1242" t="s">
        <v>8</v>
      </c>
      <c r="G71" s="1013">
        <v>65979785.219999999</v>
      </c>
      <c r="H71" s="1246" t="s">
        <v>115</v>
      </c>
      <c r="I71" s="1079" t="s">
        <v>255</v>
      </c>
      <c r="J71" s="664" t="s">
        <v>608</v>
      </c>
      <c r="K71" s="664" t="s">
        <v>408</v>
      </c>
      <c r="L71" s="710">
        <v>7641510.8700000001</v>
      </c>
      <c r="M71" s="710">
        <f>N71+O71</f>
        <v>3476353.75</v>
      </c>
      <c r="N71" s="520">
        <v>3476353.75</v>
      </c>
      <c r="O71" s="372">
        <v>0</v>
      </c>
      <c r="P71" s="668">
        <f t="shared" si="16"/>
        <v>0.45493015833398925</v>
      </c>
      <c r="Q71" s="1194">
        <f>(M71+M72+M73+M74+M75+M76)/G71</f>
        <v>5.9428567506331145E-2</v>
      </c>
      <c r="R71" s="648" t="s">
        <v>697</v>
      </c>
      <c r="S71" s="332"/>
      <c r="T71" s="333"/>
      <c r="U71" s="9"/>
    </row>
    <row r="72" spans="1:22" ht="165" x14ac:dyDescent="0.25">
      <c r="A72" s="1143"/>
      <c r="B72" s="1149"/>
      <c r="C72" s="1149"/>
      <c r="D72" s="879"/>
      <c r="E72" s="1239"/>
      <c r="F72" s="1280"/>
      <c r="G72" s="1248"/>
      <c r="H72" s="1250"/>
      <c r="I72" s="1095"/>
      <c r="J72" s="664" t="s">
        <v>608</v>
      </c>
      <c r="K72" s="664" t="s">
        <v>601</v>
      </c>
      <c r="L72" s="671">
        <v>274730.37</v>
      </c>
      <c r="M72" s="671">
        <f>N72+O72</f>
        <v>274730.37</v>
      </c>
      <c r="N72" s="520">
        <v>274730.37</v>
      </c>
      <c r="O72" s="525">
        <v>0</v>
      </c>
      <c r="P72" s="668">
        <f t="shared" si="16"/>
        <v>1</v>
      </c>
      <c r="Q72" s="1175"/>
      <c r="R72" s="649" t="s">
        <v>698</v>
      </c>
      <c r="S72" s="332"/>
      <c r="T72" s="333"/>
      <c r="U72" s="9"/>
    </row>
    <row r="73" spans="1:22" ht="81" customHeight="1" x14ac:dyDescent="0.25">
      <c r="A73" s="1143"/>
      <c r="B73" s="1149"/>
      <c r="C73" s="1149"/>
      <c r="D73" s="879"/>
      <c r="E73" s="1239"/>
      <c r="F73" s="1280"/>
      <c r="G73" s="1248"/>
      <c r="H73" s="1250"/>
      <c r="I73" s="1095"/>
      <c r="J73" s="664" t="s">
        <v>570</v>
      </c>
      <c r="K73" s="664" t="s">
        <v>442</v>
      </c>
      <c r="L73" s="710">
        <v>0</v>
      </c>
      <c r="M73" s="710">
        <v>0</v>
      </c>
      <c r="N73" s="529">
        <v>0</v>
      </c>
      <c r="O73" s="372">
        <v>0</v>
      </c>
      <c r="P73" s="668">
        <v>0</v>
      </c>
      <c r="Q73" s="1175"/>
      <c r="R73" s="741" t="s">
        <v>653</v>
      </c>
      <c r="S73" s="332"/>
      <c r="T73" s="333"/>
      <c r="U73" s="9"/>
    </row>
    <row r="74" spans="1:22" ht="409.5" x14ac:dyDescent="0.25">
      <c r="A74" s="1143"/>
      <c r="B74" s="1149"/>
      <c r="C74" s="1149"/>
      <c r="D74" s="879"/>
      <c r="E74" s="1239"/>
      <c r="F74" s="1280"/>
      <c r="G74" s="1248"/>
      <c r="H74" s="1250"/>
      <c r="I74" s="1095"/>
      <c r="J74" s="664" t="s">
        <v>570</v>
      </c>
      <c r="K74" s="664" t="s">
        <v>401</v>
      </c>
      <c r="L74" s="710">
        <v>60000</v>
      </c>
      <c r="M74" s="710">
        <f t="shared" ref="M74:M80" si="17">N74+O74</f>
        <v>60000</v>
      </c>
      <c r="N74" s="520">
        <v>60000</v>
      </c>
      <c r="O74" s="372">
        <v>0</v>
      </c>
      <c r="P74" s="668">
        <f t="shared" ref="P74:P84" si="18">M74/L74</f>
        <v>1</v>
      </c>
      <c r="Q74" s="1175"/>
      <c r="R74" s="648" t="s">
        <v>703</v>
      </c>
      <c r="S74" s="332"/>
      <c r="T74" s="333"/>
      <c r="U74" s="9"/>
    </row>
    <row r="75" spans="1:22" ht="409.5" x14ac:dyDescent="0.25">
      <c r="A75" s="1143"/>
      <c r="B75" s="1149"/>
      <c r="C75" s="1149"/>
      <c r="D75" s="879"/>
      <c r="E75" s="1239"/>
      <c r="F75" s="1280"/>
      <c r="G75" s="1248"/>
      <c r="H75" s="1250"/>
      <c r="I75" s="1095"/>
      <c r="J75" s="664" t="s">
        <v>570</v>
      </c>
      <c r="K75" s="664" t="s">
        <v>418</v>
      </c>
      <c r="L75" s="710">
        <v>100000</v>
      </c>
      <c r="M75" s="710">
        <f t="shared" si="17"/>
        <v>100000</v>
      </c>
      <c r="N75" s="520">
        <v>100000</v>
      </c>
      <c r="O75" s="372">
        <v>0</v>
      </c>
      <c r="P75" s="668">
        <f t="shared" si="18"/>
        <v>1</v>
      </c>
      <c r="Q75" s="1175"/>
      <c r="R75" s="648" t="s">
        <v>705</v>
      </c>
      <c r="S75" s="332"/>
      <c r="T75" s="333"/>
      <c r="U75" s="9"/>
      <c r="V75" s="9"/>
    </row>
    <row r="76" spans="1:22" ht="409.5" x14ac:dyDescent="0.25">
      <c r="A76" s="1144"/>
      <c r="B76" s="1150"/>
      <c r="C76" s="1150"/>
      <c r="D76" s="880"/>
      <c r="E76" s="1240"/>
      <c r="F76" s="1243"/>
      <c r="G76" s="1249"/>
      <c r="H76" s="1247"/>
      <c r="I76" s="1080"/>
      <c r="J76" s="664" t="s">
        <v>570</v>
      </c>
      <c r="K76" s="664" t="s">
        <v>419</v>
      </c>
      <c r="L76" s="710">
        <v>10000</v>
      </c>
      <c r="M76" s="710">
        <f t="shared" si="17"/>
        <v>10000</v>
      </c>
      <c r="N76" s="520">
        <v>10000</v>
      </c>
      <c r="O76" s="372">
        <v>0</v>
      </c>
      <c r="P76" s="668">
        <f t="shared" si="18"/>
        <v>1</v>
      </c>
      <c r="Q76" s="1176"/>
      <c r="R76" s="648" t="s">
        <v>704</v>
      </c>
      <c r="S76" s="332"/>
      <c r="T76" s="333"/>
      <c r="U76" s="9"/>
    </row>
    <row r="77" spans="1:22" ht="184.5" customHeight="1" x14ac:dyDescent="0.25">
      <c r="A77" s="711">
        <v>25</v>
      </c>
      <c r="B77" s="664" t="s">
        <v>69</v>
      </c>
      <c r="C77" s="815" t="s">
        <v>685</v>
      </c>
      <c r="D77" s="664" t="s">
        <v>462</v>
      </c>
      <c r="E77" s="692" t="s">
        <v>691</v>
      </c>
      <c r="F77" s="195" t="s">
        <v>68</v>
      </c>
      <c r="G77" s="625">
        <v>9428467.6500000004</v>
      </c>
      <c r="H77" s="412" t="s">
        <v>69</v>
      </c>
      <c r="I77" s="660" t="s">
        <v>372</v>
      </c>
      <c r="J77" s="664" t="s">
        <v>610</v>
      </c>
      <c r="K77" s="760" t="s">
        <v>701</v>
      </c>
      <c r="L77" s="710">
        <v>1366728</v>
      </c>
      <c r="M77" s="700">
        <f t="shared" si="17"/>
        <v>1366728</v>
      </c>
      <c r="N77" s="604">
        <v>1366728</v>
      </c>
      <c r="O77" s="372">
        <v>0</v>
      </c>
      <c r="P77" s="702">
        <f t="shared" si="18"/>
        <v>1</v>
      </c>
      <c r="Q77" s="702">
        <f>M77/14016475</f>
        <v>9.7508681747729017E-2</v>
      </c>
      <c r="R77" s="809" t="s">
        <v>720</v>
      </c>
      <c r="S77" s="332"/>
      <c r="T77" s="333"/>
      <c r="U77" s="9"/>
    </row>
    <row r="78" spans="1:22" ht="150" x14ac:dyDescent="0.25">
      <c r="A78" s="690">
        <v>26</v>
      </c>
      <c r="B78" s="691" t="s">
        <v>489</v>
      </c>
      <c r="C78" s="752" t="s">
        <v>603</v>
      </c>
      <c r="D78" s="664" t="s">
        <v>464</v>
      </c>
      <c r="E78" s="692" t="s">
        <v>607</v>
      </c>
      <c r="F78" s="685" t="s">
        <v>68</v>
      </c>
      <c r="G78" s="625">
        <v>6979266.3099999996</v>
      </c>
      <c r="H78" s="412" t="s">
        <v>189</v>
      </c>
      <c r="I78" s="660" t="s">
        <v>475</v>
      </c>
      <c r="J78" s="664" t="s">
        <v>610</v>
      </c>
      <c r="K78" s="699" t="s">
        <v>590</v>
      </c>
      <c r="L78" s="700">
        <v>523711.9</v>
      </c>
      <c r="M78" s="700">
        <f t="shared" si="17"/>
        <v>523711.9</v>
      </c>
      <c r="N78" s="521">
        <v>523711.9</v>
      </c>
      <c r="O78" s="526">
        <v>0</v>
      </c>
      <c r="P78" s="702">
        <f t="shared" si="18"/>
        <v>1</v>
      </c>
      <c r="Q78" s="702">
        <f>M78/G78</f>
        <v>7.503824567485233E-2</v>
      </c>
      <c r="R78" s="754" t="s">
        <v>686</v>
      </c>
      <c r="S78" s="332"/>
      <c r="T78" s="333"/>
      <c r="U78" s="9"/>
    </row>
    <row r="79" spans="1:22" ht="195" x14ac:dyDescent="0.25">
      <c r="A79" s="690">
        <v>27</v>
      </c>
      <c r="B79" s="664" t="s">
        <v>488</v>
      </c>
      <c r="C79" s="664" t="s">
        <v>485</v>
      </c>
      <c r="D79" s="664" t="s">
        <v>466</v>
      </c>
      <c r="E79" s="692" t="s">
        <v>622</v>
      </c>
      <c r="F79" s="685" t="s">
        <v>486</v>
      </c>
      <c r="G79" s="625">
        <v>3179978.87</v>
      </c>
      <c r="H79" s="412" t="s">
        <v>439</v>
      </c>
      <c r="I79" s="660" t="s">
        <v>475</v>
      </c>
      <c r="J79" s="664" t="s">
        <v>487</v>
      </c>
      <c r="K79" s="699" t="s">
        <v>491</v>
      </c>
      <c r="L79" s="700">
        <v>27029.82</v>
      </c>
      <c r="M79" s="700">
        <f t="shared" si="17"/>
        <v>27029.82</v>
      </c>
      <c r="N79" s="521">
        <v>27029.82</v>
      </c>
      <c r="O79" s="526">
        <v>0</v>
      </c>
      <c r="P79" s="702">
        <f t="shared" si="18"/>
        <v>1</v>
      </c>
      <c r="Q79" s="702">
        <f>M79/G79</f>
        <v>8.4999998757853377E-3</v>
      </c>
      <c r="R79" s="767" t="s">
        <v>716</v>
      </c>
      <c r="S79" s="332"/>
      <c r="T79" s="333"/>
      <c r="U79" s="9"/>
    </row>
    <row r="80" spans="1:22" ht="150" x14ac:dyDescent="0.25">
      <c r="A80" s="690">
        <v>28</v>
      </c>
      <c r="B80" s="664" t="s">
        <v>489</v>
      </c>
      <c r="C80" s="670" t="s">
        <v>490</v>
      </c>
      <c r="D80" s="664" t="s">
        <v>464</v>
      </c>
      <c r="E80" s="692" t="s">
        <v>595</v>
      </c>
      <c r="F80" s="712" t="s">
        <v>486</v>
      </c>
      <c r="G80" s="625">
        <v>12484471.109999999</v>
      </c>
      <c r="H80" s="629" t="s">
        <v>189</v>
      </c>
      <c r="I80" s="660" t="s">
        <v>475</v>
      </c>
      <c r="J80" s="664" t="s">
        <v>487</v>
      </c>
      <c r="K80" s="699" t="s">
        <v>492</v>
      </c>
      <c r="L80" s="700">
        <v>70013.509999999995</v>
      </c>
      <c r="M80" s="700">
        <f t="shared" si="17"/>
        <v>70013.509999999995</v>
      </c>
      <c r="N80" s="521">
        <v>70013.509999999995</v>
      </c>
      <c r="O80" s="630">
        <v>0</v>
      </c>
      <c r="P80" s="702">
        <f t="shared" si="18"/>
        <v>1</v>
      </c>
      <c r="Q80" s="702">
        <f>M80/G80</f>
        <v>5.6080477405181803E-3</v>
      </c>
      <c r="R80" s="744" t="s">
        <v>673</v>
      </c>
      <c r="S80" s="332"/>
      <c r="T80" s="333"/>
      <c r="U80" s="9"/>
    </row>
    <row r="81" spans="1:21" ht="210" x14ac:dyDescent="0.25">
      <c r="A81" s="772">
        <v>29</v>
      </c>
      <c r="B81" s="777" t="s">
        <v>591</v>
      </c>
      <c r="C81" s="769" t="s">
        <v>499</v>
      </c>
      <c r="D81" s="196" t="s">
        <v>469</v>
      </c>
      <c r="E81" s="768" t="s">
        <v>494</v>
      </c>
      <c r="F81" s="778" t="s">
        <v>493</v>
      </c>
      <c r="G81" s="779">
        <v>4550790</v>
      </c>
      <c r="H81" s="770" t="s">
        <v>495</v>
      </c>
      <c r="I81" s="771"/>
      <c r="J81" s="771" t="s">
        <v>609</v>
      </c>
      <c r="K81" s="780" t="s">
        <v>496</v>
      </c>
      <c r="L81" s="781">
        <v>1414.57</v>
      </c>
      <c r="M81" s="782">
        <v>1414.57</v>
      </c>
      <c r="N81" s="783">
        <v>1414.57</v>
      </c>
      <c r="O81" s="784">
        <v>0</v>
      </c>
      <c r="P81" s="785">
        <f t="shared" si="18"/>
        <v>1</v>
      </c>
      <c r="Q81" s="786">
        <f>M81/G81</f>
        <v>3.1084053537957146E-4</v>
      </c>
      <c r="R81" s="787" t="s">
        <v>652</v>
      </c>
      <c r="S81" s="332"/>
      <c r="T81" s="333"/>
      <c r="U81" s="9"/>
    </row>
    <row r="82" spans="1:21" ht="135" x14ac:dyDescent="0.25">
      <c r="A82" s="690">
        <v>30</v>
      </c>
      <c r="B82" s="773" t="s">
        <v>489</v>
      </c>
      <c r="C82" s="449" t="s">
        <v>368</v>
      </c>
      <c r="D82" s="343" t="s">
        <v>464</v>
      </c>
      <c r="E82" s="459" t="s">
        <v>741</v>
      </c>
      <c r="F82" s="459" t="s">
        <v>370</v>
      </c>
      <c r="G82" s="356">
        <v>1459047.67</v>
      </c>
      <c r="H82" s="408" t="s">
        <v>425</v>
      </c>
      <c r="I82" s="459" t="s">
        <v>151</v>
      </c>
      <c r="J82" s="459" t="s">
        <v>617</v>
      </c>
      <c r="K82" s="485" t="s">
        <v>374</v>
      </c>
      <c r="L82" s="558">
        <v>206894.19</v>
      </c>
      <c r="M82" s="542">
        <f t="shared" ref="M82:M83" si="19">N82+O82</f>
        <v>206894.19</v>
      </c>
      <c r="N82" s="182">
        <v>206894.19</v>
      </c>
      <c r="O82" s="546">
        <v>0</v>
      </c>
      <c r="P82" s="287">
        <f t="shared" si="18"/>
        <v>1</v>
      </c>
      <c r="Q82" s="477">
        <f t="shared" ref="Q82:Q83" si="20">M82/G82</f>
        <v>0.14180084328567552</v>
      </c>
      <c r="R82" s="292" t="s">
        <v>744</v>
      </c>
      <c r="S82" s="332"/>
      <c r="T82" s="333"/>
      <c r="U82" s="9"/>
    </row>
    <row r="83" spans="1:21" ht="120.75" thickBot="1" x14ac:dyDescent="0.3">
      <c r="A83" s="792">
        <v>31</v>
      </c>
      <c r="B83" s="805" t="s">
        <v>733</v>
      </c>
      <c r="C83" s="793" t="s">
        <v>369</v>
      </c>
      <c r="D83" s="793" t="s">
        <v>464</v>
      </c>
      <c r="E83" s="794" t="s">
        <v>742</v>
      </c>
      <c r="F83" s="794" t="s">
        <v>370</v>
      </c>
      <c r="G83" s="795">
        <v>1384898.19</v>
      </c>
      <c r="H83" s="796" t="s">
        <v>425</v>
      </c>
      <c r="I83" s="794" t="s">
        <v>151</v>
      </c>
      <c r="J83" s="794" t="s">
        <v>617</v>
      </c>
      <c r="K83" s="797" t="s">
        <v>371</v>
      </c>
      <c r="L83" s="798">
        <v>13528.35</v>
      </c>
      <c r="M83" s="799">
        <f t="shared" si="19"/>
        <v>13528.35</v>
      </c>
      <c r="N83" s="800">
        <v>13528.35</v>
      </c>
      <c r="O83" s="801">
        <v>0</v>
      </c>
      <c r="P83" s="802">
        <f t="shared" si="18"/>
        <v>1</v>
      </c>
      <c r="Q83" s="803">
        <f t="shared" si="20"/>
        <v>9.7684798042807757E-3</v>
      </c>
      <c r="R83" s="804" t="s">
        <v>743</v>
      </c>
      <c r="S83" s="332"/>
      <c r="T83" s="333"/>
      <c r="U83" s="9"/>
    </row>
    <row r="84" spans="1:21" ht="28.5" customHeight="1" thickBot="1" x14ac:dyDescent="0.3">
      <c r="A84" s="788"/>
      <c r="B84" s="789" t="s">
        <v>122</v>
      </c>
      <c r="C84" s="384"/>
      <c r="D84" s="384"/>
      <c r="E84" s="713"/>
      <c r="F84" s="714"/>
      <c r="G84" s="336">
        <f>SUM(G5:G83)</f>
        <v>3535660137.3699994</v>
      </c>
      <c r="H84" s="413"/>
      <c r="I84" s="715"/>
      <c r="J84" s="715"/>
      <c r="K84" s="716"/>
      <c r="L84" s="566">
        <f>SUM(L5:L83)</f>
        <v>893939180.02000022</v>
      </c>
      <c r="M84" s="566">
        <f>SUM(M5:M83)</f>
        <v>293951066.93000001</v>
      </c>
      <c r="N84" s="567">
        <f>SUM(N5:N83)</f>
        <v>328791204.66999996</v>
      </c>
      <c r="O84" s="790">
        <f>SUM(O5:O83)</f>
        <v>4252481.5100000007</v>
      </c>
      <c r="P84" s="344">
        <f t="shared" si="18"/>
        <v>0.3288266959318456</v>
      </c>
      <c r="Q84" s="344">
        <f>M84/G84</f>
        <v>8.3138948742017799E-2</v>
      </c>
      <c r="R84" s="791" t="s">
        <v>194</v>
      </c>
      <c r="S84" s="229">
        <f>T84/L84</f>
        <v>0.67117330406815434</v>
      </c>
      <c r="T84" s="320">
        <f>L84-M84</f>
        <v>599988113.09000015</v>
      </c>
      <c r="U84" s="9"/>
    </row>
    <row r="85" spans="1:21" ht="30" customHeight="1" x14ac:dyDescent="0.25">
      <c r="A85" s="421"/>
      <c r="B85" s="571" t="s">
        <v>142</v>
      </c>
      <c r="C85" s="1283" t="s">
        <v>208</v>
      </c>
      <c r="D85" s="1283"/>
      <c r="E85" s="1283"/>
      <c r="F85" s="1283"/>
      <c r="G85" s="1283"/>
      <c r="H85" s="1283"/>
      <c r="I85" s="1283"/>
      <c r="J85" s="1283"/>
      <c r="K85" s="1284"/>
      <c r="L85" s="606" t="s">
        <v>194</v>
      </c>
      <c r="M85" s="606" t="s">
        <v>194</v>
      </c>
      <c r="N85" s="534">
        <f>N5+N10+N13+N16+N20+N22+N23+N28+N30+N32+N33+N34+N36+N37+N38+N40+N41+N44+N45+N47+N50+N52+N53+N54+N55+N57+N58+N59+N60+N61+N62+N65+N67+N68+N69+N70+N71+N72+N74+N75+N76+N77+N78+N80+N79+N81+N82+N83</f>
        <v>180779253.02000004</v>
      </c>
      <c r="O85" s="535" t="s">
        <v>194</v>
      </c>
      <c r="P85" s="533" t="s">
        <v>194</v>
      </c>
      <c r="Q85" s="536" t="s">
        <v>194</v>
      </c>
      <c r="R85" s="717" t="s">
        <v>194</v>
      </c>
      <c r="S85" s="718" t="s">
        <v>194</v>
      </c>
      <c r="T85" s="719" t="s">
        <v>194</v>
      </c>
    </row>
    <row r="86" spans="1:21" ht="30" customHeight="1" x14ac:dyDescent="0.25">
      <c r="A86" s="539"/>
      <c r="B86" s="572" t="s">
        <v>142</v>
      </c>
      <c r="C86" s="1285" t="s">
        <v>542</v>
      </c>
      <c r="D86" s="1285"/>
      <c r="E86" s="1285"/>
      <c r="F86" s="1285"/>
      <c r="G86" s="1285"/>
      <c r="H86" s="1285"/>
      <c r="I86" s="1285"/>
      <c r="J86" s="1285"/>
      <c r="K86" s="1286"/>
      <c r="L86" s="607" t="s">
        <v>194</v>
      </c>
      <c r="M86" s="607" t="s">
        <v>194</v>
      </c>
      <c r="N86" s="570">
        <f>N7+N12+N15</f>
        <v>39092619.25</v>
      </c>
      <c r="O86" s="540" t="s">
        <v>194</v>
      </c>
      <c r="P86" s="537" t="s">
        <v>194</v>
      </c>
      <c r="Q86" s="538" t="s">
        <v>194</v>
      </c>
      <c r="R86" s="720" t="s">
        <v>194</v>
      </c>
      <c r="S86" s="718"/>
      <c r="T86" s="719"/>
    </row>
    <row r="87" spans="1:21" ht="30.75" customHeight="1" thickBot="1" x14ac:dyDescent="0.3">
      <c r="A87" s="422"/>
      <c r="B87" s="423" t="s">
        <v>142</v>
      </c>
      <c r="C87" s="1287" t="s">
        <v>482</v>
      </c>
      <c r="D87" s="1287"/>
      <c r="E87" s="1287"/>
      <c r="F87" s="1287"/>
      <c r="G87" s="1287"/>
      <c r="H87" s="1287"/>
      <c r="I87" s="1287"/>
      <c r="J87" s="1287"/>
      <c r="K87" s="1288"/>
      <c r="L87" s="608" t="s">
        <v>194</v>
      </c>
      <c r="M87" s="608" t="s">
        <v>194</v>
      </c>
      <c r="N87" s="522">
        <f>N17+N21+N25+N29+N31+N35+N42+N46+N49+N51+N18+N19</f>
        <v>108919332.40000001</v>
      </c>
      <c r="O87" s="605">
        <f>O84</f>
        <v>4252481.5100000007</v>
      </c>
      <c r="P87" s="721" t="s">
        <v>194</v>
      </c>
      <c r="Q87" s="722" t="s">
        <v>194</v>
      </c>
      <c r="R87" s="723" t="s">
        <v>194</v>
      </c>
      <c r="S87" s="724" t="s">
        <v>194</v>
      </c>
      <c r="T87" s="725" t="s">
        <v>194</v>
      </c>
    </row>
    <row r="88" spans="1:21" x14ac:dyDescent="0.25">
      <c r="A88" s="17"/>
      <c r="B88" s="148"/>
      <c r="C88" s="385"/>
      <c r="D88" s="385"/>
      <c r="E88" s="387"/>
      <c r="F88" s="387"/>
      <c r="G88" s="389"/>
      <c r="H88" s="414"/>
      <c r="I88" s="19"/>
      <c r="J88" s="19"/>
      <c r="K88" s="19"/>
      <c r="L88" s="19"/>
      <c r="M88" s="19"/>
      <c r="N88" s="530"/>
      <c r="O88" s="21"/>
      <c r="P88" s="21"/>
      <c r="Q88" s="21"/>
    </row>
    <row r="89" spans="1:21" x14ac:dyDescent="0.25">
      <c r="A89" s="22"/>
      <c r="B89" s="24"/>
      <c r="C89" s="386"/>
      <c r="D89" s="386"/>
      <c r="N89" s="21"/>
      <c r="O89" s="21"/>
      <c r="P89" s="21"/>
      <c r="Q89" s="21"/>
    </row>
    <row r="90" spans="1:21" x14ac:dyDescent="0.25">
      <c r="A90" s="22"/>
      <c r="B90" s="368" t="s">
        <v>384</v>
      </c>
      <c r="C90" s="385"/>
      <c r="D90" s="385"/>
      <c r="L90" s="726"/>
      <c r="M90" s="726"/>
      <c r="N90" s="531"/>
      <c r="O90" s="71"/>
      <c r="P90" s="170"/>
      <c r="Q90" s="170"/>
    </row>
    <row r="91" spans="1:21" ht="52.15" customHeight="1" x14ac:dyDescent="0.25">
      <c r="A91" s="17"/>
      <c r="B91" s="832" t="s">
        <v>483</v>
      </c>
      <c r="C91" s="832"/>
      <c r="D91" s="832"/>
      <c r="E91" s="832"/>
      <c r="F91" s="832"/>
      <c r="G91" s="832"/>
      <c r="H91" s="832"/>
      <c r="I91" s="832"/>
      <c r="J91" s="19"/>
      <c r="K91" s="19"/>
      <c r="L91" s="232"/>
      <c r="M91" s="532"/>
      <c r="O91" s="21"/>
      <c r="P91" s="21"/>
      <c r="Q91" s="21"/>
    </row>
    <row r="92" spans="1:21" ht="27.6" customHeight="1" x14ac:dyDescent="0.25">
      <c r="A92" s="17"/>
      <c r="B92" s="832" t="s">
        <v>484</v>
      </c>
      <c r="C92" s="1282"/>
      <c r="D92" s="1282"/>
      <c r="E92" s="1282"/>
      <c r="F92" s="1282"/>
      <c r="G92" s="1282"/>
      <c r="H92" s="1282"/>
      <c r="I92" s="1282"/>
      <c r="J92" s="19"/>
      <c r="K92" s="19"/>
      <c r="L92" s="19"/>
      <c r="M92" s="19"/>
      <c r="N92" s="21"/>
      <c r="O92" s="21"/>
      <c r="P92" s="21"/>
      <c r="Q92" s="21"/>
    </row>
    <row r="93" spans="1:21" x14ac:dyDescent="0.25">
      <c r="A93" s="17"/>
      <c r="B93" s="24"/>
      <c r="C93" s="58"/>
      <c r="D93" s="58"/>
      <c r="E93" s="387"/>
      <c r="F93" s="387"/>
      <c r="G93" s="389"/>
      <c r="H93" s="414"/>
      <c r="I93" s="19"/>
      <c r="J93" s="19"/>
      <c r="K93" s="19"/>
      <c r="L93" s="19"/>
      <c r="M93" s="21"/>
      <c r="N93" s="651"/>
      <c r="O93" s="535"/>
      <c r="P93" s="333"/>
      <c r="Q93" s="21"/>
    </row>
    <row r="94" spans="1:21" x14ac:dyDescent="0.25">
      <c r="A94" s="17"/>
      <c r="B94" s="24"/>
      <c r="C94" s="58"/>
      <c r="D94" s="58"/>
      <c r="E94" s="387"/>
      <c r="F94" s="387"/>
      <c r="G94" s="389"/>
      <c r="H94" s="414"/>
      <c r="I94" s="19"/>
      <c r="J94" s="19"/>
      <c r="K94" s="19"/>
      <c r="L94" s="19"/>
      <c r="M94" s="21"/>
      <c r="N94" s="652"/>
      <c r="O94" s="535"/>
      <c r="P94" s="333"/>
      <c r="Q94" s="21"/>
    </row>
    <row r="95" spans="1:21" x14ac:dyDescent="0.25">
      <c r="A95" s="17"/>
      <c r="B95" s="24"/>
      <c r="C95" s="58"/>
      <c r="D95" s="58"/>
      <c r="E95" s="387"/>
      <c r="F95" s="387"/>
      <c r="G95" s="389"/>
      <c r="H95" s="414"/>
      <c r="I95" s="19"/>
      <c r="J95" s="19"/>
      <c r="K95" s="19"/>
      <c r="L95" s="19"/>
      <c r="M95" s="21"/>
      <c r="N95" s="653"/>
      <c r="O95" s="654"/>
      <c r="P95" s="333"/>
      <c r="Q95" s="21"/>
    </row>
    <row r="96" spans="1:21" x14ac:dyDescent="0.25">
      <c r="A96" s="17"/>
      <c r="B96" s="149"/>
      <c r="C96" s="386"/>
      <c r="D96" s="386"/>
      <c r="I96" s="23"/>
      <c r="J96" s="23"/>
      <c r="K96" s="23"/>
      <c r="L96" s="362"/>
      <c r="M96" s="362"/>
      <c r="N96" s="655"/>
      <c r="O96" s="655"/>
      <c r="P96" s="655"/>
      <c r="Q96" s="362"/>
    </row>
    <row r="97" spans="1:17" x14ac:dyDescent="0.25">
      <c r="A97" s="17"/>
      <c r="B97" s="149"/>
      <c r="C97" s="386"/>
      <c r="D97" s="386"/>
      <c r="I97" s="23"/>
      <c r="J97" s="23"/>
      <c r="K97" s="23"/>
      <c r="L97" s="362"/>
      <c r="M97" s="362"/>
      <c r="N97" s="655"/>
      <c r="O97" s="655"/>
      <c r="P97" s="647"/>
      <c r="Q97" s="9"/>
    </row>
    <row r="98" spans="1:17" x14ac:dyDescent="0.25">
      <c r="A98" s="17"/>
      <c r="I98" s="23"/>
      <c r="J98" s="23"/>
      <c r="K98" s="23"/>
      <c r="L98" s="362"/>
      <c r="M98" s="362"/>
      <c r="N98" s="655"/>
      <c r="O98" s="655"/>
      <c r="P98" s="647"/>
      <c r="Q98" s="9"/>
    </row>
    <row r="99" spans="1:17" x14ac:dyDescent="0.25">
      <c r="A99" s="17"/>
      <c r="I99" s="23"/>
      <c r="J99" s="23"/>
      <c r="K99" s="23"/>
      <c r="L99" s="362"/>
      <c r="M99" s="362"/>
      <c r="N99" s="655"/>
      <c r="O99" s="655"/>
      <c r="P99" s="647"/>
      <c r="Q99" s="9"/>
    </row>
    <row r="100" spans="1:17" x14ac:dyDescent="0.25">
      <c r="A100" s="17"/>
      <c r="I100" s="23"/>
      <c r="J100" s="23"/>
      <c r="K100" s="23"/>
      <c r="L100" s="23"/>
      <c r="M100" s="23"/>
      <c r="N100" s="647"/>
      <c r="O100" s="647"/>
      <c r="P100" s="647"/>
      <c r="Q100" s="9"/>
    </row>
    <row r="101" spans="1:17" x14ac:dyDescent="0.25">
      <c r="A101" s="17"/>
      <c r="I101" s="23"/>
      <c r="J101" s="23"/>
      <c r="K101" s="23"/>
      <c r="L101" s="23"/>
      <c r="M101" s="23"/>
      <c r="N101" s="647"/>
      <c r="O101" s="647"/>
      <c r="P101" s="647"/>
      <c r="Q101" s="9"/>
    </row>
    <row r="102" spans="1:17" x14ac:dyDescent="0.25">
      <c r="A102" s="17"/>
      <c r="I102" s="23"/>
      <c r="J102" s="23"/>
      <c r="K102" s="23"/>
      <c r="L102" s="23"/>
      <c r="M102" s="23"/>
      <c r="N102" s="9"/>
      <c r="O102" s="9"/>
      <c r="P102" s="9"/>
      <c r="Q102" s="9"/>
    </row>
    <row r="103" spans="1:17" x14ac:dyDescent="0.25">
      <c r="A103" s="17"/>
      <c r="I103" s="23"/>
      <c r="J103" s="23"/>
      <c r="K103" s="23"/>
      <c r="L103" s="23"/>
      <c r="M103" s="23"/>
      <c r="N103" s="9"/>
      <c r="O103" s="9"/>
      <c r="P103" s="9"/>
      <c r="Q103" s="9"/>
    </row>
    <row r="104" spans="1:17" x14ac:dyDescent="0.25">
      <c r="A104" s="17"/>
      <c r="I104" s="23"/>
      <c r="J104" s="23"/>
      <c r="K104" s="23"/>
      <c r="L104" s="23"/>
      <c r="M104" s="23"/>
      <c r="N104" s="9"/>
      <c r="O104" s="9"/>
      <c r="P104" s="9"/>
      <c r="Q104" s="9"/>
    </row>
    <row r="105" spans="1:17" x14ac:dyDescent="0.25">
      <c r="A105" s="17"/>
      <c r="I105" s="23"/>
      <c r="J105" s="23"/>
      <c r="K105" s="23"/>
      <c r="L105" s="23"/>
      <c r="M105" s="23"/>
      <c r="N105" s="9"/>
      <c r="O105" s="9"/>
      <c r="P105" s="9"/>
      <c r="Q105" s="9"/>
    </row>
    <row r="106" spans="1:17" x14ac:dyDescent="0.25">
      <c r="A106" s="17"/>
      <c r="I106" s="23"/>
      <c r="J106" s="23"/>
      <c r="K106" s="23"/>
      <c r="L106" s="23"/>
      <c r="M106" s="23"/>
      <c r="N106" s="9"/>
      <c r="O106" s="9"/>
      <c r="P106" s="9"/>
      <c r="Q106" s="9"/>
    </row>
    <row r="107" spans="1:17" x14ac:dyDescent="0.25">
      <c r="A107" s="17"/>
      <c r="I107" s="23"/>
      <c r="J107" s="23"/>
      <c r="K107" s="23"/>
      <c r="L107" s="23"/>
      <c r="M107" s="23"/>
      <c r="N107" s="9"/>
      <c r="O107" s="9"/>
      <c r="P107" s="9"/>
      <c r="Q107" s="9"/>
    </row>
    <row r="108" spans="1:17" x14ac:dyDescent="0.25">
      <c r="A108" s="17"/>
      <c r="I108" s="23"/>
      <c r="J108" s="23"/>
      <c r="K108" s="23"/>
      <c r="L108" s="23"/>
      <c r="M108" s="23"/>
      <c r="N108" s="9"/>
      <c r="O108" s="9"/>
      <c r="P108" s="9"/>
      <c r="Q108" s="9"/>
    </row>
    <row r="109" spans="1:17" x14ac:dyDescent="0.25">
      <c r="A109" s="17"/>
      <c r="I109" s="23"/>
      <c r="J109" s="23"/>
      <c r="K109" s="23"/>
      <c r="L109" s="23"/>
      <c r="M109" s="23"/>
      <c r="N109" s="9"/>
      <c r="O109" s="9"/>
      <c r="P109" s="9"/>
      <c r="Q109" s="9"/>
    </row>
    <row r="110" spans="1:17" x14ac:dyDescent="0.25">
      <c r="A110" s="17"/>
      <c r="I110" s="23"/>
      <c r="J110" s="23"/>
      <c r="K110" s="23"/>
      <c r="L110" s="23"/>
      <c r="M110" s="23"/>
      <c r="N110" s="9"/>
      <c r="O110" s="9"/>
      <c r="P110" s="9"/>
      <c r="Q110" s="9"/>
    </row>
    <row r="111" spans="1:17" x14ac:dyDescent="0.25">
      <c r="A111" s="17"/>
      <c r="I111" s="23"/>
      <c r="J111" s="23"/>
      <c r="K111" s="23"/>
      <c r="L111" s="23"/>
      <c r="M111" s="23"/>
      <c r="N111" s="9"/>
      <c r="O111" s="9"/>
      <c r="P111" s="9"/>
      <c r="Q111" s="9"/>
    </row>
    <row r="112" spans="1:17" x14ac:dyDescent="0.25">
      <c r="A112" s="17"/>
      <c r="I112" s="23"/>
      <c r="J112" s="23"/>
      <c r="K112" s="23"/>
      <c r="L112" s="23"/>
      <c r="M112" s="23"/>
      <c r="N112" s="9"/>
      <c r="O112" s="9"/>
      <c r="P112" s="9"/>
      <c r="Q112" s="9"/>
    </row>
    <row r="113" spans="1:17" x14ac:dyDescent="0.25">
      <c r="A113" s="17"/>
      <c r="I113" s="23"/>
      <c r="J113" s="23"/>
      <c r="K113" s="23"/>
      <c r="L113" s="23"/>
      <c r="M113" s="23"/>
      <c r="N113" s="9"/>
      <c r="O113" s="9"/>
      <c r="P113" s="9"/>
      <c r="Q113" s="9"/>
    </row>
    <row r="114" spans="1:17" x14ac:dyDescent="0.25">
      <c r="A114" s="17"/>
      <c r="I114" s="23"/>
      <c r="J114" s="23"/>
      <c r="K114" s="23"/>
      <c r="L114" s="23"/>
      <c r="M114" s="23"/>
      <c r="N114" s="9"/>
      <c r="O114" s="9"/>
      <c r="P114" s="9"/>
      <c r="Q114" s="9"/>
    </row>
    <row r="115" spans="1:17" x14ac:dyDescent="0.25">
      <c r="A115" s="17"/>
      <c r="I115" s="23"/>
      <c r="J115" s="23"/>
      <c r="K115" s="23"/>
      <c r="L115" s="23"/>
      <c r="M115" s="23"/>
      <c r="N115" s="9"/>
      <c r="O115" s="9"/>
      <c r="P115" s="9"/>
      <c r="Q115" s="9"/>
    </row>
    <row r="116" spans="1:17" x14ac:dyDescent="0.25">
      <c r="A116" s="17"/>
      <c r="I116" s="23"/>
      <c r="J116" s="23"/>
      <c r="K116" s="23"/>
      <c r="L116" s="23"/>
      <c r="M116" s="23"/>
      <c r="N116" s="9"/>
      <c r="O116" s="9"/>
      <c r="P116" s="9"/>
      <c r="Q116" s="9"/>
    </row>
    <row r="117" spans="1:17" x14ac:dyDescent="0.25">
      <c r="A117" s="17"/>
      <c r="I117" s="23"/>
      <c r="J117" s="23"/>
      <c r="K117" s="23"/>
      <c r="L117" s="23"/>
      <c r="M117" s="23"/>
      <c r="N117" s="9"/>
      <c r="O117" s="9"/>
      <c r="P117" s="9"/>
      <c r="Q117" s="9"/>
    </row>
    <row r="118" spans="1:17" x14ac:dyDescent="0.25">
      <c r="A118" s="17"/>
      <c r="I118" s="23"/>
      <c r="J118" s="23"/>
      <c r="K118" s="23"/>
      <c r="L118" s="23"/>
      <c r="M118" s="23"/>
      <c r="N118" s="9"/>
      <c r="O118" s="9"/>
      <c r="P118" s="9"/>
      <c r="Q118" s="9"/>
    </row>
    <row r="119" spans="1:17" x14ac:dyDescent="0.25">
      <c r="A119" s="17"/>
      <c r="I119" s="23"/>
      <c r="J119" s="23"/>
      <c r="K119" s="23"/>
      <c r="L119" s="23"/>
      <c r="M119" s="23"/>
      <c r="N119" s="9"/>
      <c r="O119" s="9"/>
      <c r="P119" s="9"/>
      <c r="Q119" s="9"/>
    </row>
    <row r="120" spans="1:17" x14ac:dyDescent="0.25">
      <c r="A120" s="17"/>
      <c r="I120" s="23"/>
      <c r="J120" s="23"/>
      <c r="K120" s="23"/>
      <c r="L120" s="23"/>
      <c r="M120" s="23"/>
      <c r="N120" s="9"/>
      <c r="O120" s="9"/>
      <c r="P120" s="9"/>
      <c r="Q120" s="9"/>
    </row>
    <row r="121" spans="1:17" x14ac:dyDescent="0.25">
      <c r="A121" s="17"/>
      <c r="I121" s="23"/>
      <c r="J121" s="23"/>
      <c r="K121" s="23"/>
      <c r="L121" s="23"/>
      <c r="M121" s="23"/>
      <c r="N121" s="9"/>
      <c r="O121" s="9"/>
      <c r="P121" s="9"/>
      <c r="Q121" s="9"/>
    </row>
    <row r="122" spans="1:17" x14ac:dyDescent="0.25">
      <c r="A122" s="17"/>
      <c r="I122" s="23"/>
      <c r="J122" s="23"/>
      <c r="K122" s="23"/>
      <c r="L122" s="23"/>
      <c r="M122" s="23"/>
      <c r="N122" s="9"/>
      <c r="O122" s="9"/>
      <c r="P122" s="9"/>
      <c r="Q122" s="9"/>
    </row>
    <row r="123" spans="1:17" x14ac:dyDescent="0.25">
      <c r="A123" s="17"/>
      <c r="I123" s="23"/>
      <c r="J123" s="23"/>
      <c r="K123" s="23"/>
      <c r="L123" s="23"/>
      <c r="M123" s="23"/>
      <c r="N123" s="9"/>
      <c r="O123" s="9"/>
      <c r="P123" s="9"/>
      <c r="Q123" s="9"/>
    </row>
    <row r="124" spans="1:17" x14ac:dyDescent="0.25">
      <c r="A124" s="17"/>
      <c r="I124" s="23"/>
      <c r="J124" s="23"/>
      <c r="K124" s="23"/>
      <c r="L124" s="23"/>
      <c r="M124" s="23"/>
      <c r="N124" s="9"/>
      <c r="O124" s="9"/>
      <c r="P124" s="9"/>
      <c r="Q124" s="9"/>
    </row>
    <row r="125" spans="1:17" x14ac:dyDescent="0.25">
      <c r="A125" s="17"/>
      <c r="I125" s="23"/>
      <c r="J125" s="23"/>
      <c r="K125" s="23"/>
      <c r="L125" s="23"/>
      <c r="M125" s="23"/>
      <c r="N125" s="9"/>
      <c r="O125" s="9"/>
      <c r="P125" s="9"/>
      <c r="Q125" s="9"/>
    </row>
    <row r="126" spans="1:17" x14ac:dyDescent="0.25">
      <c r="A126" s="17"/>
      <c r="I126" s="23"/>
      <c r="J126" s="23"/>
      <c r="K126" s="23"/>
      <c r="L126" s="23"/>
      <c r="M126" s="23"/>
      <c r="N126" s="9"/>
      <c r="O126" s="9"/>
      <c r="P126" s="9"/>
      <c r="Q126" s="9"/>
    </row>
    <row r="127" spans="1:17" x14ac:dyDescent="0.25">
      <c r="A127" s="17"/>
      <c r="I127" s="23"/>
      <c r="J127" s="23"/>
      <c r="K127" s="23"/>
      <c r="L127" s="23"/>
      <c r="M127" s="23"/>
      <c r="N127" s="9"/>
      <c r="O127" s="9"/>
      <c r="P127" s="9"/>
      <c r="Q127" s="9"/>
    </row>
    <row r="128" spans="1:17" x14ac:dyDescent="0.25">
      <c r="A128" s="19"/>
      <c r="I128" s="23"/>
      <c r="J128" s="23"/>
      <c r="K128" s="23"/>
      <c r="L128" s="23"/>
      <c r="M128" s="23"/>
      <c r="N128" s="9"/>
      <c r="O128" s="9"/>
      <c r="P128" s="9"/>
      <c r="Q128" s="9"/>
    </row>
    <row r="129" spans="1:17" x14ac:dyDescent="0.25">
      <c r="A129" s="19"/>
      <c r="I129" s="23"/>
      <c r="J129" s="23"/>
      <c r="K129" s="23"/>
      <c r="L129" s="23"/>
      <c r="M129" s="23"/>
      <c r="N129" s="9"/>
      <c r="O129" s="9"/>
      <c r="P129" s="9"/>
      <c r="Q129" s="9"/>
    </row>
    <row r="130" spans="1:17" x14ac:dyDescent="0.25">
      <c r="A130" s="19"/>
      <c r="I130" s="23"/>
      <c r="J130" s="23"/>
      <c r="K130" s="23"/>
      <c r="L130" s="23"/>
      <c r="M130" s="23"/>
      <c r="N130" s="9"/>
      <c r="O130" s="9"/>
      <c r="P130" s="9"/>
      <c r="Q130" s="9"/>
    </row>
    <row r="131" spans="1:17" x14ac:dyDescent="0.25">
      <c r="A131" s="19"/>
      <c r="I131" s="23"/>
      <c r="J131" s="23"/>
      <c r="K131" s="23"/>
      <c r="L131" s="23"/>
      <c r="M131" s="23"/>
      <c r="N131" s="9"/>
      <c r="O131" s="9"/>
      <c r="P131" s="9"/>
      <c r="Q131" s="9"/>
    </row>
    <row r="132" spans="1:17" x14ac:dyDescent="0.25">
      <c r="I132" s="23"/>
      <c r="J132" s="23"/>
      <c r="K132" s="23"/>
      <c r="L132" s="23"/>
      <c r="M132" s="23"/>
      <c r="N132" s="9"/>
      <c r="O132" s="9"/>
      <c r="P132" s="9"/>
      <c r="Q132" s="9"/>
    </row>
    <row r="133" spans="1:17" x14ac:dyDescent="0.25">
      <c r="I133" s="23"/>
      <c r="J133" s="23"/>
      <c r="K133" s="23"/>
      <c r="L133" s="23"/>
      <c r="M133" s="23"/>
      <c r="N133" s="9"/>
      <c r="O133" s="9"/>
      <c r="P133" s="9"/>
      <c r="Q133" s="9"/>
    </row>
    <row r="134" spans="1:17" x14ac:dyDescent="0.25">
      <c r="I134" s="23"/>
      <c r="J134" s="23"/>
      <c r="K134" s="23"/>
      <c r="L134" s="23"/>
      <c r="M134" s="23"/>
      <c r="N134" s="9"/>
      <c r="O134" s="9"/>
      <c r="P134" s="9"/>
      <c r="Q134" s="9"/>
    </row>
    <row r="135" spans="1:17" x14ac:dyDescent="0.25">
      <c r="I135" s="23"/>
      <c r="J135" s="23"/>
      <c r="K135" s="23"/>
      <c r="L135" s="23"/>
      <c r="M135" s="23"/>
      <c r="N135" s="9"/>
      <c r="O135" s="9"/>
      <c r="P135" s="9"/>
      <c r="Q135" s="9"/>
    </row>
    <row r="136" spans="1:17" x14ac:dyDescent="0.25">
      <c r="I136" s="23"/>
      <c r="J136" s="23"/>
      <c r="K136" s="23"/>
      <c r="L136" s="23"/>
      <c r="M136" s="23"/>
      <c r="N136" s="9"/>
      <c r="O136" s="9"/>
      <c r="P136" s="9"/>
      <c r="Q136" s="9"/>
    </row>
    <row r="137" spans="1:17" x14ac:dyDescent="0.25">
      <c r="I137" s="23"/>
      <c r="J137" s="23"/>
      <c r="K137" s="23"/>
      <c r="L137" s="23"/>
      <c r="M137" s="23"/>
      <c r="N137" s="9"/>
      <c r="O137" s="9"/>
      <c r="P137" s="9"/>
      <c r="Q137" s="9"/>
    </row>
    <row r="138" spans="1:17" x14ac:dyDescent="0.25">
      <c r="I138" s="23"/>
      <c r="J138" s="23"/>
      <c r="K138" s="23"/>
      <c r="L138" s="23"/>
      <c r="M138" s="23"/>
      <c r="N138" s="9"/>
      <c r="O138" s="9"/>
      <c r="P138" s="9"/>
      <c r="Q138" s="9"/>
    </row>
    <row r="139" spans="1:17" x14ac:dyDescent="0.25">
      <c r="I139" s="23"/>
      <c r="J139" s="23"/>
      <c r="K139" s="23"/>
      <c r="L139" s="23"/>
      <c r="M139" s="23"/>
      <c r="N139" s="9"/>
      <c r="O139" s="9"/>
      <c r="P139" s="9"/>
      <c r="Q139" s="9"/>
    </row>
    <row r="140" spans="1:17" x14ac:dyDescent="0.25">
      <c r="I140" s="23"/>
      <c r="J140" s="23"/>
      <c r="K140" s="23"/>
      <c r="L140" s="23"/>
      <c r="M140" s="23"/>
      <c r="N140" s="9"/>
      <c r="O140" s="9"/>
      <c r="P140" s="9"/>
      <c r="Q140" s="9"/>
    </row>
    <row r="141" spans="1:17" x14ac:dyDescent="0.25">
      <c r="I141" s="23"/>
      <c r="J141" s="23"/>
      <c r="K141" s="23"/>
      <c r="L141" s="23"/>
      <c r="M141" s="23"/>
      <c r="N141" s="9"/>
      <c r="O141" s="9"/>
      <c r="P141" s="9"/>
      <c r="Q141" s="9"/>
    </row>
    <row r="142" spans="1:17" x14ac:dyDescent="0.25">
      <c r="I142" s="23"/>
      <c r="J142" s="23"/>
      <c r="K142" s="23"/>
      <c r="L142" s="23"/>
      <c r="M142" s="23"/>
    </row>
    <row r="143" spans="1:17" x14ac:dyDescent="0.25">
      <c r="I143" s="23"/>
      <c r="J143" s="23"/>
      <c r="K143" s="23"/>
      <c r="L143" s="23"/>
      <c r="M143" s="23"/>
    </row>
    <row r="144" spans="1:17" x14ac:dyDescent="0.25">
      <c r="I144" s="23"/>
      <c r="J144" s="23"/>
      <c r="K144" s="23"/>
      <c r="L144" s="23"/>
      <c r="M144" s="23"/>
    </row>
    <row r="145" spans="9:13" x14ac:dyDescent="0.25">
      <c r="I145" s="23"/>
      <c r="J145" s="23"/>
      <c r="K145" s="23"/>
      <c r="L145" s="23"/>
      <c r="M145" s="23"/>
    </row>
    <row r="146" spans="9:13" x14ac:dyDescent="0.25">
      <c r="I146" s="23"/>
      <c r="J146" s="23"/>
      <c r="K146" s="23"/>
      <c r="L146" s="23"/>
      <c r="M146" s="23"/>
    </row>
    <row r="147" spans="9:13" x14ac:dyDescent="0.25">
      <c r="I147" s="23"/>
      <c r="J147" s="23"/>
      <c r="K147" s="23"/>
      <c r="L147" s="23"/>
      <c r="M147" s="23"/>
    </row>
    <row r="148" spans="9:13" x14ac:dyDescent="0.25">
      <c r="I148" s="23"/>
      <c r="J148" s="23"/>
      <c r="K148" s="23"/>
      <c r="L148" s="23"/>
      <c r="M148" s="23"/>
    </row>
  </sheetData>
  <autoFilter ref="A4:WVR87"/>
  <mergeCells count="268">
    <mergeCell ref="P17:P19"/>
    <mergeCell ref="Q47:Q49"/>
    <mergeCell ref="Q50:Q51"/>
    <mergeCell ref="Q40:Q43"/>
    <mergeCell ref="Q45:Q46"/>
    <mergeCell ref="Q34:Q37"/>
    <mergeCell ref="Q38:Q39"/>
    <mergeCell ref="Q30:Q31"/>
    <mergeCell ref="Q32:Q33"/>
    <mergeCell ref="G63:G64"/>
    <mergeCell ref="Q63:Q64"/>
    <mergeCell ref="K58:K61"/>
    <mergeCell ref="Q58:Q61"/>
    <mergeCell ref="Q52:Q57"/>
    <mergeCell ref="P55:P56"/>
    <mergeCell ref="O55:O56"/>
    <mergeCell ref="N55:N56"/>
    <mergeCell ref="M55:M56"/>
    <mergeCell ref="K55:K56"/>
    <mergeCell ref="J55:J56"/>
    <mergeCell ref="L55:L56"/>
    <mergeCell ref="J52:J53"/>
    <mergeCell ref="K52:K53"/>
    <mergeCell ref="L52:L53"/>
    <mergeCell ref="M52:M53"/>
    <mergeCell ref="P52:P53"/>
    <mergeCell ref="R55:R56"/>
    <mergeCell ref="B92:I92"/>
    <mergeCell ref="H71:H76"/>
    <mergeCell ref="I71:I76"/>
    <mergeCell ref="Q71:Q76"/>
    <mergeCell ref="C85:K85"/>
    <mergeCell ref="C86:K86"/>
    <mergeCell ref="C87:K87"/>
    <mergeCell ref="Q65:Q66"/>
    <mergeCell ref="B67:B68"/>
    <mergeCell ref="C67:C68"/>
    <mergeCell ref="D67:D68"/>
    <mergeCell ref="E67:E68"/>
    <mergeCell ref="F67:F68"/>
    <mergeCell ref="G67:G68"/>
    <mergeCell ref="H67:H68"/>
    <mergeCell ref="I67:I68"/>
    <mergeCell ref="Q67:Q68"/>
    <mergeCell ref="L67:L68"/>
    <mergeCell ref="R67:R68"/>
    <mergeCell ref="P67:P68"/>
    <mergeCell ref="B91:I91"/>
    <mergeCell ref="R58:R61"/>
    <mergeCell ref="F63:F64"/>
    <mergeCell ref="A71:A76"/>
    <mergeCell ref="B71:B76"/>
    <mergeCell ref="C71:C76"/>
    <mergeCell ref="D71:D76"/>
    <mergeCell ref="E71:E76"/>
    <mergeCell ref="F71:F76"/>
    <mergeCell ref="G71:G76"/>
    <mergeCell ref="H63:H64"/>
    <mergeCell ref="I63:I64"/>
    <mergeCell ref="A65:A66"/>
    <mergeCell ref="B65:B66"/>
    <mergeCell ref="C65:C66"/>
    <mergeCell ref="D65:D66"/>
    <mergeCell ref="E65:E66"/>
    <mergeCell ref="F65:F66"/>
    <mergeCell ref="G65:G66"/>
    <mergeCell ref="A67:A68"/>
    <mergeCell ref="H65:H66"/>
    <mergeCell ref="I65:I66"/>
    <mergeCell ref="A63:A64"/>
    <mergeCell ref="B63:B64"/>
    <mergeCell ref="C63:C64"/>
    <mergeCell ref="D63:D64"/>
    <mergeCell ref="E63:E64"/>
    <mergeCell ref="A58:A61"/>
    <mergeCell ref="B58:B61"/>
    <mergeCell ref="C58:C61"/>
    <mergeCell ref="D58:D61"/>
    <mergeCell ref="E58:E61"/>
    <mergeCell ref="F58:F61"/>
    <mergeCell ref="G58:G61"/>
    <mergeCell ref="H58:H61"/>
    <mergeCell ref="I58:I61"/>
    <mergeCell ref="A52:A57"/>
    <mergeCell ref="B52:B57"/>
    <mergeCell ref="C52:C57"/>
    <mergeCell ref="D52:D57"/>
    <mergeCell ref="E52:E57"/>
    <mergeCell ref="F52:F57"/>
    <mergeCell ref="G52:G57"/>
    <mergeCell ref="H52:H57"/>
    <mergeCell ref="I52:I57"/>
    <mergeCell ref="A50:A51"/>
    <mergeCell ref="B50:B51"/>
    <mergeCell ref="C50:C51"/>
    <mergeCell ref="D50:D51"/>
    <mergeCell ref="E50:E51"/>
    <mergeCell ref="F50:F51"/>
    <mergeCell ref="G50:G51"/>
    <mergeCell ref="H50:H51"/>
    <mergeCell ref="I50:I51"/>
    <mergeCell ref="A47:A49"/>
    <mergeCell ref="B47:B49"/>
    <mergeCell ref="C47:C49"/>
    <mergeCell ref="D47:D49"/>
    <mergeCell ref="E47:E49"/>
    <mergeCell ref="F47:F49"/>
    <mergeCell ref="G47:G49"/>
    <mergeCell ref="H47:H49"/>
    <mergeCell ref="I47:I49"/>
    <mergeCell ref="A45:A46"/>
    <mergeCell ref="B45:B46"/>
    <mergeCell ref="C45:C46"/>
    <mergeCell ref="D45:D46"/>
    <mergeCell ref="E45:E46"/>
    <mergeCell ref="F45:F46"/>
    <mergeCell ref="G45:G46"/>
    <mergeCell ref="H45:H46"/>
    <mergeCell ref="I45:I46"/>
    <mergeCell ref="A40:A43"/>
    <mergeCell ref="B40:B43"/>
    <mergeCell ref="C40:C43"/>
    <mergeCell ref="D40:D43"/>
    <mergeCell ref="E40:E43"/>
    <mergeCell ref="F40:F43"/>
    <mergeCell ref="G40:G43"/>
    <mergeCell ref="H40:H43"/>
    <mergeCell ref="I40:I43"/>
    <mergeCell ref="A38:A39"/>
    <mergeCell ref="B38:B39"/>
    <mergeCell ref="C38:C39"/>
    <mergeCell ref="D38:D39"/>
    <mergeCell ref="E38:E39"/>
    <mergeCell ref="F38:F39"/>
    <mergeCell ref="G38:G39"/>
    <mergeCell ref="H38:H39"/>
    <mergeCell ref="I38:I39"/>
    <mergeCell ref="A34:A37"/>
    <mergeCell ref="B34:B37"/>
    <mergeCell ref="C34:C37"/>
    <mergeCell ref="D34:D37"/>
    <mergeCell ref="E34:E37"/>
    <mergeCell ref="F34:F37"/>
    <mergeCell ref="G34:G37"/>
    <mergeCell ref="H34:H37"/>
    <mergeCell ref="I34:I37"/>
    <mergeCell ref="A32:A33"/>
    <mergeCell ref="B32:B33"/>
    <mergeCell ref="C32:C33"/>
    <mergeCell ref="D32:D33"/>
    <mergeCell ref="E32:E33"/>
    <mergeCell ref="F32:F33"/>
    <mergeCell ref="G32:G33"/>
    <mergeCell ref="H32:H33"/>
    <mergeCell ref="I32:I33"/>
    <mergeCell ref="A30:A31"/>
    <mergeCell ref="B30:B31"/>
    <mergeCell ref="C30:C31"/>
    <mergeCell ref="D30:D31"/>
    <mergeCell ref="E30:E31"/>
    <mergeCell ref="F30:F31"/>
    <mergeCell ref="G30:G31"/>
    <mergeCell ref="H30:H31"/>
    <mergeCell ref="I30:I31"/>
    <mergeCell ref="A23:A27"/>
    <mergeCell ref="B23:B27"/>
    <mergeCell ref="C23:C27"/>
    <mergeCell ref="D23:D27"/>
    <mergeCell ref="E23:E27"/>
    <mergeCell ref="R25:R26"/>
    <mergeCell ref="A28:A29"/>
    <mergeCell ref="B28:B29"/>
    <mergeCell ref="C28:C29"/>
    <mergeCell ref="D28:D29"/>
    <mergeCell ref="E28:E29"/>
    <mergeCell ref="F28:F29"/>
    <mergeCell ref="G28:G29"/>
    <mergeCell ref="H28:H29"/>
    <mergeCell ref="I28:I29"/>
    <mergeCell ref="F23:F27"/>
    <mergeCell ref="G23:G27"/>
    <mergeCell ref="H23:H27"/>
    <mergeCell ref="I23:I27"/>
    <mergeCell ref="Q23:Q27"/>
    <mergeCell ref="N25:N26"/>
    <mergeCell ref="Q28:Q29"/>
    <mergeCell ref="P13:P15"/>
    <mergeCell ref="Q13:Q20"/>
    <mergeCell ref="R13:R15"/>
    <mergeCell ref="A21:A22"/>
    <mergeCell ref="B21:B22"/>
    <mergeCell ref="C21:C22"/>
    <mergeCell ref="D21:D22"/>
    <mergeCell ref="E21:E22"/>
    <mergeCell ref="G13:G20"/>
    <mergeCell ref="H13:H20"/>
    <mergeCell ref="I13:I20"/>
    <mergeCell ref="J13:J15"/>
    <mergeCell ref="K13:K15"/>
    <mergeCell ref="L13:L15"/>
    <mergeCell ref="F21:F22"/>
    <mergeCell ref="G21:G22"/>
    <mergeCell ref="H21:H22"/>
    <mergeCell ref="I21:I22"/>
    <mergeCell ref="Q21:Q22"/>
    <mergeCell ref="L17:L19"/>
    <mergeCell ref="K17:K19"/>
    <mergeCell ref="J17:J19"/>
    <mergeCell ref="M17:M19"/>
    <mergeCell ref="R17:R19"/>
    <mergeCell ref="M10:M12"/>
    <mergeCell ref="P10:P12"/>
    <mergeCell ref="Q10:Q12"/>
    <mergeCell ref="R10:R12"/>
    <mergeCell ref="A13:A20"/>
    <mergeCell ref="B13:B20"/>
    <mergeCell ref="C13:C20"/>
    <mergeCell ref="D13:D20"/>
    <mergeCell ref="E13:E20"/>
    <mergeCell ref="F13:F20"/>
    <mergeCell ref="G10:G12"/>
    <mergeCell ref="H10:H12"/>
    <mergeCell ref="I10:I12"/>
    <mergeCell ref="J10:J12"/>
    <mergeCell ref="K10:K12"/>
    <mergeCell ref="L10:L12"/>
    <mergeCell ref="A10:A12"/>
    <mergeCell ref="B10:B12"/>
    <mergeCell ref="C10:C12"/>
    <mergeCell ref="D10:D12"/>
    <mergeCell ref="E10:E12"/>
    <mergeCell ref="F10:F12"/>
    <mergeCell ref="M13:M15"/>
    <mergeCell ref="O13:O15"/>
    <mergeCell ref="O5:O7"/>
    <mergeCell ref="P5:P7"/>
    <mergeCell ref="Q5:Q9"/>
    <mergeCell ref="R5:R7"/>
    <mergeCell ref="F5:F9"/>
    <mergeCell ref="G5:G9"/>
    <mergeCell ref="H5:H9"/>
    <mergeCell ref="I5:I9"/>
    <mergeCell ref="J5:J7"/>
    <mergeCell ref="K5:K7"/>
    <mergeCell ref="M2:O2"/>
    <mergeCell ref="P2:P3"/>
    <mergeCell ref="Q2:Q3"/>
    <mergeCell ref="R2:R3"/>
    <mergeCell ref="S2:T2"/>
    <mergeCell ref="A5:A9"/>
    <mergeCell ref="B5:B9"/>
    <mergeCell ref="C5:C9"/>
    <mergeCell ref="D5:D9"/>
    <mergeCell ref="E5:E9"/>
    <mergeCell ref="G2:G3"/>
    <mergeCell ref="H2:H3"/>
    <mergeCell ref="I2:I3"/>
    <mergeCell ref="J2:J3"/>
    <mergeCell ref="K2:K3"/>
    <mergeCell ref="L2:L3"/>
    <mergeCell ref="A2:A3"/>
    <mergeCell ref="B2:B3"/>
    <mergeCell ref="C2:C3"/>
    <mergeCell ref="D2:D3"/>
    <mergeCell ref="E2:E3"/>
    <mergeCell ref="F2:F3"/>
    <mergeCell ref="L5:L7"/>
    <mergeCell ref="M5:M7"/>
  </mergeCells>
  <pageMargins left="0.23622047244094491" right="0.23622047244094491" top="0.74803149606299213" bottom="0.74803149606299213" header="0.31496062992125984" footer="0.31496062992125984"/>
  <pageSetup paperSize="8" scale="60" fitToHeight="0" orientation="landscape" r:id="rId1"/>
  <headerFooter>
    <oddFooter xml:space="preserve">&amp;CStránka &amp;P z &amp;N&amp;RZpracoval odbor finanční, stav k 1. 5. 2019
</oddFooter>
  </headerFooter>
  <rowBreaks count="1" manualBreakCount="1">
    <brk id="57" max="16383" man="1"/>
  </rowBreaks>
  <colBreaks count="1" manualBreakCount="1">
    <brk id="11"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2"/>
  <sheetViews>
    <sheetView topLeftCell="A4" workbookViewId="0">
      <selection activeCell="F11" sqref="F11"/>
    </sheetView>
  </sheetViews>
  <sheetFormatPr defaultRowHeight="15" x14ac:dyDescent="0.25"/>
  <cols>
    <col min="2" max="2" width="39.42578125" customWidth="1"/>
    <col min="3" max="3" width="18.42578125" customWidth="1"/>
    <col min="4" max="4" width="18.140625" customWidth="1"/>
    <col min="5" max="5" width="12.140625" customWidth="1"/>
    <col min="6" max="6" width="24.42578125" customWidth="1"/>
  </cols>
  <sheetData>
    <row r="1" spans="1:6" hidden="1" x14ac:dyDescent="0.25"/>
    <row r="2" spans="1:6" hidden="1" x14ac:dyDescent="0.25"/>
    <row r="3" spans="1:6" hidden="1" x14ac:dyDescent="0.25"/>
    <row r="4" spans="1:6" ht="16.5" thickBot="1" x14ac:dyDescent="0.3">
      <c r="A4" s="236" t="s">
        <v>452</v>
      </c>
    </row>
    <row r="5" spans="1:6" ht="15.75" thickBot="1" x14ac:dyDescent="0.3">
      <c r="A5" s="434"/>
      <c r="B5" s="443" t="s">
        <v>443</v>
      </c>
      <c r="C5" s="444" t="s">
        <v>453</v>
      </c>
      <c r="D5" s="445" t="s">
        <v>444</v>
      </c>
      <c r="E5" s="446" t="s">
        <v>445</v>
      </c>
    </row>
    <row r="6" spans="1:6" ht="30.75" thickTop="1" x14ac:dyDescent="0.25">
      <c r="A6" s="433" t="s">
        <v>446</v>
      </c>
      <c r="B6" s="438" t="s">
        <v>198</v>
      </c>
      <c r="C6" s="435">
        <f>134201.25*0.85+361507.25*0.85</f>
        <v>421352.22499999998</v>
      </c>
      <c r="D6" s="431">
        <v>393222.74</v>
      </c>
      <c r="E6" s="432">
        <f t="shared" ref="E6:E11" si="0">C6-D6</f>
        <v>28129.484999999986</v>
      </c>
    </row>
    <row r="7" spans="1:6" ht="30" x14ac:dyDescent="0.25">
      <c r="A7" s="426" t="s">
        <v>447</v>
      </c>
      <c r="B7" s="439" t="s">
        <v>154</v>
      </c>
      <c r="C7" s="436">
        <f>44293.75*0.85</f>
        <v>37649.6875</v>
      </c>
      <c r="D7" s="425">
        <v>37649.68</v>
      </c>
      <c r="E7" s="427">
        <f t="shared" si="0"/>
        <v>7.4999999997089617E-3</v>
      </c>
      <c r="F7" s="424"/>
    </row>
    <row r="8" spans="1:6" ht="30" x14ac:dyDescent="0.25">
      <c r="A8" s="426" t="s">
        <v>448</v>
      </c>
      <c r="B8" s="439" t="s">
        <v>155</v>
      </c>
      <c r="C8" s="436">
        <f>397500*0.85</f>
        <v>337875</v>
      </c>
      <c r="D8" s="425">
        <v>337874.99</v>
      </c>
      <c r="E8" s="427">
        <f t="shared" si="0"/>
        <v>1.0000000009313226E-2</v>
      </c>
      <c r="F8" s="424"/>
    </row>
    <row r="9" spans="1:6" ht="45" x14ac:dyDescent="0.25">
      <c r="A9" s="426" t="s">
        <v>449</v>
      </c>
      <c r="B9" s="439" t="s">
        <v>266</v>
      </c>
      <c r="C9" s="436">
        <v>259239.57</v>
      </c>
      <c r="D9" s="425">
        <v>259239.57</v>
      </c>
      <c r="E9" s="427">
        <f t="shared" si="0"/>
        <v>0</v>
      </c>
    </row>
    <row r="10" spans="1:6" ht="45" x14ac:dyDescent="0.25">
      <c r="A10" s="426" t="s">
        <v>450</v>
      </c>
      <c r="B10" s="439" t="s">
        <v>158</v>
      </c>
      <c r="C10" s="436">
        <v>225882.28</v>
      </c>
      <c r="D10" s="425">
        <v>186679.77</v>
      </c>
      <c r="E10" s="427">
        <f t="shared" si="0"/>
        <v>39202.510000000009</v>
      </c>
    </row>
    <row r="11" spans="1:6" ht="45.75" thickBot="1" x14ac:dyDescent="0.3">
      <c r="A11" s="428" t="s">
        <v>451</v>
      </c>
      <c r="B11" s="440" t="s">
        <v>328</v>
      </c>
      <c r="C11" s="437">
        <v>910378.05</v>
      </c>
      <c r="D11" s="429">
        <v>751432.9</v>
      </c>
      <c r="E11" s="430">
        <f t="shared" si="0"/>
        <v>158945.15000000002</v>
      </c>
    </row>
    <row r="12" spans="1:6" s="22" customFormat="1" ht="15.75" thickBot="1" x14ac:dyDescent="0.3">
      <c r="A12" s="1313" t="s">
        <v>195</v>
      </c>
      <c r="B12" s="1314"/>
      <c r="C12" s="441">
        <f>SUM(C6:C11)</f>
        <v>2192376.8125</v>
      </c>
      <c r="D12" s="441">
        <f>SUM(D6:D11)</f>
        <v>1966099.65</v>
      </c>
      <c r="E12" s="442">
        <f>SUM(E6:E11)</f>
        <v>226277.16250000003</v>
      </c>
    </row>
  </sheetData>
  <mergeCells count="1">
    <mergeCell ref="A12:B12"/>
  </mergeCells>
  <pageMargins left="0.7" right="0.7" top="0.78740157499999996" bottom="0.78740157499999996" header="0.3" footer="0.3"/>
  <pageSetup paperSize="9" scale="89"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3E5FB4789618B4A826E5F0E1E730B97" ma:contentTypeVersion="2" ma:contentTypeDescription="Vytvoří nový dokument" ma:contentTypeScope="" ma:versionID="7719bb7ff21291a19da0fbb83fa2ce48">
  <xsd:schema xmlns:xsd="http://www.w3.org/2001/XMLSchema" xmlns:xs="http://www.w3.org/2001/XMLSchema" xmlns:p="http://schemas.microsoft.com/office/2006/metadata/properties" xmlns:ns1="http://schemas.microsoft.com/sharepoint/v3" xmlns:ns2="c9e48692-194e-417d-af40-42e3d4ef737b" targetNamespace="http://schemas.microsoft.com/office/2006/metadata/properties" ma:root="true" ma:fieldsID="799fdf3e68ddcfad9de9aee4093827fb" ns1:_="" ns2:_="">
    <xsd:import namespace="http://schemas.microsoft.com/sharepoint/v3"/>
    <xsd:import namespace="c9e48692-194e-417d-af40-42e3d4ef737b"/>
    <xsd:element name="properties">
      <xsd:complexType>
        <xsd:sequence>
          <xsd:element name="documentManagement">
            <xsd:complexType>
              <xsd:all>
                <xsd:element ref="ns1:PublishingStartDate" minOccurs="0"/>
                <xsd:element ref="ns1:PublishingExpirationDate" minOccurs="0"/>
                <xsd:element ref="ns2:MigrationSourceURL" minOccurs="0"/>
                <xsd:element ref="ns1:RoutingEnabled"/>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description="" ma:internalName="PublishingStartDate">
      <xsd:simpleType>
        <xsd:restriction base="dms:Unknown"/>
      </xsd:simpleType>
    </xsd:element>
    <xsd:element name="PublishingExpirationDate" ma:index="9" nillable="true" ma:displayName="Datum ukončení plánování" ma:description="" ma:internalName="PublishingExpirationDate">
      <xsd:simpleType>
        <xsd:restriction base="dms:Unknown"/>
      </xsd:simpleType>
    </xsd:element>
    <xsd:element name="RoutingEnabled" ma:index="11" ma:displayName="Aktivní" ma:internalName="RoutingEnabl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9e48692-194e-417d-af40-42e3d4ef737b"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1">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MigrationSourceURL xmlns="c9e48692-194e-417d-af40-42e3d4ef737b" xsi:nil="true"/>
    <RoutingEnabled xmlns="http://schemas.microsoft.com/sharepoint/v3"/>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0F096D-A417-4A7A-BB2A-7B8668D71366}"/>
</file>

<file path=customXml/itemProps2.xml><?xml version="1.0" encoding="utf-8"?>
<ds:datastoreItem xmlns:ds="http://schemas.openxmlformats.org/officeDocument/2006/customXml" ds:itemID="{E076F241-7204-461B-B68E-3BF200B40783}"/>
</file>

<file path=customXml/itemProps3.xml><?xml version="1.0" encoding="utf-8"?>
<ds:datastoreItem xmlns:ds="http://schemas.openxmlformats.org/officeDocument/2006/customXml" ds:itemID="{455D8A16-B43A-4464-9AE8-C1D4F6D609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3</vt:i4>
      </vt:variant>
    </vt:vector>
  </HeadingPairs>
  <TitlesOfParts>
    <vt:vector size="8" baseType="lpstr">
      <vt:lpstr>Harm KK (2)</vt:lpstr>
      <vt:lpstr>Přehled celkem</vt:lpstr>
      <vt:lpstr>Projekty KK</vt:lpstr>
      <vt:lpstr>Projekty PO</vt:lpstr>
      <vt:lpstr>List1</vt:lpstr>
      <vt:lpstr>'Harm KK (2)'!Názvy_tisku</vt:lpstr>
      <vt:lpstr>'Projekty KK'!Názvy_tisku</vt:lpstr>
      <vt:lpstr>'Projekty PO'!Názvy_tisku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Příloha č. 1 (k bodu č. 13) k usnesení ze 17. jednání Zastupitelstva Karlovarského kraje, které se uskutečnilo dne 24.06.2019</dc:title>
  <dc:creator/>
  <cp:lastModifiedBy/>
  <dcterms:created xsi:type="dcterms:W3CDTF">2006-09-16T00:00:00Z</dcterms:created>
  <dcterms:modified xsi:type="dcterms:W3CDTF">2019-06-21T09:40:41Z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0x01010043E5FB4789618B4A826E5F0E1E730B97</vt:lpwstr>
  </property>
</Properties>
</file>