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20" firstSheet="1" activeTab="1"/>
  </bookViews>
  <sheets>
    <sheet name="Harm KK (2)" sheetId="6" state="hidden" r:id="rId1"/>
    <sheet name="Přehled celkem" sheetId="21" r:id="rId2"/>
    <sheet name="Projekty KK" sheetId="8" r:id="rId3"/>
    <sheet name="Projekty PO" sheetId="20" r:id="rId4"/>
    <sheet name="List1" sheetId="13" state="hidden" r:id="rId5"/>
  </sheets>
  <definedNames>
    <definedName name="_xlnm._FilterDatabase" localSheetId="0" hidden="1">'Harm KK (2)'!$A$2:$I$22</definedName>
    <definedName name="_xlnm._FilterDatabase" localSheetId="2" hidden="1">'Projekty KK'!$A$4:$T$129</definedName>
    <definedName name="_xlnm._FilterDatabase" localSheetId="3" hidden="1">'Projekty PO'!$A$4:$WVR$87</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N85" i="20" l="1"/>
  <c r="G84" i="20" l="1"/>
  <c r="O84" i="20" l="1"/>
  <c r="N84" i="20"/>
  <c r="M84" i="20"/>
  <c r="L84" i="20"/>
  <c r="Q83" i="20"/>
  <c r="P83" i="20"/>
  <c r="M83" i="20"/>
  <c r="M82" i="20"/>
  <c r="Q82" i="20" s="1"/>
  <c r="P82" i="20" l="1"/>
  <c r="M77" i="20" l="1"/>
  <c r="M78" i="20"/>
  <c r="M52" i="20" l="1"/>
  <c r="N87" i="20" l="1"/>
  <c r="N86" i="20"/>
  <c r="M59" i="20"/>
  <c r="P59" i="20" s="1"/>
  <c r="P121" i="8" l="1"/>
  <c r="M17" i="20" l="1"/>
  <c r="M68" i="20" l="1"/>
  <c r="P67" i="20" s="1"/>
  <c r="Q67" i="20" l="1"/>
  <c r="E21" i="21" l="1"/>
  <c r="H9" i="21"/>
  <c r="F8" i="21"/>
  <c r="C8" i="21"/>
  <c r="Q81" i="20"/>
  <c r="P81" i="20"/>
  <c r="M80" i="20"/>
  <c r="P80" i="20" s="1"/>
  <c r="M79" i="20"/>
  <c r="Q79" i="20" s="1"/>
  <c r="P78" i="20"/>
  <c r="Q77" i="20"/>
  <c r="P77" i="20"/>
  <c r="M76" i="20"/>
  <c r="P76" i="20" s="1"/>
  <c r="M75" i="20"/>
  <c r="P75" i="20" s="1"/>
  <c r="M74" i="20"/>
  <c r="P74" i="20" s="1"/>
  <c r="M72" i="20"/>
  <c r="P72" i="20" s="1"/>
  <c r="M71" i="20"/>
  <c r="P71" i="20" s="1"/>
  <c r="Q70" i="20"/>
  <c r="P70" i="20"/>
  <c r="T69" i="20"/>
  <c r="S69" i="20" s="1"/>
  <c r="Q69" i="20"/>
  <c r="P69" i="20"/>
  <c r="T67" i="20"/>
  <c r="S67" i="20" s="1"/>
  <c r="M66" i="20"/>
  <c r="T65" i="20"/>
  <c r="S65" i="20" s="1"/>
  <c r="P65" i="20"/>
  <c r="T63" i="20"/>
  <c r="S63" i="20" s="1"/>
  <c r="Q63" i="20"/>
  <c r="P63" i="20"/>
  <c r="O63" i="20"/>
  <c r="O87" i="20" s="1"/>
  <c r="T62" i="20"/>
  <c r="S62" i="20" s="1"/>
  <c r="Q62" i="20"/>
  <c r="P62" i="20"/>
  <c r="M61" i="20"/>
  <c r="T60" i="20"/>
  <c r="S60" i="20" s="1"/>
  <c r="P60" i="20"/>
  <c r="T58" i="20"/>
  <c r="S58" i="20" s="1"/>
  <c r="P58" i="20"/>
  <c r="P57" i="20"/>
  <c r="M55" i="20"/>
  <c r="P55" i="20" s="1"/>
  <c r="M54" i="20"/>
  <c r="P54" i="20" s="1"/>
  <c r="M51" i="20"/>
  <c r="T51" i="20" s="1"/>
  <c r="S51" i="20" s="1"/>
  <c r="M50" i="20"/>
  <c r="P50" i="20" s="1"/>
  <c r="M49" i="20"/>
  <c r="P49" i="20" s="1"/>
  <c r="T48" i="20"/>
  <c r="S48" i="20" s="1"/>
  <c r="T47" i="20"/>
  <c r="S47" i="20" s="1"/>
  <c r="Q47" i="20"/>
  <c r="P47" i="20"/>
  <c r="M46" i="20"/>
  <c r="P46" i="20" s="1"/>
  <c r="M45" i="20"/>
  <c r="M44" i="20"/>
  <c r="Q44" i="20" s="1"/>
  <c r="M43" i="20"/>
  <c r="M42" i="20"/>
  <c r="P42" i="20" s="1"/>
  <c r="T41" i="20"/>
  <c r="S41" i="20" s="1"/>
  <c r="P41" i="20"/>
  <c r="M40" i="20"/>
  <c r="T39" i="20"/>
  <c r="S39" i="20" s="1"/>
  <c r="M38" i="20"/>
  <c r="Q38" i="20" s="1"/>
  <c r="M37" i="20"/>
  <c r="P37" i="20" s="1"/>
  <c r="M36" i="20"/>
  <c r="P36" i="20" s="1"/>
  <c r="M35" i="20"/>
  <c r="P35" i="20" s="1"/>
  <c r="M34" i="20"/>
  <c r="P34" i="20" s="1"/>
  <c r="M33" i="20"/>
  <c r="T33" i="20" s="1"/>
  <c r="S33" i="20" s="1"/>
  <c r="M32" i="20"/>
  <c r="T32" i="20" s="1"/>
  <c r="S32" i="20" s="1"/>
  <c r="M31" i="20"/>
  <c r="P31" i="20" s="1"/>
  <c r="M30" i="20"/>
  <c r="P30" i="20" s="1"/>
  <c r="M29" i="20"/>
  <c r="P29" i="20" s="1"/>
  <c r="M28" i="20"/>
  <c r="M27" i="20"/>
  <c r="P27" i="20" s="1"/>
  <c r="P26" i="20"/>
  <c r="P25" i="20"/>
  <c r="M24" i="20"/>
  <c r="M23" i="20"/>
  <c r="T23" i="20" s="1"/>
  <c r="S23" i="20" s="1"/>
  <c r="M22" i="20"/>
  <c r="P22" i="20" s="1"/>
  <c r="M21" i="20"/>
  <c r="P21" i="20" s="1"/>
  <c r="M20" i="20"/>
  <c r="P20" i="20" s="1"/>
  <c r="P17" i="20"/>
  <c r="M16" i="20"/>
  <c r="P16" i="20" s="1"/>
  <c r="M13" i="20"/>
  <c r="M10" i="20"/>
  <c r="P10" i="20" s="1"/>
  <c r="T9" i="20"/>
  <c r="S9" i="20" s="1"/>
  <c r="P9" i="20"/>
  <c r="M8" i="20"/>
  <c r="P8" i="20" s="1"/>
  <c r="M5" i="20"/>
  <c r="P5" i="20" s="1"/>
  <c r="P52" i="20" l="1"/>
  <c r="T61" i="20"/>
  <c r="S61" i="20" s="1"/>
  <c r="Q58" i="20"/>
  <c r="E18" i="21"/>
  <c r="T16" i="20"/>
  <c r="S16" i="20" s="1"/>
  <c r="T8" i="20"/>
  <c r="S8" i="20" s="1"/>
  <c r="Q13" i="20"/>
  <c r="P32" i="20"/>
  <c r="T35" i="20"/>
  <c r="S35" i="20" s="1"/>
  <c r="T37" i="20"/>
  <c r="S37" i="20" s="1"/>
  <c r="T17" i="20"/>
  <c r="S17" i="20" s="1"/>
  <c r="T66" i="20"/>
  <c r="S66" i="20" s="1"/>
  <c r="P66" i="20"/>
  <c r="T36" i="20"/>
  <c r="S36" i="20" s="1"/>
  <c r="P61" i="20"/>
  <c r="P13" i="20"/>
  <c r="Q21" i="20"/>
  <c r="T22" i="20"/>
  <c r="S22" i="20" s="1"/>
  <c r="Q28" i="20"/>
  <c r="Q45" i="20"/>
  <c r="Q52" i="20"/>
  <c r="G8" i="21"/>
  <c r="Q80" i="20"/>
  <c r="D8" i="21"/>
  <c r="Q5" i="20"/>
  <c r="P79" i="20"/>
  <c r="Q10" i="20"/>
  <c r="T20" i="20"/>
  <c r="S20" i="20" s="1"/>
  <c r="P23" i="20"/>
  <c r="T49" i="20"/>
  <c r="S49" i="20" s="1"/>
  <c r="Q50" i="20"/>
  <c r="Q40" i="20"/>
  <c r="T30" i="20"/>
  <c r="S30" i="20" s="1"/>
  <c r="T44" i="20"/>
  <c r="S44" i="20" s="1"/>
  <c r="T45" i="20"/>
  <c r="S45" i="20" s="1"/>
  <c r="Q71" i="20"/>
  <c r="T21" i="20"/>
  <c r="S21" i="20" s="1"/>
  <c r="P28" i="20"/>
  <c r="Q30" i="20"/>
  <c r="Q34" i="20"/>
  <c r="P38" i="20"/>
  <c r="T50" i="20"/>
  <c r="S50" i="20" s="1"/>
  <c r="T52" i="20"/>
  <c r="S52" i="20" s="1"/>
  <c r="Q78" i="20"/>
  <c r="T34" i="20"/>
  <c r="S34" i="20" s="1"/>
  <c r="T40" i="20"/>
  <c r="S40" i="20" s="1"/>
  <c r="Q23" i="20"/>
  <c r="T28" i="20"/>
  <c r="S28" i="20" s="1"/>
  <c r="Q32" i="20"/>
  <c r="P33" i="20"/>
  <c r="T38" i="20"/>
  <c r="S38" i="20" s="1"/>
  <c r="P40" i="20"/>
  <c r="P44" i="20"/>
  <c r="Q65" i="20"/>
  <c r="T5" i="20"/>
  <c r="S5" i="20" s="1"/>
  <c r="T10" i="20"/>
  <c r="S10" i="20" s="1"/>
  <c r="P45" i="20"/>
  <c r="T84" i="20" l="1"/>
  <c r="S84" i="20" s="1"/>
  <c r="E8" i="21"/>
  <c r="P84" i="20"/>
  <c r="Q84" i="20"/>
  <c r="I8" i="21" l="1"/>
  <c r="H8" i="21"/>
  <c r="Q123" i="8" l="1"/>
  <c r="N127" i="8" l="1"/>
  <c r="F7" i="21" l="1"/>
  <c r="F10" i="21" s="1"/>
  <c r="N128" i="8"/>
  <c r="O127" i="8"/>
  <c r="P120" i="8" l="1"/>
  <c r="P118" i="8"/>
  <c r="Q118" i="8"/>
  <c r="N129" i="8" l="1"/>
  <c r="E19" i="21" s="1"/>
  <c r="M126" i="8" l="1"/>
  <c r="M124" i="8"/>
  <c r="M122" i="8"/>
  <c r="M117" i="8"/>
  <c r="M116" i="8"/>
  <c r="M113" i="8"/>
  <c r="M112" i="8"/>
  <c r="M111" i="8"/>
  <c r="M107" i="8"/>
  <c r="M106" i="8"/>
  <c r="M105" i="8"/>
  <c r="M104" i="8"/>
  <c r="M98" i="8"/>
  <c r="M97" i="8"/>
  <c r="M96" i="8"/>
  <c r="M94" i="8"/>
  <c r="M93" i="8"/>
  <c r="M92" i="8"/>
  <c r="M91" i="8"/>
  <c r="M90" i="8"/>
  <c r="Q90" i="8" s="1"/>
  <c r="M78" i="8"/>
  <c r="M76" i="8"/>
  <c r="M75" i="8"/>
  <c r="M74" i="8"/>
  <c r="P74" i="8" s="1"/>
  <c r="M72" i="8"/>
  <c r="M71" i="8"/>
  <c r="M69" i="8"/>
  <c r="M63" i="8"/>
  <c r="M61" i="8"/>
  <c r="M60" i="8"/>
  <c r="M56" i="8"/>
  <c r="M54" i="8"/>
  <c r="M51" i="8"/>
  <c r="M47" i="8"/>
  <c r="M45" i="8"/>
  <c r="M44" i="8"/>
  <c r="P44" i="8" s="1"/>
  <c r="M38" i="8"/>
  <c r="M36" i="8"/>
  <c r="M35" i="8"/>
  <c r="M32" i="8"/>
  <c r="M30" i="8"/>
  <c r="M29" i="8"/>
  <c r="P104" i="8" l="1"/>
  <c r="Q124" i="8" l="1"/>
  <c r="Q93" i="8"/>
  <c r="P71" i="8"/>
  <c r="P111" i="8" l="1"/>
  <c r="P56" i="8" l="1"/>
  <c r="T56" i="8"/>
  <c r="S56" i="8" s="1"/>
  <c r="P52" i="8"/>
  <c r="T52" i="8"/>
  <c r="S52" i="8" s="1"/>
  <c r="Q69" i="8" l="1"/>
  <c r="P76" i="8"/>
  <c r="T111" i="8" l="1"/>
  <c r="S111" i="8" s="1"/>
  <c r="Q122" i="8" l="1"/>
  <c r="P122" i="8"/>
  <c r="Q113" i="8" l="1"/>
  <c r="P113" i="8"/>
  <c r="T113" i="8"/>
  <c r="S113" i="8" s="1"/>
  <c r="P78" i="8" l="1"/>
  <c r="Q117" i="8" l="1"/>
  <c r="P117" i="8"/>
  <c r="Q116" i="8"/>
  <c r="P116" i="8"/>
  <c r="D12" i="13" l="1"/>
  <c r="E9" i="13" l="1"/>
  <c r="E10" i="13"/>
  <c r="E11" i="13"/>
  <c r="C8" i="13" l="1"/>
  <c r="E8" i="13" s="1"/>
  <c r="C7" i="13"/>
  <c r="E7" i="13" s="1"/>
  <c r="C6" i="13"/>
  <c r="C12" i="13" l="1"/>
  <c r="E6" i="13"/>
  <c r="E12" i="13" s="1"/>
  <c r="Q115" i="8" l="1"/>
  <c r="P115" i="8"/>
  <c r="T99" i="8"/>
  <c r="S99" i="8" s="1"/>
  <c r="Q105" i="8" l="1"/>
  <c r="P107" i="8" l="1"/>
  <c r="G127" i="8"/>
  <c r="C7" i="21" s="1"/>
  <c r="C10" i="21" s="1"/>
  <c r="Q112" i="8"/>
  <c r="T110" i="8" l="1"/>
  <c r="S110" i="8" s="1"/>
  <c r="T107" i="8"/>
  <c r="S107" i="8" s="1"/>
  <c r="M102" i="8"/>
  <c r="P102" i="8" l="1"/>
  <c r="T100" i="8" l="1"/>
  <c r="S100" i="8" s="1"/>
  <c r="P38" i="8" l="1"/>
  <c r="P32" i="8"/>
  <c r="P22" i="8"/>
  <c r="E17" i="21"/>
  <c r="L127" i="8"/>
  <c r="P126" i="8"/>
  <c r="T126" i="8"/>
  <c r="S126" i="8" s="1"/>
  <c r="P125" i="8"/>
  <c r="T125" i="8"/>
  <c r="S125" i="8" s="1"/>
  <c r="P124" i="8"/>
  <c r="T124" i="8"/>
  <c r="S124" i="8" s="1"/>
  <c r="D7" i="21" l="1"/>
  <c r="D10" i="21" s="1"/>
  <c r="M37" i="8"/>
  <c r="P36" i="8" l="1"/>
  <c r="P75" i="8"/>
  <c r="P112" i="8" l="1"/>
  <c r="T112" i="8"/>
  <c r="S112" i="8" s="1"/>
  <c r="P91" i="8" l="1"/>
  <c r="T91" i="8"/>
  <c r="S91" i="8" s="1"/>
  <c r="M101" i="8" l="1"/>
  <c r="Q101" i="8" s="1"/>
  <c r="T106" i="8" l="1"/>
  <c r="S106" i="8" s="1"/>
  <c r="P106" i="8"/>
  <c r="P72" i="8"/>
  <c r="P98" i="8" l="1"/>
  <c r="T98" i="8"/>
  <c r="S98" i="8" s="1"/>
  <c r="P13" i="8" l="1"/>
  <c r="T60" i="8" l="1"/>
  <c r="S60" i="8" s="1"/>
  <c r="T65" i="8"/>
  <c r="S65" i="8" s="1"/>
  <c r="T69" i="8"/>
  <c r="S69" i="8" s="1"/>
  <c r="T90" i="8"/>
  <c r="S90" i="8" s="1"/>
  <c r="T92" i="8"/>
  <c r="S92" i="8" s="1"/>
  <c r="T93" i="8"/>
  <c r="S93" i="8" s="1"/>
  <c r="T94" i="8"/>
  <c r="S94" i="8" s="1"/>
  <c r="T95" i="8"/>
  <c r="S95" i="8" s="1"/>
  <c r="T96" i="8"/>
  <c r="S96" i="8" s="1"/>
  <c r="T97" i="8"/>
  <c r="S97" i="8" s="1"/>
  <c r="T105" i="8"/>
  <c r="S105" i="8" s="1"/>
  <c r="T57" i="8"/>
  <c r="S57" i="8" s="1"/>
  <c r="T53" i="8"/>
  <c r="S53" i="8" s="1"/>
  <c r="T47" i="8"/>
  <c r="S47" i="8" s="1"/>
  <c r="T45" i="8"/>
  <c r="S45" i="8" s="1"/>
  <c r="T17" i="8"/>
  <c r="S17" i="8" s="1"/>
  <c r="P45" i="8" l="1"/>
  <c r="P101" i="8" l="1"/>
  <c r="T101" i="8"/>
  <c r="S101" i="8" s="1"/>
  <c r="P47" i="8" l="1"/>
  <c r="O129" i="8" l="1"/>
  <c r="E20" i="21" s="1"/>
  <c r="G7" i="21" l="1"/>
  <c r="G10" i="21" s="1"/>
  <c r="P97" i="8"/>
  <c r="P105" i="8" l="1"/>
  <c r="P92" i="8"/>
  <c r="P94" i="8" l="1"/>
  <c r="P95" i="8"/>
  <c r="P96" i="8"/>
  <c r="P93" i="8" l="1"/>
  <c r="Q92" i="8" l="1"/>
  <c r="P90" i="8"/>
  <c r="T7" i="8" l="1"/>
  <c r="S7" i="8" s="1"/>
  <c r="T6" i="8"/>
  <c r="S6" i="8" s="1"/>
  <c r="M85" i="8" l="1"/>
  <c r="M67" i="8"/>
  <c r="T85" i="8" l="1"/>
  <c r="S85" i="8" s="1"/>
  <c r="P85" i="8"/>
  <c r="Q85" i="8"/>
  <c r="P67" i="8"/>
  <c r="T67" i="8"/>
  <c r="S67" i="8" s="1"/>
  <c r="P6" i="8"/>
  <c r="M5" i="8"/>
  <c r="P5" i="8" l="1"/>
  <c r="T5" i="8"/>
  <c r="S5" i="8" s="1"/>
  <c r="Q5" i="8"/>
  <c r="P7" i="8"/>
  <c r="M89" i="8" l="1"/>
  <c r="M88" i="8"/>
  <c r="T88" i="8" s="1"/>
  <c r="S88" i="8" s="1"/>
  <c r="M87" i="8"/>
  <c r="M86" i="8"/>
  <c r="T86" i="8" s="1"/>
  <c r="S86" i="8" s="1"/>
  <c r="M84" i="8"/>
  <c r="T84" i="8" s="1"/>
  <c r="S84" i="8" s="1"/>
  <c r="M81" i="8"/>
  <c r="Q81" i="8" s="1"/>
  <c r="M80" i="8"/>
  <c r="T80" i="8" s="1"/>
  <c r="S80" i="8" s="1"/>
  <c r="M79" i="8"/>
  <c r="T79" i="8" s="1"/>
  <c r="S79" i="8" s="1"/>
  <c r="M77" i="8"/>
  <c r="M68" i="8"/>
  <c r="T68" i="8" s="1"/>
  <c r="S68" i="8" s="1"/>
  <c r="M66" i="8"/>
  <c r="Q66" i="8" s="1"/>
  <c r="M64" i="8"/>
  <c r="M62" i="8"/>
  <c r="P61" i="8" s="1"/>
  <c r="P60" i="8"/>
  <c r="M59" i="8"/>
  <c r="M58" i="8"/>
  <c r="T54" i="8"/>
  <c r="S54" i="8" s="1"/>
  <c r="T51" i="8"/>
  <c r="S51" i="8" s="1"/>
  <c r="M46" i="8"/>
  <c r="Q46" i="8" s="1"/>
  <c r="M43" i="8"/>
  <c r="M41" i="8"/>
  <c r="M39" i="8"/>
  <c r="M33" i="8"/>
  <c r="Q33" i="8" s="1"/>
  <c r="M31" i="8"/>
  <c r="M28" i="8"/>
  <c r="M27" i="8"/>
  <c r="M26" i="8"/>
  <c r="M25" i="8"/>
  <c r="M24" i="8"/>
  <c r="M23" i="8"/>
  <c r="M21" i="8"/>
  <c r="M20" i="8"/>
  <c r="M16" i="8"/>
  <c r="T16" i="8" s="1"/>
  <c r="S16" i="8" s="1"/>
  <c r="M15" i="8"/>
  <c r="M14" i="8"/>
  <c r="M12" i="8"/>
  <c r="M11" i="8"/>
  <c r="M10" i="8"/>
  <c r="M9" i="8"/>
  <c r="T77" i="8" l="1"/>
  <c r="S77" i="8" s="1"/>
  <c r="Q77" i="8"/>
  <c r="T14" i="8"/>
  <c r="S14" i="8" s="1"/>
  <c r="Q14" i="8"/>
  <c r="T23" i="8"/>
  <c r="S23" i="8" s="1"/>
  <c r="Q23" i="8"/>
  <c r="T39" i="8"/>
  <c r="S39" i="8" s="1"/>
  <c r="Q39" i="8"/>
  <c r="T41" i="8"/>
  <c r="S41" i="8" s="1"/>
  <c r="Q41" i="8"/>
  <c r="Q58" i="8"/>
  <c r="M127" i="8"/>
  <c r="E7" i="21" s="1"/>
  <c r="T33" i="8"/>
  <c r="S33" i="8" s="1"/>
  <c r="T9" i="8"/>
  <c r="S9" i="8" s="1"/>
  <c r="Q9" i="8"/>
  <c r="T81" i="8"/>
  <c r="S81"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4" i="8"/>
  <c r="T64" i="8"/>
  <c r="S64"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T46" i="8"/>
  <c r="S46" i="8" s="1"/>
  <c r="T58" i="8"/>
  <c r="S58" i="8" s="1"/>
  <c r="P59" i="8"/>
  <c r="T59" i="8"/>
  <c r="S59" i="8" s="1"/>
  <c r="T62" i="8"/>
  <c r="S62" i="8" s="1"/>
  <c r="T66" i="8"/>
  <c r="S66" i="8" s="1"/>
  <c r="P87" i="8"/>
  <c r="T87" i="8"/>
  <c r="S87" i="8" s="1"/>
  <c r="P89" i="8"/>
  <c r="T89" i="8"/>
  <c r="S89" i="8" s="1"/>
  <c r="P16" i="8"/>
  <c r="P46" i="8"/>
  <c r="P58" i="8"/>
  <c r="P51" i="8"/>
  <c r="Q51" i="8"/>
  <c r="P66" i="8"/>
  <c r="Q79" i="8"/>
  <c r="P79" i="8"/>
  <c r="Q86" i="8"/>
  <c r="P86" i="8"/>
  <c r="P9" i="8"/>
  <c r="P14" i="8"/>
  <c r="P23" i="8"/>
  <c r="P69" i="8"/>
  <c r="P81" i="8"/>
  <c r="Q88" i="8"/>
  <c r="P88" i="8"/>
  <c r="P41" i="8"/>
  <c r="P43" i="8"/>
  <c r="P54" i="8"/>
  <c r="Q54" i="8"/>
  <c r="Q68" i="8"/>
  <c r="P68" i="8"/>
  <c r="Q80" i="8"/>
  <c r="P80" i="8"/>
  <c r="P33" i="8"/>
  <c r="P39" i="8"/>
  <c r="P77" i="8"/>
  <c r="P84" i="8"/>
  <c r="Q84" i="8"/>
  <c r="E16" i="21" l="1"/>
  <c r="H7" i="21"/>
  <c r="E10" i="21"/>
  <c r="I7" i="21"/>
  <c r="T127" i="8"/>
  <c r="S127" i="8" s="1"/>
  <c r="Q127" i="8"/>
  <c r="E22" i="21" l="1"/>
  <c r="I10" i="21"/>
  <c r="H10" i="21"/>
  <c r="P127" i="8" l="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<sst xmlns="http://schemas.openxmlformats.org/spreadsheetml/2006/main" count="1370" uniqueCount="785">
  <si>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</si>
  <si>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</si>
  <si>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</si>
  <si>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</si>
  <si>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</si>
  <si>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</si>
  <si>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</si>
  <si>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</si>
  <si>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</si>
  <si>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</si>
  <si>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</si>
  <si>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</si>
  <si>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</si>
  <si>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</si>
  <si>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</si>
  <si>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</si>
  <si>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</si>
  <si>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</si>
  <si>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</si>
  <si>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</si>
  <si>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</si>
  <si>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</si>
  <si>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</si>
  <si>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</si>
  <si>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</si>
  <si>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</si>
  <si>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</si>
  <si>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</si>
  <si>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</si>
  <si>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</si>
  <si>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</si>
  <si>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</si>
  <si>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</si>
  <si>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</si>
  <si>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</si>
  <si>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</si>
  <si>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</si>
  <si>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</si>
  <si>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</si>
  <si>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</si>
  <si>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</si>
  <si>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</si>
  <si>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</si>
  <si>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</si>
  <si>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</si>
  <si>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</si>
  <si>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</si>
  <si>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</si>
  <si>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</si>
  <si>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</si>
  <si>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</si>
  <si>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</si>
  <si>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</si>
  <si>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</si>
  <si>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</si>
  <si>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</si>
  <si>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</si>
  <si>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</si>
  <si>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</si>
  <si>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</si>
  <si>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</si>
  <si>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</si>
  <si>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</si>
  <si>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</si>
  <si>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</si>
  <si>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</si>
  <si>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</si>
  <si>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</si>
  <si>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</si>
  <si>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</si>
  <si>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</si>
  <si>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</si>
  <si>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</si>
  <si>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</si>
  <si>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</si>
  <si>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Galerie 4 -  p.o. KK</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</si>
  <si>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</si>
  <si>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</si>
  <si>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</si>
  <si>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</si>
  <si>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</si>
  <si>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</si>
  <si>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</si>
  <si>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</si>
  <si>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</si>
  <si>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</si>
  <si>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</si>
  <si>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</si>
  <si>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</si>
  <si>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</si>
  <si>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</si>
  <si>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</si>
  <si>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</si>
  <si>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</si>
  <si>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</si>
  <si>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</si>
  <si>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</si>
  <si>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</si>
  <si>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</si>
  <si>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</si>
  <si>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</si>
  <si>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</si>
  <si>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</si>
  <si>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</si>
  <si>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</si>
  <si>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</si>
  <si>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</si>
  <si>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</si>
  <si>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</si>
  <si>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</si>
  <si>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</si>
  <si>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</si>
  <si>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</si>
  <si>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</si>
  <si>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</si>
  <si>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</si>
  <si>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</si>
  <si>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</si>
  <si>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</si>
  <si>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</si>
  <si>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</si>
  <si>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</si>
  <si>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</si>
  <si>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</si>
  <si>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</si>
  <si>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</si>
  <si>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</si>
  <si>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Název a registrační číslo projektu</t>
  </si>
  <si>
    <t>Období realizace projektu</t>
  </si>
  <si>
    <t>Specifikace finančního postihu</t>
  </si>
  <si>
    <t>ÚRR 
odvod za porušení rozp. kázně</t>
  </si>
  <si>
    <t>FÚ 
odvod za porušení rozp. kázně</t>
  </si>
  <si>
    <t>Operační program</t>
  </si>
  <si>
    <t>ÚRR
neproplacení dotace</t>
  </si>
  <si>
    <t>Příjemce dotace/ garant projektu</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</si>
  <si>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</si>
  <si>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</si>
  <si>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</si>
  <si>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</si>
  <si>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</si>
  <si>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</si>
  <si>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</si>
  <si>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</si>
  <si>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</si>
  <si>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</si>
  <si>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</si>
  <si>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</si>
  <si>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</si>
  <si>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</si>
  <si>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</si>
  <si>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</si>
  <si>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</si>
  <si>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</si>
  <si>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</si>
  <si>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</si>
  <si>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</si>
  <si>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</si>
  <si>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</si>
  <si>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</si>
  <si>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</si>
  <si>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</si>
  <si>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</si>
  <si>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</si>
  <si>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</si>
  <si>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</si>
  <si>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</si>
  <si>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</si>
  <si>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</si>
  <si>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</si>
  <si>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</si>
  <si>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</si>
  <si>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</si>
  <si>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</si>
  <si>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</si>
  <si>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</si>
  <si>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</si>
  <si>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</si>
  <si>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</si>
  <si>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</si>
  <si>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</si>
  <si>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</si>
  <si>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</si>
  <si>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</si>
  <si>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</si>
  <si>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</si>
  <si>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</si>
  <si>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</si>
  <si>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</si>
  <si>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</si>
  <si>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</si>
  <si>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</si>
  <si>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</si>
  <si>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</si>
  <si>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</si>
  <si>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</si>
  <si>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</si>
  <si>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</si>
  <si>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</si>
  <si>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</si>
  <si>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</si>
  <si>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</si>
  <si>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</si>
  <si>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</si>
  <si>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</si>
  <si>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</si>
  <si>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</si>
  <si>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</si>
  <si>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</si>
  <si>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</si>
  <si>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</si>
  <si>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netransparentní hodnotící kritéria (dodávka propagačních materiálů)</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</si>
  <si>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</si>
  <si>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</si>
  <si>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</si>
  <si>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</si>
  <si>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</si>
  <si>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</si>
  <si>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</si>
  <si>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</si>
  <si>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</si>
  <si>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</si>
  <si>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</si>
  <si>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</si>
  <si>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</si>
  <si>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</si>
  <si>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</si>
  <si>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</si>
  <si>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</si>
  <si>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</si>
  <si>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</si>
  <si>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</si>
  <si>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</si>
  <si>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</si>
  <si>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</si>
  <si>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</si>
  <si>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</si>
  <si>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</si>
  <si>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</si>
  <si>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</si>
  <si>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</si>
  <si>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</si>
  <si>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</si>
  <si>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</si>
  <si>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</si>
  <si>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</si>
  <si>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</si>
  <si>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</si>
  <si>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</si>
  <si>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</si>
  <si>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</si>
  <si>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</si>
  <si>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</si>
  <si>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</si>
  <si>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</si>
  <si>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</si>
  <si>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v akčním plánu není člen RKK stanoven</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</si>
  <si>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</si>
  <si>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</si>
  <si>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</si>
  <si>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</si>
  <si>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</si>
  <si>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</si>
  <si>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</si>
  <si>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</si>
  <si>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</si>
  <si>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</si>
  <si>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</si>
  <si>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</si>
  <si>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</si>
  <si>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</si>
  <si>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</si>
  <si>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</si>
  <si>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</si>
  <si>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</si>
  <si>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</si>
  <si>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</si>
  <si>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</si>
  <si>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</si>
  <si>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</si>
  <si>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</si>
  <si>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</si>
  <si>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</si>
  <si>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</si>
  <si>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</si>
  <si>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</si>
  <si>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</si>
  <si>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</si>
  <si>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</si>
  <si>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</si>
  <si>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</si>
  <si>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</si>
  <si>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</si>
  <si>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</si>
  <si>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</si>
  <si>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</si>
  <si>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</si>
  <si>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</si>
  <si>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</si>
  <si>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</si>
  <si>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</si>
  <si>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</si>
  <si>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</si>
  <si>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</si>
  <si>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</si>
  <si>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</si>
  <si>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</si>
  <si>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</si>
  <si>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</si>
  <si>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</si>
  <si>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</si>
  <si>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</si>
  <si>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</si>
  <si>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</si>
  <si>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</si>
  <si>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</si>
  <si>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</si>
  <si>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</si>
  <si>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</si>
  <si>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</si>
  <si>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</si>
  <si>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</si>
  <si>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</si>
  <si>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</si>
  <si>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</si>
  <si>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</si>
  <si>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</si>
  <si>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</si>
  <si>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</si>
  <si>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</si>
  <si>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</si>
  <si>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</si>
  <si>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</si>
  <si>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</si>
  <si>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</si>
  <si>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</si>
  <si>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</si>
  <si>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</si>
  <si>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</si>
  <si>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</si>
  <si>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</si>
  <si>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</si>
  <si>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</si>
  <si>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</si>
  <si>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</si>
  <si>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</si>
  <si>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</si>
  <si>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</si>
  <si>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</si>
  <si>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</si>
  <si>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</si>
  <si>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</si>
  <si>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</si>
  <si>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</si>
  <si>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</si>
  <si>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</si>
  <si>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</si>
  <si>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</si>
  <si>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</si>
  <si>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chybné přihlášení zaměstnanců k účasti na sociálním pojištění, chybné vyplnění údajů na oznámení o nástupu do zaměstnání, nesprávné stanovení vyměřovacího základu pro odvod pojistného</t>
  </si>
  <si>
    <t>Zvýšení akceschopnosti zdravotnické záchranné služby Karlovarského kraje 
CZ.1.06/3.4.00/23.0929</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</si>
  <si>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</si>
  <si>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</si>
  <si>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</si>
  <si>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1.12.2011 -30.11.2015
finančně ukončen 16.3.2016</t>
  </si>
  <si>
    <t>Gymnázium a obchodní akademie Mariánské Lázně</t>
  </si>
  <si>
    <t>Výzva č. 56 - GOAML
CZ.1.07/1.1.00/56.0586</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</si>
  <si>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</si>
  <si>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</si>
  <si>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</si>
  <si>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</si>
  <si>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Cíl 3 ČR - Sasko</t>
  </si>
  <si>
    <t>kurzová ztráta</t>
  </si>
  <si>
    <t>Ing. Eva Valjentová</t>
  </si>
  <si>
    <t>překročení schválené finanční částky</t>
  </si>
  <si>
    <t>nezpůsobilé výdaje - zpracování projektové dokumentace v přípravné fázi projektu, bankovní poplatky, srážková daň z úroků, výdaj za dopravu autobusem, kurzové ztráty</t>
  </si>
  <si>
    <t>MŠMT nesrovnalost/
FÚ 
odvod za porušení rozp. kázně</t>
  </si>
  <si>
    <t>23.1.2012 podány námitky proti kontrolním zjištěním z veřejnosprávní kontroly; finanční postih nebyl uplatněn</t>
  </si>
  <si>
    <t>OPVK</t>
  </si>
  <si>
    <t xml:space="preserve">GG OPVK - Podpora nabídky dalšího vzdělávání v Karlovarském kraji
CZ.1.07/3.2.12 </t>
  </si>
  <si>
    <t>FÚ 
penále</t>
  </si>
  <si>
    <t>MŠMT 
odvod za porušení rozpočtové kázně</t>
  </si>
  <si>
    <t>pochybení ze strany příjemce grantového projektu nikoli KK</t>
  </si>
  <si>
    <t>PhDr. Josef Novotný</t>
  </si>
  <si>
    <t>přezkoumání postupu při zadávání VZ - rentgeny</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</si>
  <si>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</si>
  <si>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</si>
  <si>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</si>
  <si>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</si>
  <si>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</si>
  <si>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</si>
  <si>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</si>
  <si>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</si>
  <si>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</si>
  <si>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</si>
  <si>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</si>
  <si>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</si>
  <si>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</si>
  <si>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</si>
  <si>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</si>
  <si>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</si>
  <si>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</si>
  <si>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</si>
  <si>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</si>
  <si>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</si>
  <si>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</si>
  <si>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</si>
  <si>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</si>
  <si>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</si>
  <si>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</si>
  <si>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</si>
  <si>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</si>
  <si>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</si>
  <si>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</si>
  <si>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</si>
  <si>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</si>
  <si>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</si>
  <si>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</si>
  <si>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</si>
  <si>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</si>
  <si>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</si>
  <si>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</si>
  <si>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</si>
  <si>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</si>
  <si>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</si>
  <si>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</si>
  <si>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</si>
  <si>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</si>
  <si>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</si>
  <si>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</si>
  <si>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</si>
  <si>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</si>
  <si>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</si>
  <si>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</si>
  <si>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</si>
  <si>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</si>
  <si>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</si>
  <si>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</si>
  <si>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</si>
  <si>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</si>
  <si>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</si>
  <si>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</si>
  <si>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</si>
  <si>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</si>
  <si>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</si>
  <si>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</si>
  <si>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</si>
  <si>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</si>
  <si>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</si>
  <si>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</si>
  <si>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</si>
  <si>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</si>
  <si>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</si>
  <si>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</si>
  <si>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</si>
  <si>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</si>
  <si>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</si>
  <si>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</si>
  <si>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</si>
  <si>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</si>
  <si>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</si>
  <si>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</si>
  <si>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</si>
  <si>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</si>
  <si>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</si>
  <si>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</si>
  <si>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</si>
  <si>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</si>
  <si>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</si>
  <si>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</si>
  <si>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</si>
  <si>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</si>
  <si>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</si>
  <si>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</si>
  <si>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</si>
  <si>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</si>
  <si>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</si>
  <si>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</si>
  <si>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</si>
  <si>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</si>
  <si>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</si>
  <si>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</si>
  <si>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</si>
  <si>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</si>
  <si>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</si>
  <si>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</si>
  <si>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Zateplení obvodového pláště budovy a výměna části oken budovy Domova pro seniory v Lázních Kynžvart, příspěvkové organizace</t>
  </si>
  <si>
    <t>OPŽP</t>
  </si>
  <si>
    <t>výzva</t>
  </si>
  <si>
    <t>Domov pro seniory v Lázních Kynžvart, p.o.</t>
  </si>
  <si>
    <t>Integrovaná střední škola Cheb, p.o.</t>
  </si>
  <si>
    <t>Zateplení a výměna zdroje tepla čp. 119, ISŠ Cheb</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</si>
  <si>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</si>
  <si>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</si>
  <si>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</si>
  <si>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</si>
  <si>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</si>
  <si>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</si>
  <si>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</si>
  <si>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</si>
  <si>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</si>
  <si>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</si>
  <si>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</si>
  <si>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</si>
  <si>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za pronájem prostor pro potřeby projektu byla nárokována vyšší částka, než na jakou byla faktura vystavena</t>
  </si>
  <si>
    <t>Clara III: Rozvoj společné partnerské spolupráce veřejné správy v česko-saském regionu</t>
  </si>
  <si>
    <t>Cíl 2 ČR - Sasko</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</si>
  <si>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</si>
  <si>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</si>
  <si>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</si>
  <si>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</si>
  <si>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</si>
  <si>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</si>
  <si>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</si>
  <si>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</si>
  <si>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</si>
  <si>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</si>
  <si>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</si>
  <si>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rozhodnutím z 29.7.2013 bylo penále prominuto v plné výši
</t>
    </r>
    <r>
      <rPr>
        <b/>
        <sz val="11"/>
        <rFont val="Calibri"/>
        <family val="2"/>
        <charset val="238"/>
        <scheme val="minor"/>
      </rPr>
      <t>KONEČNÝ STAV - POSTIH ZRUŠEN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</si>
  <si>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</si>
  <si>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</si>
  <si>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</si>
  <si>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</si>
  <si>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</si>
  <si>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</si>
  <si>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</si>
  <si>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</si>
  <si>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</si>
  <si>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</si>
  <si>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</si>
  <si>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</si>
  <si>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</si>
  <si>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</si>
  <si>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</si>
  <si>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</si>
  <si>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</si>
  <si>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</si>
  <si>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</si>
  <si>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 xml:space="preserve">nedodržení lhůty 15 dnů pro uveřejnění dodatku smlouvy o dílo </t>
  </si>
  <si>
    <t>pochybení ve 3 veřejných zakázkách - dělení veřejných zakázek; chybný postup při zadávání víceprací</t>
  </si>
  <si>
    <t>podrobněji viz příloha č. 1 a č. 2</t>
  </si>
  <si>
    <t>viz usnesení č. ZKK 196/08/13 ze dne 19. 8. 2013</t>
  </si>
  <si>
    <t>viz součet sl. 4 v tabulce č. 1 (v součtu není zahrnut vratitelný přeplatek ve výši 39 092 619.25 Kč)</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</si>
  <si>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</si>
  <si>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</si>
  <si>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</si>
  <si>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</si>
  <si>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</si>
  <si>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</si>
  <si>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</si>
  <si>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9/2013; rozhodnutím z 20.3.2014 prominuto v plné výši; vráceno v plné výši 4/2013
</t>
    </r>
    <r>
      <rPr>
        <b/>
        <sz val="11"/>
        <rFont val="Calibri"/>
        <family val="2"/>
        <charset val="238"/>
        <scheme val="minor"/>
      </rPr>
      <t>KONEČNÝ STAV - POSTIH ZRUŠEN</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</si>
  <si>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</si>
  <si>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</si>
  <si>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</si>
  <si>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</si>
  <si>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</si>
  <si>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</si>
  <si>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</si>
  <si>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</si>
  <si>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</si>
  <si>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</si>
  <si>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</si>
  <si>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</si>
  <si>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Fa č.1506148 ve výši 1.820.007,72Kč a fa č. 1506168 ve výši 2.569.568,23 Kč byly uhrazeny po ukončení fyzické realizace projektu, z nichž byly způsobilé výdaje ve výši 2.093.355,34 Kč</t>
  </si>
  <si>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</si>
  <si>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</si>
  <si>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</si>
  <si>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</si>
  <si>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20.11.2015 - 18.5.2016
vyúčtování projektu  
ZK 293/06/17</t>
  </si>
  <si>
    <t>vratitelný přeplatek</t>
  </si>
  <si>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</si>
  <si>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</si>
  <si>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</si>
  <si>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</si>
  <si>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</si>
  <si>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t xml:space="preserve">neponížení požadovaných nákladů o výzisky z prodeje vyfrézovaného materiálu
</t>
  </si>
  <si>
    <t xml:space="preserve">neprovedené korekce ŘO za VŘ 004
</t>
  </si>
  <si>
    <t xml:space="preserve">FÚ 
odvod za porušení rozp. kázně </t>
  </si>
  <si>
    <t>FÚ 
odvod za porušení rozpočtové kázně (mylná platba)</t>
  </si>
  <si>
    <t xml:space="preserve">FÚ 
odvod </t>
  </si>
  <si>
    <t>FÚ 
úrok z posečkání za odvod a penále</t>
  </si>
  <si>
    <t>20.4.2010 -30.6.2015
vyúčtování projektu
ZK 462/09/16 ze dne 8.9.2016</t>
  </si>
  <si>
    <t>1.3.2015 - 30.10.2015
vyúčtování projektu
ZK 375/09/17 ze dne 7.9.2017</t>
  </si>
  <si>
    <t>2.1.2007 - 30.7.2012
vyúčtování projektu
 ZK 102/04/15 ze dne 16.4.2015</t>
  </si>
  <si>
    <t>17.9.2013 -28.12.2015
vyúčtování projektu
ZK 450/09/16 ze dne 8.9.2016</t>
  </si>
  <si>
    <t>6.11.2013 - 30.11.2015
vyúčtování projektu
ZK 248/06/16 ze dne 9.6.2016</t>
  </si>
  <si>
    <t>5.12.2013 - 30.11.2015
vyúčtování projektu
ZK 248/06/16 ze dne 9.6.2016</t>
  </si>
  <si>
    <t>18.12.2013 -27.3.2015
vyúčtování projektu
ZK 73/02/16 ze dne 25.2.2016</t>
  </si>
  <si>
    <t xml:space="preserve">13.12.2013 -27.3.2015
vyúčtování projektu
ZK 73/02/16 ze dne 25.2.2016
</t>
  </si>
  <si>
    <t>1.4.2015 - 27.11.2015
vyúčtování projektu 
ZK 257/06/16 ze dne 9.6.2016</t>
  </si>
  <si>
    <r>
      <t xml:space="preserve">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
KKN a.s. vyzvala k náhradě pokuty administrátora veřejné zakázky.
</t>
    </r>
    <r>
      <rPr>
        <b/>
        <sz val="11"/>
        <rFont val="Calibri"/>
        <family val="2"/>
        <charset val="238"/>
        <scheme val="minor"/>
      </rPr>
      <t>KONEČNÝ STAV</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</si>
  <si>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nabídek (doložení podepsaného návrhu smlouvy)</t>
  </si>
  <si>
    <t>Krajská agentura rozvoje podnikání, p.o.</t>
  </si>
  <si>
    <t>zadavatel nevyřadil při otevírání obálek nabídku, která obsahovala dokumenty v anglickém jazyce, k nimž nebyl připojen jejich úředně ověřený překlad do českého jazyka</t>
  </si>
  <si>
    <t xml:space="preserve">1.4.2010-31.3.2013
</t>
  </si>
  <si>
    <t>12.3.2007 - 29.7.2011
vyúčtování projektu
ZK 93/04/14 ze dne 24.4.2014</t>
  </si>
  <si>
    <t>25.9.2013 - 31.12.2013
vyúčtování projektu
ZK 302/09/15 ze dne 10.9.2015</t>
  </si>
  <si>
    <t>ÚRR 
očekávané penále</t>
  </si>
  <si>
    <t>z toho očekávaný finanční postih - odvod, pokuta nebo korekce, penále</t>
  </si>
  <si>
    <t>ÚRR očekávané penále</t>
  </si>
  <si>
    <t>27.6.2018 doručen platební výměr na odvod ve výši 89.250,00 Kč; předpoklad vyměření penále až do výše odvodu;</t>
  </si>
  <si>
    <t>28.6.2018 doručen platební výměr na odvod ve výši 19.278.653,00 Kč; předpoklad vyměření penále až do výše odvodu;</t>
  </si>
  <si>
    <t>V rámci kontroly 3E byly dotačním orgánem stanoveny ex-post maximální pořizovací ceny jednotlivých přístrojů. Vzhledem k tomu, že ceny experta ÚRR absolutně neodrážely realitu tržního prostředí a ÚRR umožňovala u projektu vyhotovení znaleckého posudku, KKN zadala u soudního znalce znalecké posudky. KKN se podařilo prostřednictvím soudního znalce snížit tyto neuznatelné výdaje na 323.212,20 Kč (z původních 3.462.807 Kč).</t>
  </si>
  <si>
    <t>24.7.2018 doručen platební výměr na odvod ve výši 5.932.671,00 Kč; předpoklad vyměření penále až do výše odvodu;</t>
  </si>
  <si>
    <t>Výstavba kooperační sítě v oblasti automatizace za účelem zvýšení ekonomickotechnické úrovně v sasko-české oblasti podpory - AKONA</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</si>
  <si>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</si>
  <si>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1.8.2014 - 30.10.2015
vyúčtování projektu
ZK 449/09/16 ze dne 8.9.2016</t>
  </si>
  <si>
    <t>2.1.2012 - 29.10.2015
vyúčtování projektu
ZK 604/12/16 ze dne 20.12.2016</t>
  </si>
  <si>
    <t>1. 7. 2010 - 30. 6. 2013
vyúčtování projektu
ZK 121/04/14 ze dne 24.4.2014</t>
  </si>
  <si>
    <t>ÚRR 
krácení dotace</t>
  </si>
  <si>
    <t>MMR 
krácení dotace</t>
  </si>
  <si>
    <t>CRR ČR 
krácení dotace</t>
  </si>
  <si>
    <t>MŠMT
krácení dotace</t>
  </si>
  <si>
    <t>MŽP
krácení dotace</t>
  </si>
  <si>
    <t>MPSV
krácení dotace</t>
  </si>
  <si>
    <t>MF krácení dotace</t>
  </si>
  <si>
    <t>CRR
krácení dotace</t>
  </si>
  <si>
    <t>MŠMT 
krácení dotace</t>
  </si>
  <si>
    <t>krácení dotace</t>
  </si>
  <si>
    <t>FÚ penále za prodlení</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</si>
  <si>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závěrečném vyúčtování projektu pracovní skupina provedla přepočet krácení způsobilých výdajů dle zaslaného oznámení z ÚRR, původní pochybení ve výši 554.433,10 Kč za veřejnou zakázku se vztahovalo k projektu pouze částečně, a to jen ve výši 108.641,22 Kč;
Rada usnesením č. RK 932/08/17 ze dne 7.8.2017vzala na vědomí nepodání sporu pro peněžité plnění, náklady na zpracování návrhu na zahájení sporného řízení v konečném důsledku pravděpodobně převýšily případné snížení sankce; 
30.5.2018 proběhlo jednání škodní komise, které vzhledem k tomu, že škoda vznikla v roce 2008 a že výběrové řízení bylo konáno v souladu s tehdejší běžnou praxi a že nelze specifikovat osobu odpovědnou za vznik konkrétní škody doporučila  škodu ve výši 94.941,60 Kč nevymáhat. Částku ve výši 13 699,62 na základě výzvy Muzea Sokolov zaplatila firma OLIVIUS, s.r.o.   
</t>
    </r>
    <r>
      <rPr>
        <b/>
        <sz val="11"/>
        <rFont val="Calibri"/>
        <family val="2"/>
        <charset val="238"/>
        <scheme val="minor"/>
      </rPr>
      <t xml:space="preserve">KONEČNÝ STAV </t>
    </r>
  </si>
  <si>
    <t>1.10.2014-31.10.2015
informace k projektu 
ZK 285/09/15 ze dne 10.9.2015</t>
  </si>
  <si>
    <t>1.7.2015 - 30.11.2015
informace k projektu 
ZK 392/09/16 ze dne 8.9.2016</t>
  </si>
  <si>
    <t>9. 9. 2013 - 20.6. 2014
vyúčtování projektu
ZK 147/04/17 ze dne 20.4.2017</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</si>
  <si>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</si>
  <si>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FÚ penále </t>
  </si>
  <si>
    <t>penále za prodlení s odvodem</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</si>
  <si>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</si>
  <si>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</si>
  <si>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Technická pomoc - Karlovarský kraj - kód 121</t>
  </si>
  <si>
    <t>1.9.2015-31.12.2023</t>
  </si>
  <si>
    <t>výdaje na spotřebu paliva - neuznatelné</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</si>
  <si>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</si>
  <si>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</si>
  <si>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</si>
  <si>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předpoklad vyměření penále až do výše odvodu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</si>
  <si>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</si>
  <si>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FÚ
penále - dosud nevyměřeno</t>
  </si>
  <si>
    <t>1.1.2009 -31.8.2012
vyúčtování projektu
ZK 211/04/17 ze dne 20.4.2017</t>
  </si>
  <si>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RKK usnesením č. RK 861/07/17 ze dne 24.7.2017 vzala na vědomí výsledek sporu pro nepeněžité plnění a informaci o nepodání návrhu na peněžité plnění,
13.9.2018 vyzval KK ředitele KSÚS KK  dopisem  č.j. 2789/FI/18 k řešení škod dle usnesení č. RK 861/07/17
</t>
    </r>
    <r>
      <rPr>
        <b/>
        <sz val="11"/>
        <color indexed="8"/>
        <rFont val="Calibri"/>
        <family val="2"/>
        <charset val="238"/>
      </rPr>
      <t>KSÚS BUDE KRÁCENÍ DOTACE  ŘEŠIT JAKO ŠKODNÍ PŘÍPAD</t>
    </r>
  </si>
  <si>
    <t>uhrazené platební výměry, provedené korekce, včetně vratitelného přeplatku ve výši 39.092.619,25 Kč</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</si>
  <si>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19.2.2018 podána správní žaloba proti rozhodnutí o sporu.
</t>
    </r>
    <r>
      <rPr>
        <b/>
        <sz val="11"/>
        <rFont val="Calibri"/>
        <family val="2"/>
        <charset val="238"/>
      </rPr>
      <t>OČEKÁVÁME ROZSUDEK VE VĚCI SPRÁVNÍ ŽALOBY</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</si>
  <si>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</si>
  <si>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ÚRR 
přesun do nezpůsobilých výdajů</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</si>
  <si>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</si>
  <si>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r>
      <t xml:space="preserve">16.6.2015 doručen protokol o kontrole; 7.7.2015 podány námitky; 31.7.2015
MPSV zamítlo námitky; 29.7.2015
podána závěrečná ŽoP; 28.8.2015 proběhla ze strany CRR kontrola na místě, bez nálezu a projekt byl postoupen MPSV k závěrečné kontrole;
MPSV vydalo Závěrečné vyhodnocení akce, dne 27.6.2016 ukončen finančně; 
dne 11.9.2018 proběhlo jednání škodní komise, dne 5. 11. 2018 odeslána výzva k náhradě škody ve výši 20 % ze 75.625,00 Kč tj. 15.125,00 Kč. Dne 20. 11. 2018 uhradila APDM náhradu škody ve výši 15.125,00 Kč dle usnesení č. RK 1179/10/18 ze dne 22.10.2018.
</t>
    </r>
    <r>
      <rPr>
        <b/>
        <sz val="11"/>
        <rFont val="Calibri"/>
        <family val="2"/>
        <charset val="238"/>
        <scheme val="minor"/>
      </rPr>
      <t>KONEČNÝ STAV</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</si>
  <si>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t>
    </r>
    <r>
      <rPr>
        <b/>
        <sz val="11"/>
        <rFont val="Calibri"/>
        <family val="2"/>
        <charset val="238"/>
        <scheme val="minor"/>
      </rPr>
      <t>ŽÁDOST O PROMINUTÍ ODVODU A DOSUD NEVYM.PENÁLE NA GENER.FIN.ŘED.</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</si>
  <si>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Škoda ve výši 2.762,50 Kč byla APDM dne 9.8.2018 uhrazena 
</t>
    </r>
    <r>
      <rPr>
        <b/>
        <sz val="11"/>
        <rFont val="Calibri"/>
        <family val="2"/>
        <charset val="238"/>
        <scheme val="minor"/>
      </rPr>
      <t>KONEČNÝ STAV</t>
    </r>
  </si>
  <si>
    <r>
      <t xml:space="preserve">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9.8.2018 škodní komise - nevymáhat
</t>
    </r>
    <r>
      <rPr>
        <b/>
        <sz val="11"/>
        <rFont val="Calibri"/>
        <family val="2"/>
        <charset val="238"/>
        <scheme val="minor"/>
      </rPr>
      <t>KONEČNÝ STAV</t>
    </r>
  </si>
  <si>
    <r>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 
</t>
    </r>
    <r>
      <rPr>
        <b/>
        <sz val="11"/>
        <rFont val="Calibri"/>
        <family val="2"/>
        <charset val="238"/>
        <scheme val="minor"/>
      </rPr>
      <t>PO UKONČENÍ PROJEKTU BUDE ŘEŠENO JAKO ŠKODNÍ PŘÍPAD</t>
    </r>
  </si>
  <si>
    <r>
      <t xml:space="preserve">dne 3. 5. 2018 doručen PV na penále za prodlení s odvodem za porušení rozpočtové kázně ve výši 1.140,00 Kč;
7.8.2018 z FÚ pro Karlovarský kraj doručen opravný platební výměr na penále za prodlení s odvodem,
KK uhradil 7.8.2018 PV na penále ve výši 1.084,00 Kč.
</t>
    </r>
    <r>
      <rPr>
        <b/>
        <sz val="11"/>
        <rFont val="Calibri"/>
        <family val="2"/>
        <charset val="238"/>
        <scheme val="minor"/>
      </rPr>
      <t>PO UKONČENÍ PROJEKTU BUDE ŘEŠENO JAKO ŠKODNÍ PŘÍPAD</t>
    </r>
  </si>
  <si>
    <r>
      <t xml:space="preserve">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
</t>
    </r>
    <r>
      <rPr>
        <b/>
        <sz val="11"/>
        <rFont val="Calibri"/>
        <family val="2"/>
        <charset val="238"/>
        <scheme val="minor"/>
      </rPr>
      <t>PO UKONČENÍ PROJEKTU BUDE ŘEŠENO JAKO ŠKODNÍ PŘÍPAD</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</si>
  <si>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Rada KK usnesením č, 897/08/18 ze dne 6.8.2018 rozhodla o nepodání sporu z veřejnoprávní smlouvy pro peněžité plnění; 9.8.2018 odeslána APDM žádost o vyhotovení protokolu o škodě, 
17. 9. 2018 zasedala škodní komise na základě Protokolu o škodě ze dne 31. 8. 2018 vyhotoveného ředitelem APDM. Dne 5. 11. 2018 odeslána výzva k náhradě škody ve výši 16.023,96 Kč na základě usnesení RK 1178/10/18 ze dne 22.10.2018. Dne 20. 11. 2018 uhradila APDM náhradu škody ve výši 16.023,97 Kč.
13.12.2018 zaslal KK na bankovní účet Stat. města Karlovy Vary částku 16.023,97 Kč, neboť na základě Smlouvy o spolupráci ze dne 9.7.2014 a Smlouvy o poskytnutí příspěvku z rozpočtu Stat. města Karlovy Vary ze dne 25.6.2014 byl projekt  financován Stat.městem Karlovy Vary (KK byl pouze žadatelem o dotaci)
</t>
    </r>
    <r>
      <rPr>
        <b/>
        <sz val="11"/>
        <rFont val="Calibri"/>
        <family val="2"/>
        <charset val="238"/>
        <scheme val="minor"/>
      </rPr>
      <t>KONEČNÝ STAV</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</si>
  <si>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</si>
  <si>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</si>
  <si>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Olivius,s.r. o. Zbylou část korekce uhradila ZZS KK ze svého rozpočtu.
</t>
    </r>
    <r>
      <rPr>
        <b/>
        <sz val="11"/>
        <color indexed="8"/>
        <rFont val="Calibri"/>
        <family val="2"/>
        <charset val="238"/>
      </rPr>
      <t>KONEČNÝ STAV - PROTI KRÁCENÍ SE JIŽ NELZE BRÁNIT.</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</si>
  <si>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</si>
  <si>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r>
      <t xml:space="preserve">Stanovisko ÚRR č. RRSZ 17300/2015 ze dne 6.8.2015, dne 19.8.2015 podány Námitky proti stanovisku,
9.9.2015 podepsána Smlouva o dotaci v původní výši, přesun  způsobilých výdajů do nezpůsobilých ÚRR neprovedl.
</t>
    </r>
    <r>
      <rPr>
        <b/>
        <sz val="11"/>
        <color indexed="8"/>
        <rFont val="Calibri"/>
        <family val="2"/>
        <charset val="238"/>
      </rPr>
      <t>KONEČNÝ STAV - BEZ KRÁCENÍ.</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</si>
  <si>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</si>
  <si>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</si>
  <si>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</si>
  <si>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</si>
  <si>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(viz usnesení 592/05/17), 13.9.2018 vyzval KK ředitele KSÚS KK  dopisem  č.j. 2789/FI/18 k řešení škod dle usnesení č. RK 592/05/17,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</si>
  <si>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</si>
  <si>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</si>
  <si>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</si>
  <si>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rozhodnutí o pokutě z 4.4.2012, pokutu ÚOHS uhradil ředitel školy - rozhodnutí škodní komise ze dne 21.5.201, datum úhrady 20.6.2012.
</t>
    </r>
    <r>
      <rPr>
        <b/>
        <sz val="11"/>
        <color indexed="8"/>
        <rFont val="Calibri"/>
        <family val="2"/>
        <charset val="238"/>
      </rPr>
      <t>KONEČNÝ STAV - ULOŽENÁ POKUTA JE DEFINITIVNÍ.</t>
    </r>
  </si>
  <si>
    <r>
      <t xml:space="preserve">12.8.2010 ukončena veřejnosprávní kontrola - námitkám nebylo vyhověno,
11.5.2012 oznámení MMR ČR o provedení korekce, 
</t>
    </r>
    <r>
      <rPr>
        <sz val="11"/>
        <color indexed="8"/>
        <rFont val="Calibri"/>
        <family val="2"/>
        <charset val="238"/>
      </rPr>
      <t xml:space="preserve">výše nezpůsobilých výdajů navýšena dle vyúčtování projektu o další výdaje krácené mimo VSK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náhradu škody ředitel uhradil.
</t>
    </r>
    <r>
      <rPr>
        <b/>
        <sz val="11"/>
        <color indexed="8"/>
        <rFont val="Calibri"/>
        <family val="2"/>
        <charset val="238"/>
      </rPr>
      <t>KONEČNÝ STAV - PROTI KRÁCENÍ JIŽ NENÍ PŘÍPUSNÁ DALŠÍ OBRANA.</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</si>
  <si>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</si>
  <si>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RKK usnesením č. RK 848/07/18 ze dne 23.7.2018 vzala na vědomí nepodání sporu na peněžité plnění, 
13.9.2018 vyzval KK ředitele KSÚS KK  dopisem  č.j. 2789/FI/18 k řešení škod dle usnesení č. RK 591/05/17
</t>
    </r>
    <r>
      <rPr>
        <b/>
        <sz val="11"/>
        <rFont val="Calibri"/>
        <family val="2"/>
        <charset val="238"/>
        <scheme val="minor"/>
      </rPr>
      <t>OČEKÁVÁME VYJÁDŘENÍ KSÚS K DALŠÍMU POSTUPU.</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</si>
  <si>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</si>
  <si>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</si>
  <si>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</si>
  <si>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
</t>
    </r>
    <r>
      <rPr>
        <b/>
        <sz val="11"/>
        <color indexed="8"/>
        <rFont val="Calibri"/>
        <family val="2"/>
        <charset val="238"/>
      </rPr>
      <t>KONEČNÝ STAV - POSTIH ZRUŠEN.</t>
    </r>
  </si>
  <si>
    <r>
      <t xml:space="preserve">Dne 12. 9. 2017 vystavilo MŽP výzvu k vrácení dotace podle §14f, odst. 3 zákona 218/2000 Sb. na částku 70.013,51 Kč s tím, že splatnost je 30 dní ode dne doručení, dne 9.10.2017 škola výzvu hradila; RKK usnesením č. RK 1231/10/17 ze dne 16.10.2017 uložila řediteli řešit uhrazenou výzvu jako škodní případ,
dne 7.9.2018 proběhlo jednání škodní komise, konečnou výši náhrady škody určí RKK, které budou na jednání  v 10/2018 předloženy doporučení škodní komise.
</t>
    </r>
    <r>
      <rPr>
        <b/>
        <sz val="11"/>
        <color theme="1"/>
        <rFont val="Calibri"/>
        <family val="2"/>
        <charset val="238"/>
        <scheme val="minor"/>
      </rPr>
      <t>KONEČNÝ STAV - PROTI UHRAZENÉ VÝZVĚ NENÍ PŘÍPUSTNÁ DALŠÍ OBRANA.</t>
    </r>
  </si>
  <si>
    <t>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OČEKÁVÁME MOŽNÉ VYDÁNÍ PLATEBNÍCH VÝMĚRŮ PRO DALŠÍ ZJIŠTĚNÍ (zbývající část výzev ve výši 4.224.352,03 Kč, případně v max. výši 4.938.993,28 Kč dle Zprávy o auditu operace  ROPSZ/2015/5202-9, včetně doměření za I.etapu).
OČEKÁVÁME ROZHODNUTÍ MFČR O ODVOLÁNÍ PROTI PLATEBNÍMU VÝMĚRU č.  3/2017 a 21/2018.</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</si>
  <si>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</si>
  <si>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</si>
  <si>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</si>
  <si>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r>
      <t xml:space="preserve">30.7.2014 ÚRR zahájil daňové řízení, 19.8.2014 zasláno na ÚRR podání ve věci daňového řízení; 
</t>
    </r>
    <r>
      <rPr>
        <sz val="11"/>
        <rFont val="Calibri"/>
        <family val="2"/>
        <charset val="238"/>
      </rPr>
      <t xml:space="preserve">6.11.2015 doručeny platební výměry č. 21/2015 a č. 22/2015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</si>
  <si>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</si>
  <si>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1.1.2014-30.6.2015
vyúčtování projektu ZK76/02/16 ze dne 25.2.2016</t>
  </si>
  <si>
    <r>
      <t xml:space="preserve">Dne 31.10.2018 Oznámení o ukončení kontroly z CRR - krácení 81,20 EUR.
</t>
    </r>
    <r>
      <rPr>
        <b/>
        <sz val="11"/>
        <rFont val="Calibri"/>
        <family val="2"/>
        <charset val="238"/>
        <scheme val="minor"/>
      </rPr>
      <t>PO UKONČENÍ PROJEKTU BUDE ŘEŠENO JAKO ŠKODNÍ PŘÍPAD</t>
    </r>
  </si>
  <si>
    <t>podrobněji viz příloha č. 2</t>
  </si>
  <si>
    <t>u PO sl. 4 - nejedná se o součet sl. 5 a sl. 6, neboť u projektů PO_1, PO_2 a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</si>
  <si>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t>snížení čerpání</t>
  </si>
  <si>
    <t>Česko-bavorský   geopark – přírodní dědictví jako šance pro region,
reg. č.: 215</t>
  </si>
  <si>
    <r>
      <t xml:space="preserve">Informace o projektu a udělené sankci byly předány pracovní skupině pro řešení finančních postihů dne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 xml:space="preserve">KONEČNÝ STAV - PROTI KRÁCENÍ JIŽ NENÍ PŘÍPUSTNÁ DALŠÍ OBRANA. </t>
    </r>
    <r>
      <rPr>
        <sz val="11"/>
        <color indexed="8"/>
        <rFont val="Calibri"/>
        <family val="2"/>
        <charset val="238"/>
      </rPr>
      <t>Dne 10.1.2019 ředitel školy vyhotovil protokol o škodě a dne 29.1.2019 proběhlo jednání škodní komise. O konečné výši náhrady škody rozhodne ředitel školy.</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</si>
  <si>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</si>
  <si>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Prozatím byl doručen a uhrazen platební výměr na správní poplatek ve výši 2.000,-Kč na nepeněžité plnění,
6.1.2017 doručeno vyjádření ÚRR ke sporu, 18.1.2017 odeslala KKN repliku.
</t>
    </r>
    <r>
      <rPr>
        <b/>
        <sz val="11"/>
        <color indexed="8"/>
        <rFont val="Calibri"/>
        <family val="2"/>
        <charset val="238"/>
      </rPr>
      <t>OČEKÁVÁME ROZHODNUTÍ MINISTERSTVA FINANCÍ VE VĚCI SPORU PRO PENĚŽITÉ A NEPENĚŽITÉ PLNĚNÍ.</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</si>
  <si>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 1. 2019 Dopis č. j. MF-30451/2018/1203-8 ze dne 9. 1. 2019  informace o stanovení oprávněných úředních osob k provádění úkonů ve sporném řízení, dne 12.2.2019 doručeno vyjádření odpůrkyně č.j. RRSZ771/2019 ze dne 6.2.2019
</t>
    </r>
    <r>
      <rPr>
        <b/>
        <sz val="11"/>
        <rFont val="Calibri"/>
        <family val="2"/>
        <charset val="238"/>
        <scheme val="minor"/>
      </rPr>
      <t>OČEKÁVÁME ROZHODNUTÍ VE  SPORU Z VEŘEJNOPRÁVNÍ SMLOUVY PRO PENĚŽITÉ PLNĚNÍ</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</si>
  <si>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 1. 2019 Dopis č. j. MF-31127/2018/1203-9 ze dne 14. 1. 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t>
    </r>
    <r>
      <rPr>
        <b/>
        <sz val="11"/>
        <rFont val="Calibri"/>
        <family val="2"/>
        <charset val="238"/>
        <scheme val="minor"/>
      </rPr>
      <t>OČEKÁVÁME ROZHODNUTÍ VE  SPORU Z VEŘEJNOPRÁVNÍ SMLOUVY PRO PENĚŽITÉ PLNĚNÍ</t>
    </r>
  </si>
  <si>
    <t>2011 - 31.12.2013
vyúčtování projektu
RK 194/02/19 ze dne 25.2.2019</t>
  </si>
  <si>
    <t xml:space="preserve">
VŘ 001 - neúplné prokázání kvalifikačních požadavků na prokázání referencí (korekce 25% - 99.893,06 Kč),
VŘ 003 - diskriminační požadavky, požadavek na reference pouze z EU (korekce 25% - 12.856,25 Kč),
VŘ 006 a VŘ 007 - porušení zákazu diskriminace a rovného zacházení s uchazeči, neoprávněné dělení zakázky (korekce 25% - 393.224,09 Kč a 282.066,13 Kč), 
VŘ 011 - úředně ověřené překlady uchazeče byly mimo spis, kdy nebylo zřejmé, kdy tyto překlady byly zadavateli předloženy (korekce 25% - 1.012.044 Kč),
VŘ 015 - zadavatel neuveřejnil písemnou zprávu na profilu zadavatele do 15 dnů od ukončení zadávacího řízení (korekce 5% - 203.238,10 Kč),
VŘ 020 - zadavatel neprodloužil lhůtu pro podání nabídek vzhledem k doplnění zadávací dokumentace (korekce 5% - 483.531,- Kč).
</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</si>
  <si>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 xml:space="preserve">8.11.2018 podala ISŠTE zásahovou správní žalobu (žalobu na ochranu před nezákonným zásahem dle § 82 správního řádu).  </t>
    </r>
    <r>
      <rPr>
        <sz val="11"/>
        <rFont val="Calibri"/>
        <family val="2"/>
        <charset val="238"/>
      </rPr>
      <t xml:space="preserve">
8.11.2018 zaslala ISŠTE na RRSZ dopis s žádostí o vyjádření k žádosti o vratku. Soudní poplatek ve výši 2 000,- Kč byl zaplacen dne 19.12.2018. 
Dne 18.2.2019 doručena výzva Městského soudu v Praze k vyjádření k rozhodnutí o věci samé bez jednání a vyjádření žalovaného, tj. MFČR.</t>
    </r>
    <r>
      <rPr>
        <b/>
        <sz val="11"/>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</si>
  <si>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</si>
  <si>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správní delikt - zadavatel nedodržel postup stanovený v ZVZ, když požadoval jistotu ve výši 1.000.000,- Kč</t>
  </si>
  <si>
    <r>
      <t xml:space="preserve">30. 9. 2016 skupině pro řešení finančních postihů předložen souhrn nezpůsobilých nákladů, vyúčtování projektu - viz usnesení č. ZK 292/06/17;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scheme val="minor"/>
      </rPr>
      <t>KONEČNÝ STAV</t>
    </r>
  </si>
  <si>
    <r>
      <t xml:space="preserve">24.3.2016 Doručen Protokol o kontrole č.j. RRSZ 3770/2016,
7.4.2016 KKN, a.s. podala námitky proti Protokolu,
5/2016 vyřízení námitek - částečně vyhověno,
27.1.2017 ÚRR dobrovolně odeslal Oznámení o krácení způsobilých výdajů,
</t>
    </r>
    <r>
      <rPr>
        <sz val="11"/>
        <rFont val="Calibri"/>
        <family val="2"/>
        <charset val="238"/>
      </rPr>
      <t>12.7.2018 stanovisko KKN a.s. k případnému zahájení sporného řízení (písemnost čj. 2545/FI/18) - sporné řízení pro peněžité plnění   s ohledem na rozhodovací praxi nebude zahájeno;</t>
    </r>
    <r>
      <rPr>
        <b/>
        <sz val="11"/>
        <rFont val="Calibri"/>
        <family val="2"/>
        <charset val="238"/>
      </rPr>
      <t xml:space="preserve">
</t>
    </r>
    <r>
      <rPr>
        <sz val="11"/>
        <rFont val="Calibri"/>
        <family val="2"/>
        <charset val="238"/>
      </rPr>
      <t xml:space="preserve">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</si>
  <si>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scheme val="minor"/>
      </rPr>
      <t>KONEČNÝ STAV</t>
    </r>
  </si>
  <si>
    <r>
      <t xml:space="preserve">Rozhodnutí o pokutě z 10.6.2014; KKN a.s. rozklad nepodávala, KKN pokutu uhradila.
</t>
    </r>
    <r>
      <rPr>
        <b/>
        <sz val="11"/>
        <color indexed="8"/>
        <rFont val="Calibri"/>
        <family val="2"/>
        <charset val="238"/>
      </rPr>
      <t>KONEČNÝ STAV</t>
    </r>
  </si>
  <si>
    <r>
      <t xml:space="preserve">rozhodnutí o pokutě z 13.1.2014; KKN a.s. pokutu uhradila
</t>
    </r>
    <r>
      <rPr>
        <b/>
        <sz val="11"/>
        <color indexed="8"/>
        <rFont val="Calibri"/>
        <family val="2"/>
        <charset val="238"/>
      </rPr>
      <t>KONEČNÝ STAV</t>
    </r>
  </si>
  <si>
    <t xml:space="preserve">porušení zásady rovného zacházení, diskriminace, změna v zadávacím řízení, kdy původně bylo požadováno ISO 9001, ale během ZŘ bylo od požadavku upuštěno,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</si>
  <si>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r>
      <t>26.9.2016 doručeno oznámení o zahájení správního řízení ÚOHS-S0625/2016/VZ-39109/2016/542/JVo za VZ část 1 "Lůžka a anesteziologie" a část 2 "Ohřevy",
6.10.2016 odeslala KKN stanovisko k zahájenému správnímu řízení, 16.11.2016 doručeno rozhodnutí o správní pokutě ve výši 30.000,- Kč,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předseda ÚOHS stížnost proti postupu ÚOHS zamítl.
9.3.2017 KKN podala žalobu na ochranu před nezákonným zásahem, kterou Krajský soud v Brně 14. 6. 2018 odmítl pro nepřípustnost.
Dle rozsudku Nejsvyššího spr</t>
    </r>
    <r>
      <rPr>
        <sz val="11"/>
        <rFont val="Calibri"/>
        <family val="2"/>
        <charset val="238"/>
      </rPr>
      <t xml:space="preserve">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 xml:space="preserve">
KONEČNÝ STAV</t>
    </r>
  </si>
  <si>
    <r>
      <t xml:space="preserve">dne 1.9.2016 doručena žádost o zaslání dokumentace k VZ pro části 7, nejpozději do dne 8.9.2016,
30.9.2016 doručeno oznámení o zahájení správního řízení č.j. ÚOHS-S0635/2016/VZ-39900/2016/551/OPa za VZ část 7 - Endoskopie a vrtačky, stanovisko odesláno 10.10.2016,
11.11.2016 doručeno rozhodnutí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</si>
  <si>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Dne 23.9.2016 doručena žádost o zaslání protokolů k VZ pro část 14, nejpozději do dne 27.9.2016,
30.9.2016 doručeno oznámení o zahájení správního řízení č.j. ÚOHS-S0638/2016/VZ-40019/2016/551/SBe za VZ část 14 - Inkubátory a vyhřívané lůžko, stanovisko odesláno 10.10.2016,
14.11.2016 doručeno rozhodnutí o správní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</si>
  <si>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Kč,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</si>
  <si>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14.3.2019 doručen Rozsudek č.j. 30Af25/2017-149 ze dne 31.1.2019 o zamítnutí žaloby
</t>
    </r>
    <r>
      <rPr>
        <b/>
        <sz val="11"/>
        <rFont val="Calibri"/>
        <family val="2"/>
        <charset val="238"/>
        <scheme val="minor"/>
      </rPr>
      <t xml:space="preserve">ŽÁDOST O PROMINUTÍ ODVODU A DOSUD NEVYM.PENÁLE NA GENER.FIN.ŘED.
</t>
    </r>
  </si>
  <si>
    <r>
      <t xml:space="preserve">6.9.2018 doručen PV na penále za prodlení s odvodem; dne 10.9.2018 PV na penále uhrazen
</t>
    </r>
    <r>
      <rPr>
        <b/>
        <sz val="11"/>
        <rFont val="Calibri"/>
        <family val="2"/>
        <charset val="238"/>
        <scheme val="minor"/>
      </rPr>
      <t>OČEKÁVÁME ROZHODNUTÍ O PROMINUTÍ ODVODU A PENÁLE</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</si>
  <si>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Dne 3.11.2018 odeslána žádost o prominutí odvodu.
ŽÁDOST O PROMINUTÍ ODVODU A PENÁLE NA GENER.FIN.ŘED.</t>
    </r>
  </si>
  <si>
    <r>
      <t xml:space="preserve">dne 22.2.2018 z FÚ platební výměry na penále ve výši 1.970.915 Kč a 347.809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</si>
  <si>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dne 24.1.2018 - e-mailem sdělení z MŠMT o sankci, možno podat do 8.2.2018 námitky, sankce bude předána na FÚ; dne 6.2.2018 na MŠMT odeslány námitky; doručeno Rozhodnutí č. 3 o změně rozhodnutí o poskytnutí dotace č. 04/44/1.1./2013 ze dne 18.4.2018; ukončení udržitelnosti 30.6.2018; dne 31. 8. 2018 odevzdal odbor školství 3. monitorovací zprávu o udržitelnosti; Dne 5. 11. 2018 obdržel odbor školství emailem MŠMT informace, o schválení 3. Monitorovací zprávy o udržitelnosti projektu. Jednalo se o poslední zprávu o udržitelnosti projektu, která je tímto ukončena.
</t>
    </r>
    <r>
      <rPr>
        <b/>
        <sz val="11"/>
        <rFont val="Calibri"/>
        <family val="2"/>
        <charset val="238"/>
        <scheme val="minor"/>
      </rPr>
      <t>KONEČNÝ STAV - POSTIH ZRUŠEN</t>
    </r>
    <r>
      <rPr>
        <sz val="11"/>
        <rFont val="Calibri"/>
        <family val="2"/>
        <charset val="238"/>
        <scheme val="minor"/>
      </rPr>
      <t xml:space="preserve">
</t>
    </r>
  </si>
  <si>
    <r>
      <t xml:space="preserve">Snížení čerpání projektových prostředků v položce 5021. Správná částka měla být 121 156,79 Kč, v žádosti byla zaokrouhlena, rozdíl uhrazen z rozpočtu Karlovarského kraje, po skončení projektu bude řešeno škodní komisí
</t>
    </r>
    <r>
      <rPr>
        <b/>
        <sz val="11"/>
        <color theme="1"/>
        <rFont val="Calibri"/>
        <family val="2"/>
        <charset val="238"/>
        <scheme val="minor"/>
      </rPr>
      <t>PO UKONČENÍ PROJEKTU BUDE ŘEŠENO JAKO ŠKODNÍ PŘÍPAD</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</si>
  <si>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plnění, 
13.9.2018 vyzval KK ředitele KSÚS KK  dopisem  č.j. 2789/FI/18 k řešení škod dle usnesení č. RK 677/06/17.
</t>
    </r>
    <r>
      <rPr>
        <b/>
        <sz val="11"/>
        <rFont val="Calibri"/>
        <family val="2"/>
        <charset val="238"/>
      </rPr>
      <t>RKK ULOŽILA KSÚS  PŘEDLOŽIT INFORMACI O DALŠÍM POSTUPU</t>
    </r>
  </si>
  <si>
    <r>
      <t xml:space="preserve">14.11.2014 ukončena veřejnosprávní kontrola - námitkám bylo částečně vyhověno;  16.2.2015 Protokol z VSK,
15.4.2015 Výsledek  šetření  podnětu ÚOHS 
ÚOHS-P57/2015/VZ-4918/2015/552/MSch (Jindřichovice) - bez  sankce,  ÚOHS-P56/2015/VZ-6679/2015/552/MSch (Chodov) - bez  sankce,
25.5.2015 doručen protokol o kontrole č.j. RRSZ 11564/2015, námitky nepodány z důvodu potřeby proplacení ŽoP,
aktuální finanční postih 682.903,83 Kč,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28.6.2018 podala KSÚS návrh na zahájení sporu pro peněžité plnění ve výši 377.246,20 Kč, 
13.9.2018 vyzval KK ředitele KSÚS KK  dopisem  č.j. 2789/FI/18 k řešení škod dle usnesení č. RK 860/07/17,
9. 11.2018 Rozhodnutí MFČR o sporu pro peněžité plnění - úspěch ve sporu, 7.12.2018 RRSZ zaslala na bankovní účet KK 377.246,20 Kč.  Přiznány náklady řízení ve výši 3.146 Kč, 
19.12.2018 KK částku ve výši 377.246,20 Kč přeposlal na bankovní účet KSÚS.
</t>
    </r>
    <r>
      <rPr>
        <b/>
        <sz val="11"/>
        <rFont val="Calibri"/>
        <family val="2"/>
        <charset val="238"/>
        <scheme val="minor"/>
      </rPr>
      <t xml:space="preserve">OČEKÁVÁME ŘEŠENÍ ZBÝVAJÍÍHO FINAČNÍHO POSTIHU VE VÝŠI 305.657,63 KČ JAKO ŠKODY. </t>
    </r>
  </si>
  <si>
    <r>
      <t xml:space="preserve">9/2014 ukončena veřejnosprávní kontrola - protokol č. RRSZ 17123/2014; 
2.6.2015 doručena Zpráva o auditu operace č. ROPSZ/2015/O/020 ze dne 19.5.2015, potvrzen závěru z VSK, vč. výše fin. postihu, ve zprávě je uveden nulový finanční postih;
VSK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12.7.2018 stanovisko KKN a.s. k případnému zahájení sporného řízení (písemnost čj. 2545/FI/18) - sporné řízení pro peněžité plnění  bude zahájeno s ohledem na rozhodovací praxi pouze  u identifikovaného pochybení ve veřejné zakázce  část 10 - monitorovací systémy ve výši 483.531 Kč.
</t>
    </r>
    <r>
      <rPr>
        <sz val="11"/>
        <rFont val="Calibri"/>
        <family val="2"/>
        <charset val="238"/>
      </rPr>
      <t xml:space="preserve">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</si>
  <si>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t xml:space="preserve">Přesun do nezpůsobilých výdajů - zjištění A.1: pravidla ROP neumožňují odměnu; zjištění B.1: výstupy za zpracování projektové dokumentace se nepoužily </t>
  </si>
  <si>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2017 se škodní komise usnesla, že původcem škody je spol. Olivius s.r.o., ředitelka Domova vyzvala spol. Olivius s.r.o. k úhradě škody, která odmítla náhradu škodu uhradit. Dle sdělení právního zástupce ze dne 31.7.2017 by bylo vymáhání pohledávky neekonimické.
</t>
    </r>
    <r>
      <rPr>
        <b/>
        <sz val="11"/>
        <color theme="1"/>
        <rFont val="Calibri"/>
        <family val="2"/>
        <charset val="238"/>
        <scheme val="minor"/>
      </rPr>
      <t xml:space="preserve">KONEČNÝ STAV </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</si>
  <si>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</si>
  <si>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t xml:space="preserve">24.6.2013 ÚOHS vyměřil pokutu ve výši 150.000 Kč. ÚOHS 10.4.2014 zamítnul rozklad, rozhodnutí o pokutě nabylo právní moci, pokuta uhrazena; 10.6.2014 podaná správní žaloba,
na 20.6.2016 předvolána ISŠTE k soudu v Brně; 30 Af 42/2014 - 71  ze dne 20.6.2016 rozsudek soudu ve věci správní žaloby -  zamítnuto, </t>
    </r>
    <r>
      <rPr>
        <b/>
        <sz val="11"/>
        <color indexed="8"/>
        <rFont val="Calibri"/>
        <family val="2"/>
        <charset val="238"/>
      </rPr>
      <t xml:space="preserve">
</t>
    </r>
    <r>
      <rPr>
        <sz val="11"/>
        <color indexed="8"/>
        <rFont val="Calibri"/>
        <family val="2"/>
        <charset val="238"/>
      </rPr>
      <t xml:space="preserve">19.7.2016 podala AK kasační stížnost, 3. 4. 2017 NSS  kasační stížnost zamítl;
9.6.2017 podala ISŠTE Sokolov prostřednictvím advokáta JUDr. Mgr. Slavomíra Hrinka ústavní stížnost - advokát zastupoval školu bezplatně, 20.6.2017 Ústavní soud rozhodl o bezdůvodnosti ústavní žaloby;
ISŠTE podala 28.7.2017 proti externímu administrátorovi společnosti AXCODE  žalobu, Obvodní soud pro prahu 10 rozsudkem z 18.4.2018 žalobu zamítnul. Škola dle usnesení č. RK 520/05/17 řeší finanční postih jako škodu, jednání škodní komise bylo přerušeno dne 14.11.2018 z důvodu vyžádání stanoviska právní zástupkyně školy. 30.11.2018 zaslala právní zástupkyně Mgr. Holečková  své stanovisko, němuž se vyjádřil  i OLPaKŽÚ. 
</t>
    </r>
    <r>
      <rPr>
        <b/>
        <sz val="11"/>
        <color indexed="8"/>
        <rFont val="Calibri"/>
        <family val="2"/>
        <charset val="238"/>
      </rPr>
      <t>KONEČNÝ STAV - PROBÍHÁ ŘEŠENÍ ŠKODNÍHO PŘÍPADU</t>
    </r>
  </si>
  <si>
    <r>
      <t xml:space="preserve">7/2014 ukončena VSK, podány námitky, v 8/2015 vydán Dodatek k protokolu o kontrole RRSZ 14703/2015 - námitkám částečně vyhověno,
1/2016 ukončena VSK, v protokolu 1376/2016 stanovena korekce,
dne 19.12.2016 podán spor pro nepeněžité plnění
25.1.2017 doručen příkaz MFČR, podle kterého musí ÚRR splnit povinnosti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škole náklady na správní poplatek.
RKK usnesením č. RK 1047/09/18 ze dne 10.9.2018 schválila podání návrhu na zahájení sporu pro peněžité plnění, 
16.11.2018 podán návrh na zahájení sporného řízení na peněžité plnění ve výši 858.424,39 Kč. Zbývající část ve výši 106,96 Kč nepodání sporu. 22.11.2018 doručen platební výměr na správní poplatek ve výši 42.922,- Kč. 21. 02 2019 doručeno z MFČR vyjádření odpůrce (RRSZ) ze dne 5.2.2019. 
</t>
    </r>
    <r>
      <rPr>
        <b/>
        <sz val="11"/>
        <color indexed="8"/>
        <rFont val="Calibri"/>
        <family val="2"/>
        <charset val="238"/>
      </rPr>
      <t>OČEKÁVÁME ROZHODNUTÍ MFČR O SPORU Z VEŘEJNOPRÁVNÍ SMLOUVY PRO PENĚŽITÉ PLNĚNÍ.</t>
    </r>
  </si>
  <si>
    <r>
      <t xml:space="preserve">pracovní skupině pro finanční postihy poskytnuty informace až při vyúčtování projektu s předpokládanou částkou finančního postihu ve výši 1.288.295 Kč, dle záveřečného vyúčtování projektu konečný postih ve výši 1.366.728 Kč,
</t>
    </r>
    <r>
      <rPr>
        <sz val="11"/>
        <color indexed="8"/>
        <rFont val="Calibri"/>
        <family val="2"/>
        <charset val="238"/>
      </rPr>
      <t xml:space="preserve">RKK usnesením č. RK 194/02/19 ze dne 25.2.2019 souhlasiila s vyúčtováním projektu a uložila řediteli Muzea řešit finanční postih jako škodu.
</t>
    </r>
    <r>
      <rPr>
        <b/>
        <sz val="11"/>
        <color indexed="8"/>
        <rFont val="Calibri"/>
        <family val="2"/>
        <charset val="238"/>
      </rPr>
      <t>KONEČNÝ STAV - PŘÍPRAVA JEDNÁNÍ ŠKODNÍ KOMISE</t>
    </r>
  </si>
  <si>
    <r>
      <t>Dne 12.10.2013 doručen platební výměr na odvod za porušení rozpočtové kázně FÚ č. j. 699052/13/2400-04702-402240 – vyměřený odvod ve výši 5.518.441,00 Kč.
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V současné době již další kroky obrany nebudou uplatňovány. Dne 4.1.2019 odeslána žádost o vyhotovení Protokolu o škodě p. Brtkovi, 6.2.2019 vyhotoven Protokol o škodě,</t>
    </r>
    <r>
      <rPr>
        <b/>
        <sz val="11"/>
        <rFont val="Calibri"/>
        <family val="2"/>
        <charset val="238"/>
        <scheme val="minor"/>
      </rPr>
      <t xml:space="preserve"> 8.2.2019 odesláno k vyjádření OLP, 
PO VYJÁDŘENÍ OLP BUDE DOMLUVENO JEDNÁNÍ ŠKODNÍ KOMISE</t>
    </r>
  </si>
  <si>
    <r>
      <t xml:space="preserve">Dne  11.3.2015 doručeny  3 platební výměry v celkové výši 26 492,-- Kč, datum úhrady v  3/2013
</t>
    </r>
    <r>
      <rPr>
        <b/>
        <sz val="11"/>
        <rFont val="Calibri"/>
        <family val="2"/>
        <charset val="238"/>
        <scheme val="minor"/>
      </rPr>
      <t>KONEČNÝ STAV - ÚROK Z POSEČKÁNÍ UHRAZEN</t>
    </r>
  </si>
  <si>
    <r>
      <t xml:space="preserve">Dne 12.11.2012 doručeny3 platební výměry na částku 5.731.781 Kč, po prominutí ze dne 18.12.2012 odvody sníženy na celkovou částku ve výši 1.464.072 Kč,  
datum úhrady odvodu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</si>
  <si>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t>platební výměr na úrok ze dne 14.11.2012, datum úhrady 12/2012</t>
  </si>
  <si>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pokuty ve výši 33.000,- Kč dne 18.5.2017
</t>
    </r>
    <r>
      <rPr>
        <b/>
        <sz val="11"/>
        <rFont val="Calibri"/>
        <family val="2"/>
        <charset val="238"/>
        <scheme val="minor"/>
      </rPr>
      <t>ŠKODNÍ PŘÍPAD - UKONČEN (škoda nebude vymáhána)</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</si>
  <si>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Dne 3.11.2018 odeslána žádost o prominutí odvodu </t>
    </r>
    <r>
      <rPr>
        <sz val="11"/>
        <rFont val="Calibri"/>
        <family val="2"/>
        <charset val="238"/>
        <scheme val="minor"/>
      </rPr>
      <t xml:space="preserve">a </t>
    </r>
    <r>
      <rPr>
        <b/>
        <sz val="11"/>
        <rFont val="Calibri"/>
        <family val="2"/>
        <charset val="238"/>
        <scheme val="minor"/>
      </rPr>
      <t>penále.</t>
    </r>
    <r>
      <rPr>
        <sz val="11"/>
        <rFont val="Calibri"/>
        <family val="2"/>
        <charset val="238"/>
        <scheme val="minor"/>
      </rPr>
      <t xml:space="preserve"> Dne 29.11.2018 úhrada správního poplatku ve výši 4.000 Kč.
</t>
    </r>
    <r>
      <rPr>
        <b/>
        <sz val="11"/>
        <rFont val="Calibri"/>
        <family val="2"/>
        <charset val="238"/>
        <scheme val="minor"/>
      </rPr>
      <t>ŽÁDOST O PROMINUTÍ ODVODU A PENÁLE NA GENER.FIN.ŘED.</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</si>
  <si>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 Kč.
</t>
    </r>
    <r>
      <rPr>
        <b/>
        <sz val="11"/>
        <rFont val="Calibri"/>
        <family val="2"/>
        <charset val="238"/>
        <scheme val="minor"/>
      </rPr>
      <t>ŽÁDOST O PROMINUTÍ ODVODU A PENÁLE NA GENER.FIN.ŘED.
SPRÁVNÍ ŽALOBA</t>
    </r>
  </si>
  <si>
    <r>
      <t xml:space="preserve">zjištění ze Zprávy z auditu operace č.OP/15/2011 z 19.8.2011; platební výměr z 4.11.2011, odvolání z 12/2011 proti platebnímu výměru zamítnuto dne 28.5.2012,  datum úhrady platebního výměru  9/2012; Kkse žalobou ze dne 19.8.2014 domáhal nároku po společnosti INVESTON, s.r.o. Okresní soud žalobě vyhověl. Společnost INVESTON, s.r.o. vzniklou škodu uhradila ve 4 splátkách v letech 2016-2018. Poslední splátka dne 26. 9.2018.
</t>
    </r>
    <r>
      <rPr>
        <b/>
        <sz val="11"/>
        <rFont val="Calibri"/>
        <family val="2"/>
        <charset val="238"/>
        <scheme val="minor"/>
      </rPr>
      <t>KONEČNÝ STAV</t>
    </r>
  </si>
  <si>
    <t>19.6.2013-31.12.2014
vyúčtování projektu
ZK 25/02/18 ze dne 22.2.2018</t>
  </si>
  <si>
    <t>21.1.2014 -31.12.2015
15.4.2016 finančně ukončen
vyúčtování projektu ZK 461/09/16 ze dne 8.9.2016</t>
  </si>
  <si>
    <t>Výdaje v rámci technické pomoci na činnost KK jako regionálního subjektu (Cíl 3 Sasko 2007 - 2013)
09-THTR-01.07 - 01</t>
  </si>
  <si>
    <r>
      <t xml:space="preserve">22.2.2016 Návrh zprávy o auditu operace z MF, 3.3.2016 KK zaslalo stanovisko, že s návrhem souhlasí; 14.4.2016 Zpráva o auditu operace z MF; dle vyúčtování v ZKK (ZK 367/09/16 z 8.9.2016) celková kurzová ztráta 40.274,50 Kč, další neuznatelné výdaje v projektu nebyly identifikovány
</t>
    </r>
    <r>
      <rPr>
        <b/>
        <sz val="11"/>
        <rFont val="Calibri"/>
        <family val="2"/>
        <charset val="238"/>
        <scheme val="minor"/>
      </rPr>
      <t xml:space="preserve">KONEČNÝ STAV - BEZ FINANČNÍIHO POSTIHU </t>
    </r>
  </si>
  <si>
    <t>SOŠ a SOU Nejdek, p.o.</t>
  </si>
  <si>
    <r>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9.8.2018 škodní komise - nevymáhat
</t>
    </r>
    <r>
      <rPr>
        <b/>
        <sz val="11"/>
        <rFont val="Calibri"/>
        <family val="2"/>
        <charset val="238"/>
        <scheme val="minor"/>
      </rPr>
      <t>KONEČNÝ STAV</t>
    </r>
  </si>
  <si>
    <t>úhrada výdaje v EUR - měl být zvolen kurz použitý při převodu  ze zvl. účtu projektu</t>
  </si>
  <si>
    <t>19.12.2007-31.12.2015 
vyúčtování projektu
ZK 367/09/16 ze dne 8.9.2016</t>
  </si>
  <si>
    <t>chybný výpočet převodu na mzdy projektu</t>
  </si>
  <si>
    <t>27.10.2009 - 31.12.2015
vyúčtování projektu
ZK 354/09/16 ze dne 8.9.2016</t>
  </si>
  <si>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</si>
  <si>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konzultoval možnost zahájení občanskoprávní řízenace s právní kanceláří. 
</t>
    </r>
    <r>
      <rPr>
        <b/>
        <sz val="11"/>
        <color indexed="8"/>
        <rFont val="Calibri"/>
        <family val="2"/>
        <charset val="238"/>
      </rPr>
      <t>Postup ve věci náhrady škody byl předložen RKK dne 11.3.2019, která materiál z jednání stáhla.</t>
    </r>
  </si>
  <si>
    <t>1.9.2013-31.10.2014
vyúčtování projektu
ZK 411/10/15 ze dne 22.10.2015</t>
  </si>
  <si>
    <t>10.1.2013-31.12.2014
vyúčtování projektu
ZK 411/10/15 ze dne 22.10.2015</t>
  </si>
  <si>
    <r>
      <t xml:space="preserve">Usnesení RK 1000/09/15 a ZK 410/10/15 - vyúčtování projektu. V projektu nebyly identifikovány nezpůsobilé výdaje, pouze kurzová ztráta ve výši 13.528,35 Kč
</t>
    </r>
    <r>
      <rPr>
        <b/>
        <sz val="11"/>
        <rFont val="Calibri"/>
        <family val="2"/>
        <charset val="238"/>
        <scheme val="minor"/>
      </rPr>
      <t>KONEČNÝ STAV - PROJEKT BEZ FINANČNÍHO POSTIHU</t>
    </r>
  </si>
  <si>
    <r>
      <t xml:space="preserve">Usneseni RK 1001/09/15 a ZK 411/10/15 - zdůvodnění nezpůsobilých výdajů. Výdaj ve výši 178.000 Kč  za zpracování projektové dokumentace v přípravné fázi projektu (bude posouzeno, zda se jedná o škodu) a částka ve výši 189.094,19 Kč zahrnující kurzovou ztrátu, poplatky atd. - není finančním postihem ani škodou.
</t>
    </r>
    <r>
      <rPr>
        <b/>
        <sz val="11"/>
        <rFont val="Calibri"/>
        <family val="2"/>
        <charset val="238"/>
        <scheme val="minor"/>
      </rPr>
      <t>PROJEKT BEZ FINANČNÍHO POSTIHU</t>
    </r>
  </si>
  <si>
    <r>
      <t xml:space="preserve">24.8.2018 KKN podala návrh na zahájení sporného řízení pro peněžité plnění ve  výši 483.531 Kč (VŘ 020 - V.etapa, část 10 - Monitorovací systém). 4.2.2019 uhrazen správní polatek ve výši 24.177,- Kč. 
13.0.32019 odbržela KKN od MFČR výzvu k vyjádření odpůrce (RRSZ). KKN zaslala své vyjádření prostřednictvím AK Šustek dne 9.4.2019
</t>
    </r>
    <r>
      <rPr>
        <b/>
        <sz val="11"/>
        <rFont val="Calibri"/>
        <family val="2"/>
        <charset val="238"/>
        <scheme val="minor"/>
      </rPr>
      <t>OČEKÁVÁME ROZHODNUTÍ SPORU Z VPS PRO PENĚŽITÉ PLNĚNÍ.</t>
    </r>
  </si>
  <si>
    <r>
      <t xml:space="preserve">datum úhrady 7/2013, Dne 15.4.2019 odeslána žádost o vyhotovení Protokolu o škodě do 21.6.2019,
</t>
    </r>
    <r>
      <rPr>
        <b/>
        <sz val="11"/>
        <rFont val="Calibri"/>
        <family val="2"/>
        <charset val="238"/>
        <scheme val="minor"/>
      </rPr>
      <t>KONEČNÝ STAV - ODVOD UHRAZEN</t>
    </r>
  </si>
  <si>
    <r>
      <t xml:space="preserve">datum úhrady 9/2013, Dne 15.4.2019 odeslána žádost o vyhotovení Protokolu o škodě do 21.6.2019,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</si>
  <si>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Dne 15.4.2019 odeslána žádost o vyhotovení Protokolu o škodě do 21.6.2019,
</t>
    </r>
    <r>
      <rPr>
        <b/>
        <sz val="11"/>
        <rFont val="Calibri"/>
        <family val="2"/>
        <charset val="238"/>
        <scheme val="minor"/>
      </rPr>
      <t>MŠMT ŘEŠÍ S FINANČNÍM ÚŘADEM</t>
    </r>
  </si>
  <si>
    <r>
      <t xml:space="preserve">datum úhrady 16.1.2015, Dne 15.4.2019 odeslána žádost o vyhotovení Protokolu o škodě do 21.6.2019,
</t>
    </r>
    <r>
      <rPr>
        <b/>
        <sz val="11"/>
        <rFont val="Calibri"/>
        <family val="2"/>
        <charset val="238"/>
        <scheme val="minor"/>
      </rPr>
      <t>KONEČNÝ STAV - ÚROK Z POSEČKÁNÍ UHRAZEN</t>
    </r>
  </si>
  <si>
    <r>
      <t xml:space="preserve">uhrazeno 7/2013; rozhodnutím z 20.3.2014 částečně prominuto; v 4/2014 vrácená částka ve výši 202 950,--Kč, Dne 15.4.2019 odeslána žádost o vyhotovení Protokolu o škodě do 21.6.2019,
</t>
    </r>
    <r>
      <rPr>
        <b/>
        <sz val="11"/>
        <rFont val="Calibri"/>
        <family val="2"/>
        <charset val="238"/>
        <scheme val="minor"/>
      </rPr>
      <t>KONEČNÝ STAV - ODVOD ČÁSTEČNĚ PROMINUT</t>
    </r>
  </si>
  <si>
    <r>
      <t xml:space="preserve">datum úhrady 5/2012, Dne 15.4.2019 odeslána žádost o vyhotovení Protokolu o škodě do 21.6.2019,
</t>
    </r>
    <r>
      <rPr>
        <b/>
        <sz val="11"/>
        <rFont val="Calibri"/>
        <family val="2"/>
        <charset val="238"/>
        <scheme val="minor"/>
      </rPr>
      <t>KONEČNÝ STAV - ODVOD UHRAZEN</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</si>
  <si>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 Dne 15.4.2019 odeslána žádost o vyhotovení Protokolu o škodě do 21.6.2019,</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</si>
  <si>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 Dne 15.4.2019 odeslána žádost o vyhotovení Protokolu o škodě do 21.6.2019,</t>
    </r>
    <r>
      <rPr>
        <b/>
        <sz val="11"/>
        <rFont val="Calibri"/>
        <family val="2"/>
        <charset val="238"/>
        <scheme val="minor"/>
      </rPr>
      <t xml:space="preserve">
KONEČNÝ STAV - PENÁLE ČÁSTEČNĚ PROMINUTO</t>
    </r>
  </si>
  <si>
    <r>
      <t xml:space="preserve">7.8.2014 - Oznámení o nesrovnalosti a předání věci správci daně - z MŠMT; 
25.4.2016 - Oznámení z MŠMT, trvá na nesrovnalosti a věc předá opětovně na FÚ, dne 16. 4. 2019 dotaz na OŠMT - žádné npvé informace
</t>
    </r>
    <r>
      <rPr>
        <b/>
        <sz val="11"/>
        <rFont val="Calibri"/>
        <family val="2"/>
        <charset val="238"/>
        <scheme val="minor"/>
      </rPr>
      <t>MŠMT ŘEŠÍ S FINANČNÍM ÚŘADEM</t>
    </r>
  </si>
  <si>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t>
  </si>
  <si>
    <r>
      <t xml:space="preserve">27.2.2015 odesláno odvolání proti platebnímu výměru; 14.5.2015 Rozhodnutí o odvolání, částečně vyhověno - sníženo na 940 Kč; 18.6.2015 uhrazeno penále ve výši 885 Kč;  23.9.2015 podána žádost o prominutí penále; 21.2.2017 Rozhodnutí o prominutí daně (penále) zamítá se; Dne 8.1.2019 odeslána žádost o vyhotovení Protokolu o škodě, Protokol o škodě ze dne 13.2.2019, škodní komise 14.3.2019, Rozhodnutí zaměstnavatele 18.3.2019 - nevymáhat
</t>
    </r>
    <r>
      <rPr>
        <b/>
        <sz val="11"/>
        <rFont val="Calibri"/>
        <family val="2"/>
        <charset val="238"/>
        <scheme val="minor"/>
      </rPr>
      <t>KONEČNÝ STAV - NEVYMÁHAT</t>
    </r>
  </si>
  <si>
    <r>
      <t>datum úhrady 17.12.2014;
24.3.2016 Gen.fin.řed.Praha - Rozhodnutí o prominutí penále ve výši 52.107 Kč, uhrazeno 54.643 Kč, prominutá část vrácena na účet KK v 4/2016, Dne 15.4.2019 odeslána žádost o vyhotovení Protokolu o škodě do 21.6.2019,</t>
    </r>
    <r>
      <rPr>
        <b/>
        <sz val="11"/>
        <rFont val="Calibri"/>
        <family val="2"/>
        <charset val="238"/>
        <scheme val="minor"/>
      </rPr>
      <t xml:space="preserve">
KONEČNÝ STAV - ČÁSTEČNÉ PROMINUTÍ PENÁLE</t>
    </r>
  </si>
  <si>
    <r>
      <t>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24.3.2016 Gen.fin.řed.Praha - Rozhodnutí o prominutí odvodu ve výši 40.982 Kč, uhrazeno 54.643 Kč, prominutá část vrácena na účet KK v 4/2016, Dne 15.4.2019 odeslána žádost o vyhotovení Protokolu o škodě do 21.6.2019,</t>
    </r>
    <r>
      <rPr>
        <b/>
        <sz val="11"/>
        <rFont val="Calibri"/>
        <family val="2"/>
        <charset val="238"/>
        <scheme val="minor"/>
      </rPr>
      <t xml:space="preserve">
KONEČNÝ STAV - ČÁSTEČNÉ PROMINUTÍ ODVODU</t>
    </r>
  </si>
  <si>
    <r>
      <t>datum úhrady 17.12.2014;
24.3.2016 Gen.fin.řed.Praha - Rozhodnutí o prominutí penále ve výši 235.126 Kč, uhrazeno 246.056 Kč, prominutá část vrácena na účet KK v 4/2016, Dne 15.4.2019 odeslána žádost o vyhotovení Protokolu o škodě do 21.6.2019,</t>
    </r>
    <r>
      <rPr>
        <b/>
        <sz val="11"/>
        <rFont val="Calibri"/>
        <family val="2"/>
        <charset val="238"/>
        <scheme val="minor"/>
      </rPr>
      <t xml:space="preserve">
KONEČNÝ STAV - ČÁSTEČNÉ PROMINUTÍ PENÁLE</t>
    </r>
  </si>
  <si>
    <r>
      <t>rozhodnutím z 27.8.2014 zamítnuto odvolání proti PV; datum úhrady 23.10.2014; 24.10.2014 byla podána správní žaloba; 9.10.2015 Rozsudek Krajského soudu v Plzni - správní žaloby se zamítají; kasační stížnost KK podávat nebude - viz RK 1145/11/15 z 2.11.2015;
24.3.2016 Gen.fin.řed.Praha - Rozhodnutí o prominutí odvodu ve výši 189.910 Kč, zaplaceno 253.214 Kč, prominutá část vrácena na účet KK v 4/2016, Dne 15.4.2019 odeslána žádost o vyhotovení Protokolu o škodě do 21.6.2019,</t>
    </r>
    <r>
      <rPr>
        <b/>
        <sz val="11"/>
        <rFont val="Calibri"/>
        <family val="2"/>
        <charset val="238"/>
        <scheme val="minor"/>
      </rPr>
      <t xml:space="preserve">
KONEČNÝ STAV - ČÁSTEČNÉ PROMINUTÍ ODVODU</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</si>
  <si>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5.4.2019 Žádost o vyhotovení protokolu, Protokol o škodě ze dne 6.5.2019
</t>
    </r>
    <r>
      <rPr>
        <b/>
        <sz val="11"/>
        <rFont val="Calibri"/>
        <family val="2"/>
        <charset val="238"/>
        <scheme val="minor"/>
      </rPr>
      <t>KONEČNÝ STAV - ZKRÁCENÍ DOTACE</t>
    </r>
  </si>
  <si>
    <r>
      <t xml:space="preserve">18.3.2016 z ÚRR č.j. RRSZ 3612/2016 Oznámení o zahájení kontroly;
23.3.2016 z ÚRR č.j. RRSZ 3756/2016 Protokol o kontrole, 5.4.2019 Žádost o vyhotovení protokolu, Protokol o škodě ze dne 6.5.2019
</t>
    </r>
    <r>
      <rPr>
        <b/>
        <sz val="11"/>
        <rFont val="Calibri"/>
        <family val="2"/>
        <charset val="238"/>
        <scheme val="minor"/>
      </rPr>
      <t>KONEČNÝ STAV - ZKRÁCENÍ DOTACE</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</si>
  <si>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uplatňovány.Dne 10.1.2019 odeslána žádost o vyhotovení Protokolu o škodě p. Správkové, dne 25. 1. 2019 doručen protokol o škodě p. Správkové a Protokol o škodě APDM, 4.4.2019 jednání škodní komise - vymáhat po APDM, Rada KK 464/04/19 ze dne 29.4.2019, 9.5.2019 odeslána výzva k úhradě, dne 10.5.2019 APDM uhradila škodu.
</t>
    </r>
    <r>
      <rPr>
        <b/>
        <sz val="11"/>
        <rFont val="Calibri"/>
        <family val="2"/>
        <charset val="238"/>
        <scheme val="minor"/>
      </rPr>
      <t>KONEČNÝ STAV - POKUTA UHRAZENA</t>
    </r>
  </si>
  <si>
    <r>
      <t xml:space="preserve">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t>
    </r>
    <r>
      <rPr>
        <b/>
        <sz val="11"/>
        <rFont val="Calibri"/>
        <family val="2"/>
        <charset val="238"/>
        <scheme val="minor"/>
      </rPr>
      <t>OLP ŘEŠÍ VYMÁHÁNÍ</t>
    </r>
  </si>
  <si>
    <r>
      <t xml:space="preserve">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 dne 22.5.2018 vyhotovila KKN Protokol o škodě; dne 25.5.2018 vyhotovila APDM Protokol o škodě; dne 20.6.2018 Policie ČR odložila trestní věc podezření ze spáchání přečinu; dne 24.8.2018 usnesením zamítlo státní zastupitelství stížnost poškozeného; dne 8.10.2018 OLP předal OF právní posouzení odpovědnosti KKN a APDM ze dne 14.8.2018; dne 25.10.2018 proběhlo jednání škodní komise - rozhodla o prověření podkladů předložených Radě KK; odbor finanční provedl Prověření dostupných dokumentů ze dne 13.11.2018; dne 17.1.2019 proběhlo druhé jednání škodní komise - rozhodla nevymáhat po Radě KK; bude předložen materiál Vedení KK, 11.2.2019 předloženo Radě KK na vědomí - RK 174/02/19, 19.2.2019 vyhotoveno Rozhodnutí zaměstnavatele - škodu nevymáhat 
</t>
    </r>
    <r>
      <rPr>
        <b/>
        <sz val="11"/>
        <rFont val="Calibri"/>
        <family val="2"/>
        <charset val="238"/>
        <scheme val="minor"/>
      </rPr>
      <t xml:space="preserve">KONEČNÝ STAV </t>
    </r>
  </si>
  <si>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 9. 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</si>
  <si>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t>
    </r>
  </si>
  <si>
    <r>
      <t xml:space="preserve">10.11.2014 ukončena veřejnosprávní kontrola č.j. RRSZ 23317/2014 - námitkám nebylo vyhověno; 9.4.2015  doručen  zápis z administrativní kontroly č.j. RRSZ 7426/2015 ze dne 8.4.2015, 14.4.2015 podáno nesouhlasné stanovisko, 27.5.2015 sdělení ke stanovisku, částečně vyhověno; 14.10.2015 Protokol o kontrole č.j. 21378/2015, podány námitky, kterým bylo částečně vyhověno;  v červnu 2016 podán návrh na zahájení sporného řízení  z VPS na nepeněžité plnění; 13.10.2016 MFČR rozhodlo ve sporu pro nepeněžité plnění ve prospěch Muzea. 21.10.2016 byla doručeno výzva k podání stanoviska k odporu ÚRR proti rozhodnutí MFČR,  21.11.2016 odesláno stanovisko k odporu, 19.12.2016 doručeno Oznámení o krácení způsobilých výdajů projektu; 10.1.2017 dotaz MFČR na procesní stanovisko Muzea, 16.1.2017 Muzeum souhlasí se zpětvzetím sporu, 27.1.2017 doručeno usnesení o zastavení sporu spolu s rozhodnutím o povinnosti ÚRR nahradit Muzeu Sokolov náklady na správní poplatek; 31.10.2018 Muzeum Sokolov podalo na MFČR  návrh na zahájení sporu z VPS pro peněžité plnění ve výši 2.288.358,54 Kč, zbývající  část postihu ve výši 70.716,93 Kč bude řešit Muzeum jako škodní případ (viz RK 975/08/18 ze dne 20.8.2018). 8. 11. 2018 zaslalo Muzeum Sokolov na MFČR Odstranění vady návrhu na zahájení sporného řízení  a zaplatilo stanovený správní poplatek ve výši 114.418,- Kč.  12. 12. 2018 zaslalo MFČR usnesení, že předmětem řízení zůstal pouze návrh na stanovení povinnosti zaplatit Muzeu krácenou část dotace. Dne 25. 1.2019 zaslalo muzeum na MF repliku k vyjádření RRSZ ze dne 6.12.2018, které MF zaslalo Muzeu na vědomí dne 17.1.2019. Dne 20.2.2019 zaslalo MFČR vyrozumění k vyjádření se k podkladům a výzvu ke specifikaci nákladů řízení. Dne 15.5.2019 obdrželo muzeum od MFČR rozhodnutí ve sporném řízení o zamítnutí návrhu na zaplacení částky ve výši 2.288.358,54 Kč.
</t>
    </r>
    <r>
      <rPr>
        <b/>
        <sz val="11"/>
        <rFont val="Calibri"/>
        <family val="2"/>
        <charset val="238"/>
      </rPr>
      <t>RKK bude na jednání dne 3. 6. 2019 předložen návrh na další postup řešení finančního postihu.</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</si>
  <si>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t>
    </r>
    <r>
      <rPr>
        <b/>
        <sz val="11"/>
        <color theme="1"/>
        <rFont val="Calibri"/>
        <family val="2"/>
        <charset val="238"/>
        <scheme val="minor"/>
      </rPr>
      <t>1.4.2019 škola podala návrh na zahájení sporu pro peněžité plnění</t>
    </r>
    <r>
      <rPr>
        <sz val="11"/>
        <color theme="1"/>
        <rFont val="Calibri"/>
        <family val="2"/>
        <charset val="238"/>
        <scheme val="minor"/>
      </rPr>
      <t xml:space="preserve"> ve výši 2.135.621,39 Kč. 5.4.2019 zaslalo MFČR vyrozumění o zahájení řízení,  výzvu k doplnění dokladů a platební výměr na správní poplatek ve výši 106.782 Kč. 9.4.2019 uhrazen správní polatek a 11.4.2019 zaslány na MF požadované dokumenty (zřizovací listiny). 10.5.2019 zaslalo MFČR vyjádření odpůrce, tj. RRSZ, na které škola zareageje replikou v termínu do 24.5.2019. 
</t>
    </r>
    <r>
      <rPr>
        <b/>
        <sz val="11"/>
        <color indexed="8"/>
        <rFont val="Calibri"/>
        <family val="2"/>
        <charset val="238"/>
      </rPr>
      <t>OČEKÁVÁME ROZHODNUTÍ MFČR O SPORU Z VEŘEJNOPRÁVNÍ SMLOUVY PRO PENĚŽITÉ PLNĚNÍ.</t>
    </r>
  </si>
  <si>
    <r>
      <t xml:space="preserve">24.10.2014 Protokol RRSZ 22527/2014, 22.3.2015 Kontrola RRSZ 6003/2015, 22.4.2015 Stanoviska RRSZ 9238/2015 a RRSZ 9241/2015. 
23.10.2015 Protokol RRSZ 22033/2015 - podány námitky,
4.12.2015 Dodatek k protokolu - námitkám částečně vyhověno
schváleno vyúčtování projektu ZKK,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Dne 18.1.2019 podán návrh na zahájení sporu z VPS pro peněžité plnění ve výši 129.679,66 Kč.
</t>
    </r>
    <r>
      <rPr>
        <b/>
        <sz val="11"/>
        <color indexed="8"/>
        <rFont val="Calibri"/>
        <family val="2"/>
        <charset val="238"/>
      </rPr>
      <t>OČEKÁVÁME ROZHODNUTÍ MFČR O SPORU Z VEŘEJNOPRÁVNÍ SMLOUVY PRO PENĚŽITÉ PLNĚNÍ.</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</si>
  <si>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sz val="11"/>
        <color indexed="8"/>
        <rFont val="Calibri"/>
        <family val="2"/>
        <charset val="238"/>
      </rPr>
      <t xml:space="preserve">Dne 6.12.2018 zpracovala ředitelka školy protokol o škodě a dne 16.1.2019 proběhlo jednání škodní komise, která doporučila  náhradu škody částečně vymáhat  Informace o škodním případu byla předložena RKK dne 11.2.2019. Ředitelka školy vyzvala dne 1. 3. 2019 odpovědného zaměstnance k úhradě náhrady škody ve výši 5.700,- Kč v termínu do 29.3.2019.
</t>
    </r>
    <r>
      <rPr>
        <b/>
        <sz val="11"/>
        <color indexed="8"/>
        <rFont val="Calibri"/>
        <family val="2"/>
        <charset val="238"/>
      </rPr>
      <t xml:space="preserve">KONEČNÝ STAV </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</si>
  <si>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Dne 16.4.2019 odeslána žádost o vyhotovení Protokolu o škodě, Protokol o škodě ze dne 25.4.2019,
</t>
    </r>
    <r>
      <rPr>
        <b/>
        <sz val="11"/>
        <rFont val="Calibri"/>
        <family val="2"/>
        <charset val="238"/>
        <scheme val="minor"/>
      </rPr>
      <t xml:space="preserve">KONEČNÝ STAV - ODVOD A PENÁLE UHRAZENO, PROMINUTÍ ZAMÍTNUTO </t>
    </r>
  </si>
  <si>
    <r>
      <t xml:space="preserve">24.4.2017 ze SFŽP Protokol o kontrole, dne 15.5.2017 odeslána na SFŽP námitky; 9.6.2017 Rozhodnutí o námitce - zamítnuto; dne 11.12.2017 Výzva k úhradě prostředků z MŽP; RKK usnesením č. RK 05/01/18 ze dne 8.1.2018 schválila výzvu neuhradit; dne 26.11.2018 doručen dopis z MŽP č.j. ENV/2018/71735, MZP/2018/330/2157 ze dne 21.11.2018 - Předání podkladů na FÚ, Dne 11. 12. 2018 zahájena daňová kontrola FÚ
</t>
    </r>
    <r>
      <rPr>
        <b/>
        <sz val="11"/>
        <rFont val="Calibri"/>
        <family val="2"/>
        <charset val="238"/>
        <scheme val="minor"/>
      </rPr>
      <t>OČEKÁVÁME ROZHODNUTÍ DAŃOVÉ KONTROLY</t>
    </r>
    <r>
      <rPr>
        <sz val="11"/>
        <rFont val="Calibri"/>
        <family val="2"/>
        <charset val="238"/>
        <scheme val="minor"/>
      </rPr>
      <t xml:space="preserve">
</t>
    </r>
  </si>
  <si>
    <r>
      <t xml:space="preserve">16.10.2013 Protokol o seznámení daňového subjektu s výsledky kontroly,  29.10.2013 vyjádření KK k protokolu, finační úřad částečně námitky uznal, 
21.1.2014 platební výměry v celkové výši 82.379 Kč, odvolání se nepodávalo - viz důvodová zpráva  RK 116/02/14 ze dne 10.2.2014, podaná žádost o prominutí odvodu a dosud nevyměřeného penále,
datum úhrady  PV 2/2014, Dne 16.4.2019 odeslána žádost o vyhotovení Protokolu o škodě do 16.5.2019 - termín prodloužen
</t>
    </r>
    <r>
      <rPr>
        <b/>
        <sz val="11"/>
        <rFont val="Calibri"/>
        <family val="2"/>
        <charset val="238"/>
        <scheme val="minor"/>
      </rPr>
      <t>KONEČNÝ STAV - ODVOD UHRAZEN</t>
    </r>
  </si>
  <si>
    <r>
      <t xml:space="preserve">datum úhrady 2/2014;
27.8.2015 částečně prominuté penále ve výši 67.949 Kč, Dne 16.4.2019 odeslána žádost o vyhotovení Protokolu o škodě do 16.5.2019 - termín prodloužen,
</t>
    </r>
    <r>
      <rPr>
        <b/>
        <sz val="11"/>
        <rFont val="Calibri"/>
        <family val="2"/>
        <charset val="238"/>
        <scheme val="minor"/>
      </rPr>
      <t>KONEČNÝ STAV - ČÁSTEČNĚ PROMINUTÉ PENÁLE UHRAZENO</t>
    </r>
  </si>
  <si>
    <r>
      <t xml:space="preserve">16.10.2013 Protokol o seznámení daňového subjektu s výsledky kontroly,  29.10.2013 vyjádření KK k protokolu, finanční úřad námitky neuznal, platební výměry v celkové výši 12.000 Kč, odvolání se nepodávalo - viz důvodová zpráva  RK 1275/12/13 ze dne 18.12.2013 podaná žádost o prominutí odvodu a dosud nevyměřeného penále, datum úhrady 12/2013, Dne 16.4.2019 odeslána žádost o vyhotovení Protokolu o škodě do 16.5.2019 - termín prodloužen,
</t>
    </r>
    <r>
      <rPr>
        <b/>
        <sz val="11"/>
        <rFont val="Calibri"/>
        <family val="2"/>
        <charset val="238"/>
        <scheme val="minor"/>
      </rPr>
      <t>KONEČNÝ STAV - ODVOD UHRAZEN</t>
    </r>
  </si>
  <si>
    <r>
      <t xml:space="preserve">datum úhrady 1/2014; 
27.8.2015 částečně prominuté penále ve výši 10.635  Kč, Dne 16.4.2019 odeslána žádost o vyhotovení Protokolu o škodě do 16.5.2019 - termín prodloužen,
</t>
    </r>
    <r>
      <rPr>
        <b/>
        <sz val="11"/>
        <rFont val="Calibri"/>
        <family val="2"/>
        <charset val="238"/>
        <scheme val="minor"/>
      </rPr>
      <t>KONEČNÝ STAV - ČÁSTEČNĚ PROMINUTÉ PENÁLE UHRAZENO</t>
    </r>
  </si>
  <si>
    <r>
      <t xml:space="preserve">krácena ŽoP příjemci grantového projektu nikoli KK, KK vystavil platební výměr firmě FM Consulting, s.r.o., příjemce se odvolal k MF, rizikem je, že MF sníží nebo zruší odvod a po té KK bude muset uhradit výdaje příjemci; žádost o informaci OLP do 16. 5. 2019, částka byla krácena již v ŽOP č. 07/0027 dne 27. 3. 2015 PV se částka netýká
</t>
    </r>
    <r>
      <rPr>
        <b/>
        <sz val="11"/>
        <rFont val="Calibri"/>
        <family val="2"/>
        <charset val="238"/>
        <scheme val="minor"/>
      </rPr>
      <t>KONEČNÝ STAV</t>
    </r>
  </si>
  <si>
    <r>
      <t xml:space="preserve">krácena ŽoP příjemci grantového projektu nikoli KK, KK vystavil platební výměr firmě LB plán, s.r.o., příjemce se odvolal k MF, rizikem je, že MF sníží nebo zruší odvod a po té KK bude muset uhradit výdaje příjemci, žádost o informaci OLP do 16. 5. 2019, částka byla krácena již v ŽOP č. 02/0024 dne 13. 10. 2015 PV se částka netýká
</t>
    </r>
    <r>
      <rPr>
        <b/>
        <sz val="11"/>
        <rFont val="Calibri"/>
        <family val="2"/>
        <charset val="238"/>
        <scheme val="minor"/>
      </rPr>
      <t>KONEČNÝ STAV</t>
    </r>
  </si>
  <si>
    <r>
      <t xml:space="preserve">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vymáhat,vyjádření OLP ze dne 24.4.2019, přípis č. j.: 041 EX 209/16 ze dne 18. 4. 2019 Exekutorského úřadu Sokolov; 9.5.2019 odeslána žádost o vyjádření na MŠMT č.j. kk/108/JV/19 ze dne 6.5.2019
</t>
    </r>
    <r>
      <rPr>
        <b/>
        <sz val="11"/>
        <rFont val="Calibri"/>
        <family val="2"/>
        <charset val="238"/>
        <scheme val="minor"/>
      </rPr>
      <t>OČEKÁVÁME VYJÁDŘENÍ MŠMT</t>
    </r>
  </si>
  <si>
    <t>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14.123,00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vymáhat v plné výši po PO, Rada KK 283/03/19 ze dne 25.3.2019; Dne 12. 4. 2019 uhradila SZŠVOŠ částku 12.890,40 Kč, dne 26. 4. 2019 uhradilo GYM Ostrov částku 103.178,29 Kč.</t>
  </si>
  <si>
    <t>Dne 19.11.2016 na FÚ podána žádost o prominutí odvodu a dosud nevyměřeného penále; dne 18.7.2017 doručen platební výměr na penále ve výši 103.933,00 Kč; PV uhrazen dne 25.7.2017; dne 30.10.2018 doručeno Rozhodnutí o prominutí daně - prominutí o 77.470,00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 Dne 12. 4. 2019 uhradila SZŠVOŠ částku 12.890,40 Kč, dne 26. 4. 2019 uhradilo GYM Ostrov částku 103.178,29 Kč.</t>
  </si>
  <si>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2.493,00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 Dne 12. 4. 2019 uhradila SZŠVOŠ částku 12.890,40 Kč, dne 26. 4. 2019 uhradilo GYM Ostrov částku 103.178,29 Kč.
</t>
  </si>
  <si>
    <t>Dne 19.11.2016 na FÚ podána žádost o prominutí odvodu a dosud nevyměřeného penále; dne 18.7.2017 doručen platební výměr na penále ve výši 16.342,00 Kč; PV uhrazen dne 25.7.2017; dne 30.10.2018 doručeno Rozhodnutí o prominutí daně - prominutí o 13.672,00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 Dne 12. 4. 2019 uhradila SZŠVOŠ částku 12.890,40 Kč, dne 26. 4. 2019 uhradilo GYM Ostrov částku 103.178,29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</si>
</sst>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6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
      <sz val="11"/>
      <color rgb="FF00B050"/>
      <name val="Calibri"/>
      <family val="2"/>
      <scheme val="minor"/>
    </font>
    <font>
      <b/>
      <sz val="12"/>
      <color rgb="FF0070C0"/>
      <name val="Calibri"/>
      <family val="2"/>
      <charset val="238"/>
      <scheme val="minor"/>
    </font>
    <font>
      <b/>
      <sz val="22"/>
      <color theme="1"/>
      <name val="Calibri"/>
      <family val="2"/>
      <charset val="238"/>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s>
  <cellStyleXfs count="11">
    <xf numFmtId="0" fontId="0" fillId="0" borderId="0"/>
    <xf numFmtId="0" fontId="111" fillId="0" borderId="0"/>
    <xf numFmtId="0" fontId="112" fillId="0" borderId="0"/>
    <xf numFmtId="0" fontId="103" fillId="0" borderId="0"/>
    <xf numFmtId="0" fontId="113" fillId="0" borderId="0"/>
    <xf numFmtId="0" fontId="103" fillId="0" borderId="0"/>
    <xf numFmtId="0" fontId="102" fillId="0" borderId="0"/>
    <xf numFmtId="0" fontId="101" fillId="11" borderId="1"/>
    <xf numFmtId="0" fontId="99" fillId="0" borderId="0"/>
    <xf numFmtId="0" fontId="98" fillId="0" borderId="0"/>
    <xf numFmtId="0" fontId="30" fillId="0" borderId="0"/>
  </cellStyleXfs>
  <cellXfs count="1315">
    <xf numFmtId="0" fontId="0" fillId="0" borderId="0" xfId="0"/>
    <xf numFmtId="0" fontId="105" fillId="0" borderId="0" xfId="0" applyFont="1"/>
    <xf numFmtId="0" fontId="107" fillId="0" borderId="1" xfId="0" applyFont="1" applyBorder="1" applyAlignment="1">
      <alignment horizontal="center" vertical="center"/>
    </xf>
    <xf numFmtId="0" fontId="103"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108"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103"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09" fillId="0" borderId="0" xfId="0" applyNumberFormat="1" applyFont="1" applyAlignment="1">
      <alignment horizontal="center" vertical="center"/>
    </xf>
    <xf numFmtId="4" fontId="0" fillId="0" borderId="0" xfId="0" applyNumberFormat="1" applyAlignment="1">
      <alignment vertical="center"/>
    </xf>
    <xf numFmtId="0" fontId="104" fillId="0" borderId="0" xfId="0" applyFont="1"/>
    <xf numFmtId="0" fontId="0" fillId="0" borderId="0" xfId="0" applyAlignment="1">
      <alignment horizontal="center"/>
    </xf>
    <xf numFmtId="0" fontId="104" fillId="0" borderId="0" xfId="0" applyFont="1" applyFill="1"/>
    <xf numFmtId="4" fontId="110" fillId="0" borderId="1" xfId="0" applyNumberFormat="1" applyFont="1" applyBorder="1" applyAlignment="1">
      <alignment horizontal="right" vertical="center" wrapText="1"/>
    </xf>
    <xf numFmtId="0" fontId="103" fillId="0" borderId="6" xfId="5" applyBorder="1" applyAlignment="1">
      <alignment vertical="center" wrapText="1"/>
    </xf>
    <xf numFmtId="0" fontId="103" fillId="0" borderId="2" xfId="5" applyBorder="1" applyAlignment="1">
      <alignment vertical="center" wrapText="1"/>
    </xf>
    <xf numFmtId="0" fontId="103" fillId="0" borderId="2" xfId="5" applyBorder="1" applyAlignment="1">
      <alignment horizontal="left" vertical="center" wrapText="1"/>
    </xf>
    <xf numFmtId="0" fontId="0" fillId="0" borderId="1" xfId="0" applyFill="1" applyBorder="1"/>
    <xf numFmtId="4" fontId="103" fillId="0" borderId="2" xfId="0" applyNumberFormat="1" applyFont="1" applyBorder="1" applyAlignment="1">
      <alignment vertical="center"/>
    </xf>
    <xf numFmtId="0" fontId="103" fillId="0" borderId="4" xfId="0" applyFont="1" applyBorder="1" applyAlignment="1">
      <alignment vertical="center" wrapText="1"/>
    </xf>
    <xf numFmtId="0" fontId="0" fillId="0" borderId="4" xfId="0" applyBorder="1" applyAlignment="1">
      <alignment horizontal="center" vertical="center"/>
    </xf>
    <xf numFmtId="0" fontId="106" fillId="4" borderId="8" xfId="0" applyFont="1" applyFill="1" applyBorder="1" applyAlignment="1">
      <alignment horizontal="center" vertical="center" textRotation="90" wrapText="1"/>
    </xf>
    <xf numFmtId="0" fontId="106" fillId="4" borderId="8" xfId="0" applyFont="1" applyFill="1" applyBorder="1" applyAlignment="1">
      <alignment horizontal="center" vertical="center" wrapText="1"/>
    </xf>
    <xf numFmtId="0" fontId="106"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106" fillId="4" borderId="11" xfId="0" applyFont="1" applyFill="1" applyBorder="1" applyAlignment="1">
      <alignment horizontal="center" vertical="center" wrapText="1"/>
    </xf>
    <xf numFmtId="0" fontId="106" fillId="4" borderId="13" xfId="0" applyFont="1" applyFill="1" applyBorder="1" applyAlignment="1">
      <alignment horizontal="center" vertical="center" wrapText="1"/>
    </xf>
    <xf numFmtId="0" fontId="106"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10"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14" fillId="0" borderId="17" xfId="5" applyFont="1" applyBorder="1" applyAlignment="1">
      <alignment horizontal="left" vertical="center" wrapText="1"/>
    </xf>
    <xf numFmtId="0" fontId="114" fillId="3" borderId="18" xfId="0" applyFont="1" applyFill="1" applyBorder="1" applyAlignment="1">
      <alignment horizontal="left" vertical="center" wrapText="1"/>
    </xf>
    <xf numFmtId="0" fontId="103" fillId="0" borderId="17" xfId="5" applyFont="1" applyBorder="1" applyAlignment="1">
      <alignment horizontal="left" vertical="center" wrapText="1"/>
    </xf>
    <xf numFmtId="0" fontId="114" fillId="0" borderId="17" xfId="5" applyFont="1" applyBorder="1" applyAlignment="1">
      <alignment vertical="center" wrapText="1"/>
    </xf>
    <xf numFmtId="0" fontId="0" fillId="0" borderId="2" xfId="0" applyFill="1" applyBorder="1"/>
    <xf numFmtId="0" fontId="106"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104" fillId="3" borderId="0" xfId="0" applyFont="1" applyFill="1"/>
    <xf numFmtId="0" fontId="104" fillId="7" borderId="0" xfId="0" applyFont="1" applyFill="1"/>
    <xf numFmtId="0" fontId="104" fillId="0" borderId="0" xfId="0" applyFont="1" applyAlignment="1">
      <alignment vertical="center"/>
    </xf>
    <xf numFmtId="0" fontId="104" fillId="9" borderId="0" xfId="0" applyFont="1" applyFill="1" applyBorder="1"/>
    <xf numFmtId="0" fontId="104" fillId="8" borderId="0" xfId="0" applyFont="1" applyFill="1" applyBorder="1"/>
    <xf numFmtId="0" fontId="104" fillId="10" borderId="0" xfId="0" applyFont="1" applyFill="1"/>
    <xf numFmtId="0" fontId="0" fillId="10" borderId="18" xfId="0" applyFill="1" applyBorder="1" applyAlignment="1">
      <alignment horizontal="left" vertical="center" wrapText="1"/>
    </xf>
    <xf numFmtId="0" fontId="107" fillId="0" borderId="0" xfId="0" applyFont="1" applyBorder="1" applyAlignment="1">
      <alignment horizontal="center" vertical="center"/>
    </xf>
    <xf numFmtId="0" fontId="103" fillId="0" borderId="0" xfId="0" applyFont="1" applyBorder="1" applyAlignment="1">
      <alignment vertical="center" wrapText="1"/>
    </xf>
    <xf numFmtId="0" fontId="0" fillId="0" borderId="0" xfId="0" applyBorder="1" applyAlignment="1">
      <alignment horizontal="left" vertical="center" wrapText="1"/>
    </xf>
    <xf numFmtId="0" fontId="103" fillId="0" borderId="0" xfId="0" applyFont="1" applyBorder="1" applyAlignment="1">
      <alignment horizontal="center" vertical="center"/>
    </xf>
    <xf numFmtId="4" fontId="103" fillId="0" borderId="0" xfId="0" applyNumberFormat="1" applyFont="1" applyBorder="1" applyAlignment="1">
      <alignment vertical="center"/>
    </xf>
    <xf numFmtId="4" fontId="110" fillId="0" borderId="0" xfId="0" applyNumberFormat="1" applyFont="1" applyBorder="1" applyAlignment="1">
      <alignment horizontal="right" vertical="center" wrapText="1"/>
    </xf>
    <xf numFmtId="0" fontId="114"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17" fillId="0" borderId="1" xfId="0" applyFont="1" applyBorder="1" applyAlignment="1">
      <alignment horizontal="center" vertical="center"/>
    </xf>
    <xf numFmtId="0" fontId="110" fillId="0" borderId="1" xfId="0" applyFont="1" applyBorder="1" applyAlignment="1">
      <alignment vertical="center" wrapText="1"/>
    </xf>
    <xf numFmtId="0" fontId="110" fillId="0" borderId="2" xfId="5" applyFont="1" applyBorder="1" applyAlignment="1">
      <alignment horizontal="left" vertical="center" wrapText="1"/>
    </xf>
    <xf numFmtId="0" fontId="110" fillId="0" borderId="1" xfId="0" applyFont="1" applyBorder="1" applyAlignment="1">
      <alignment horizontal="center" vertical="center"/>
    </xf>
    <xf numFmtId="0" fontId="110" fillId="0" borderId="1" xfId="0" applyFont="1" applyBorder="1"/>
    <xf numFmtId="0" fontId="110" fillId="0" borderId="2" xfId="0" applyFont="1" applyBorder="1"/>
    <xf numFmtId="0" fontId="110" fillId="0" borderId="17" xfId="5" applyFont="1" applyBorder="1" applyAlignment="1">
      <alignment vertical="center" wrapText="1"/>
    </xf>
    <xf numFmtId="0" fontId="110" fillId="10" borderId="18" xfId="0" applyFont="1" applyFill="1" applyBorder="1" applyAlignment="1">
      <alignment horizontal="left" vertical="center" wrapText="1"/>
    </xf>
    <xf numFmtId="0" fontId="118" fillId="0" borderId="5" xfId="0" applyFont="1" applyFill="1" applyBorder="1" applyAlignment="1">
      <alignment horizontal="center" vertical="center" wrapText="1"/>
    </xf>
    <xf numFmtId="0" fontId="118" fillId="0" borderId="2" xfId="0" applyFont="1" applyFill="1" applyBorder="1" applyAlignment="1">
      <alignment horizontal="center" vertical="center" wrapText="1"/>
    </xf>
    <xf numFmtId="0" fontId="100" fillId="0" borderId="1" xfId="0" applyFont="1" applyBorder="1" applyAlignment="1">
      <alignment vertical="center" wrapText="1"/>
    </xf>
    <xf numFmtId="0" fontId="100" fillId="10" borderId="18" xfId="5" applyFont="1" applyFill="1" applyBorder="1" applyAlignment="1">
      <alignment horizontal="left" vertical="center" wrapText="1"/>
    </xf>
    <xf numFmtId="0" fontId="100" fillId="0" borderId="18" xfId="5" applyFont="1" applyBorder="1" applyAlignment="1">
      <alignment horizontal="left" vertical="center" wrapText="1"/>
    </xf>
    <xf numFmtId="0" fontId="100"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19"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15" fillId="0" borderId="5" xfId="0" applyFont="1" applyFill="1" applyBorder="1"/>
    <xf numFmtId="0" fontId="115" fillId="0" borderId="1" xfId="0" applyFont="1" applyFill="1" applyBorder="1"/>
    <xf numFmtId="0" fontId="115" fillId="0" borderId="2" xfId="0" applyFont="1" applyFill="1" applyBorder="1"/>
    <xf numFmtId="0" fontId="0" fillId="0" borderId="6" xfId="0" applyBorder="1" applyAlignment="1">
      <alignment horizontal="left" vertical="center" wrapText="1"/>
    </xf>
    <xf numFmtId="0" fontId="114"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107" fillId="0" borderId="8" xfId="0" applyFont="1" applyBorder="1" applyAlignment="1">
      <alignment horizontal="center" vertical="center"/>
    </xf>
    <xf numFmtId="0" fontId="103" fillId="0" borderId="8" xfId="0" applyFont="1" applyBorder="1" applyAlignment="1">
      <alignment vertical="center" wrapText="1"/>
    </xf>
    <xf numFmtId="0" fontId="103" fillId="2" borderId="8" xfId="0" applyFont="1" applyFill="1" applyBorder="1" applyAlignment="1">
      <alignment vertical="center" wrapText="1"/>
    </xf>
    <xf numFmtId="0" fontId="0" fillId="0" borderId="9" xfId="0" applyBorder="1" applyAlignment="1">
      <alignment horizontal="left" vertical="center" wrapText="1"/>
    </xf>
    <xf numFmtId="0" fontId="103" fillId="0" borderId="8" xfId="0" applyFont="1" applyBorder="1" applyAlignment="1">
      <alignment horizontal="center" vertical="center"/>
    </xf>
    <xf numFmtId="4" fontId="103" fillId="0" borderId="8" xfId="0" applyNumberFormat="1" applyFont="1" applyBorder="1" applyAlignment="1">
      <alignment vertical="center"/>
    </xf>
    <xf numFmtId="4" fontId="110" fillId="0" borderId="8" xfId="0" applyNumberFormat="1" applyFont="1" applyBorder="1" applyAlignment="1">
      <alignment horizontal="right" vertical="center" wrapText="1"/>
    </xf>
    <xf numFmtId="4" fontId="103" fillId="0" borderId="9" xfId="0" applyNumberFormat="1" applyFont="1" applyBorder="1" applyAlignment="1">
      <alignment vertical="center"/>
    </xf>
    <xf numFmtId="0" fontId="114"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104" fillId="0" borderId="4" xfId="0" applyFont="1" applyBorder="1" applyAlignment="1">
      <alignment vertical="center" wrapText="1"/>
    </xf>
    <xf numFmtId="0" fontId="104" fillId="2" borderId="4" xfId="0" applyFont="1" applyFill="1" applyBorder="1" applyAlignment="1">
      <alignment vertical="center" wrapText="1"/>
    </xf>
    <xf numFmtId="4" fontId="104" fillId="0" borderId="4" xfId="0" applyNumberFormat="1" applyFont="1" applyBorder="1" applyAlignment="1">
      <alignment vertical="center"/>
    </xf>
    <xf numFmtId="4" fontId="120" fillId="0" borderId="4" xfId="0" applyNumberFormat="1" applyFont="1" applyBorder="1" applyAlignment="1">
      <alignment horizontal="right" vertical="center" wrapText="1"/>
    </xf>
    <xf numFmtId="4" fontId="104" fillId="0" borderId="6" xfId="0" applyNumberFormat="1" applyFont="1" applyBorder="1" applyAlignment="1">
      <alignment vertical="center"/>
    </xf>
    <xf numFmtId="0" fontId="114" fillId="0" borderId="1" xfId="0" applyFont="1" applyBorder="1" applyAlignment="1">
      <alignment vertical="center" wrapText="1"/>
    </xf>
    <xf numFmtId="0" fontId="114" fillId="0" borderId="2" xfId="5" applyFont="1" applyBorder="1" applyAlignment="1">
      <alignment horizontal="left" vertical="center" wrapText="1"/>
    </xf>
    <xf numFmtId="0" fontId="114" fillId="0" borderId="1" xfId="0" applyFont="1" applyBorder="1" applyAlignment="1">
      <alignment horizontal="center" vertical="center"/>
    </xf>
    <xf numFmtId="4" fontId="114" fillId="0" borderId="1" xfId="0" applyNumberFormat="1" applyFont="1" applyBorder="1" applyAlignment="1">
      <alignment horizontal="right" vertical="center" wrapText="1"/>
    </xf>
    <xf numFmtId="0" fontId="114" fillId="0" borderId="2" xfId="0" applyFont="1" applyBorder="1"/>
    <xf numFmtId="0" fontId="114" fillId="0" borderId="18" xfId="0" applyFont="1" applyFill="1" applyBorder="1" applyAlignment="1">
      <alignment horizontal="left" vertical="center" wrapText="1"/>
    </xf>
    <xf numFmtId="4" fontId="110" fillId="0" borderId="4" xfId="0" applyNumberFormat="1" applyFont="1" applyBorder="1" applyAlignment="1">
      <alignment vertical="center"/>
    </xf>
    <xf numFmtId="0" fontId="0" fillId="0" borderId="0" xfId="0" applyBorder="1"/>
    <xf numFmtId="0" fontId="107" fillId="0" borderId="4" xfId="0" applyFont="1" applyBorder="1" applyAlignment="1">
      <alignment horizontal="center" vertical="center"/>
    </xf>
    <xf numFmtId="0" fontId="103" fillId="0" borderId="4" xfId="5" applyBorder="1" applyAlignment="1">
      <alignment horizontal="left" vertical="center" wrapText="1"/>
    </xf>
    <xf numFmtId="0" fontId="103" fillId="0" borderId="4" xfId="0" applyFont="1" applyBorder="1" applyAlignment="1">
      <alignment horizontal="center" vertical="center"/>
    </xf>
    <xf numFmtId="4" fontId="108"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14" fillId="0" borderId="2" xfId="0" applyNumberFormat="1" applyFont="1" applyBorder="1" applyAlignment="1">
      <alignment horizontal="right" vertical="center" wrapText="1"/>
    </xf>
    <xf numFmtId="4" fontId="110" fillId="0" borderId="6" xfId="0" applyNumberFormat="1" applyFont="1" applyBorder="1" applyAlignment="1">
      <alignment vertical="center"/>
    </xf>
    <xf numFmtId="4" fontId="110" fillId="0" borderId="9" xfId="0" applyNumberFormat="1" applyFont="1" applyBorder="1" applyAlignment="1">
      <alignment horizontal="right" vertical="center" wrapText="1"/>
    </xf>
    <xf numFmtId="4" fontId="120"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10"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99" fillId="0" borderId="0" xfId="0" applyFont="1" applyBorder="1" applyAlignment="1">
      <alignment vertical="center" wrapText="1"/>
    </xf>
    <xf numFmtId="0" fontId="99" fillId="0" borderId="0" xfId="0" applyFont="1" applyBorder="1" applyAlignment="1">
      <alignment horizontal="center" vertical="center"/>
    </xf>
    <xf numFmtId="4" fontId="99" fillId="0" borderId="0" xfId="0" applyNumberFormat="1" applyFont="1" applyBorder="1" applyAlignment="1">
      <alignment vertical="center"/>
    </xf>
    <xf numFmtId="0" fontId="99" fillId="0" borderId="0" xfId="0" applyFont="1" applyFill="1" applyBorder="1" applyAlignment="1">
      <alignment vertical="center" wrapText="1"/>
    </xf>
    <xf numFmtId="0" fontId="99" fillId="0" borderId="0" xfId="0" applyFont="1" applyFill="1" applyBorder="1" applyAlignment="1">
      <alignment horizontal="center" vertical="center"/>
    </xf>
    <xf numFmtId="4" fontId="99" fillId="0" borderId="0" xfId="0" applyNumberFormat="1" applyFont="1" applyFill="1" applyBorder="1" applyAlignment="1">
      <alignment horizontal="center" vertical="center"/>
    </xf>
    <xf numFmtId="0" fontId="121" fillId="0" borderId="0" xfId="0" applyFont="1" applyFill="1"/>
    <xf numFmtId="0" fontId="121" fillId="0" borderId="0" xfId="0" applyFont="1" applyFill="1" applyBorder="1" applyAlignment="1"/>
    <xf numFmtId="0" fontId="124" fillId="0" borderId="0" xfId="0" applyFont="1"/>
    <xf numFmtId="10" fontId="0" fillId="0" borderId="0" xfId="0" applyNumberFormat="1"/>
    <xf numFmtId="0" fontId="123" fillId="0" borderId="0" xfId="0" applyFont="1"/>
    <xf numFmtId="10" fontId="123" fillId="0" borderId="0" xfId="0" applyNumberFormat="1" applyFont="1"/>
    <xf numFmtId="0" fontId="123" fillId="0" borderId="0" xfId="0" applyFont="1" applyAlignment="1">
      <alignment horizontal="left" vertical="top"/>
    </xf>
    <xf numFmtId="0" fontId="125" fillId="0" borderId="0" xfId="0" applyFont="1" applyBorder="1" applyAlignment="1">
      <alignment horizontal="left" vertical="center" wrapText="1"/>
    </xf>
    <xf numFmtId="10" fontId="110" fillId="0" borderId="0" xfId="0" applyNumberFormat="1" applyFont="1" applyBorder="1" applyAlignment="1">
      <alignment horizontal="left" vertical="center" wrapText="1"/>
    </xf>
    <xf numFmtId="10" fontId="110" fillId="0" borderId="0" xfId="0" applyNumberFormat="1" applyFont="1" applyBorder="1" applyAlignment="1">
      <alignment horizontal="center" vertical="center" wrapText="1"/>
    </xf>
    <xf numFmtId="0" fontId="125" fillId="0" borderId="0" xfId="0" applyFont="1" applyFill="1" applyBorder="1" applyAlignment="1">
      <alignment horizontal="left" vertical="center" wrapText="1"/>
    </xf>
    <xf numFmtId="4" fontId="125" fillId="0" borderId="0" xfId="0" applyNumberFormat="1" applyFont="1" applyFill="1" applyBorder="1" applyAlignment="1">
      <alignment horizontal="right" vertical="center"/>
    </xf>
    <xf numFmtId="4" fontId="126" fillId="0" borderId="0" xfId="0" applyNumberFormat="1" applyFont="1" applyFill="1" applyBorder="1" applyAlignment="1">
      <alignment horizontal="right" vertical="center"/>
    </xf>
    <xf numFmtId="10" fontId="125" fillId="0" borderId="0" xfId="0" applyNumberFormat="1" applyFont="1" applyFill="1" applyBorder="1" applyAlignment="1">
      <alignment horizontal="center" vertical="center"/>
    </xf>
    <xf numFmtId="0" fontId="105" fillId="0" borderId="0" xfId="0" applyFont="1" applyFill="1" applyBorder="1" applyAlignment="1">
      <alignment vertical="center"/>
    </xf>
    <xf numFmtId="0" fontId="130" fillId="17" borderId="8" xfId="0" applyFont="1" applyFill="1" applyBorder="1" applyAlignment="1">
      <alignment horizontal="center" vertical="center" wrapText="1"/>
    </xf>
    <xf numFmtId="0" fontId="130" fillId="17" borderId="9" xfId="0" applyFont="1" applyFill="1" applyBorder="1" applyAlignment="1">
      <alignment horizontal="center" vertical="center" wrapText="1"/>
    </xf>
    <xf numFmtId="0" fontId="130" fillId="17" borderId="23" xfId="0" applyFont="1" applyFill="1" applyBorder="1" applyAlignment="1">
      <alignment horizontal="center" vertical="center" wrapText="1"/>
    </xf>
    <xf numFmtId="0" fontId="130" fillId="17" borderId="11" xfId="0" applyFont="1" applyFill="1" applyBorder="1" applyAlignment="1">
      <alignment horizontal="center" vertical="center" wrapText="1"/>
    </xf>
    <xf numFmtId="10" fontId="97" fillId="0" borderId="24" xfId="0" applyNumberFormat="1" applyFont="1" applyBorder="1" applyAlignment="1">
      <alignment horizontal="center" vertical="center"/>
    </xf>
    <xf numFmtId="0" fontId="97" fillId="2" borderId="1" xfId="0" applyFont="1" applyFill="1" applyBorder="1" applyAlignment="1">
      <alignment horizontal="left" vertical="center" wrapText="1"/>
    </xf>
    <xf numFmtId="4" fontId="115" fillId="2" borderId="5" xfId="0" applyNumberFormat="1" applyFont="1" applyFill="1" applyBorder="1" applyAlignment="1">
      <alignment horizontal="right" vertical="center"/>
    </xf>
    <xf numFmtId="0" fontId="97" fillId="2" borderId="2" xfId="0" applyFont="1" applyFill="1" applyBorder="1" applyAlignment="1">
      <alignment horizontal="left" vertical="center" wrapText="1"/>
    </xf>
    <xf numFmtId="4" fontId="128" fillId="2" borderId="5" xfId="0" applyNumberFormat="1" applyFont="1" applyFill="1" applyBorder="1" applyAlignment="1">
      <alignment horizontal="right" vertical="center"/>
    </xf>
    <xf numFmtId="4" fontId="114" fillId="2" borderId="22" xfId="0" applyNumberFormat="1" applyFont="1" applyFill="1" applyBorder="1" applyAlignment="1">
      <alignment horizontal="right" vertical="center" wrapText="1"/>
    </xf>
    <xf numFmtId="4" fontId="115" fillId="2" borderId="5" xfId="0" applyNumberFormat="1" applyFont="1" applyFill="1" applyBorder="1" applyAlignment="1">
      <alignment horizontal="right" vertical="center" wrapText="1"/>
    </xf>
    <xf numFmtId="0" fontId="97" fillId="0" borderId="2" xfId="0" applyFont="1" applyFill="1" applyBorder="1" applyAlignment="1">
      <alignment horizontal="left" vertical="center" wrapText="1"/>
    </xf>
    <xf numFmtId="0" fontId="97" fillId="0" borderId="1" xfId="0" applyFont="1" applyFill="1" applyBorder="1" applyAlignment="1">
      <alignment vertical="center" wrapText="1"/>
    </xf>
    <xf numFmtId="0" fontId="97" fillId="2" borderId="1" xfId="0" applyFont="1" applyFill="1" applyBorder="1" applyAlignment="1">
      <alignment vertical="center" wrapText="1"/>
    </xf>
    <xf numFmtId="0" fontId="97" fillId="2" borderId="2" xfId="0" applyFont="1" applyFill="1" applyBorder="1" applyAlignment="1">
      <alignment vertical="center" wrapText="1"/>
    </xf>
    <xf numFmtId="0" fontId="97" fillId="2" borderId="1" xfId="0" applyFont="1" applyFill="1" applyBorder="1" applyAlignment="1">
      <alignment horizontal="left" vertical="center"/>
    </xf>
    <xf numFmtId="0" fontId="108" fillId="0" borderId="1" xfId="8" applyFont="1" applyBorder="1" applyAlignment="1">
      <alignment horizontal="left" vertical="center" wrapText="1"/>
    </xf>
    <xf numFmtId="4" fontId="108" fillId="0" borderId="1" xfId="0" applyNumberFormat="1" applyFont="1" applyFill="1" applyBorder="1" applyAlignment="1">
      <alignment horizontal="right" vertical="center"/>
    </xf>
    <xf numFmtId="0" fontId="114" fillId="0" borderId="1" xfId="0" applyFont="1" applyFill="1" applyBorder="1" applyAlignment="1">
      <alignment vertical="center" wrapText="1"/>
    </xf>
    <xf numFmtId="0" fontId="114" fillId="0" borderId="1" xfId="0" applyFont="1" applyBorder="1" applyAlignment="1">
      <alignment horizontal="left" vertical="center"/>
    </xf>
    <xf numFmtId="0" fontId="114" fillId="2" borderId="1" xfId="0" applyFont="1" applyFill="1" applyBorder="1" applyAlignment="1">
      <alignment horizontal="left" vertical="center" wrapText="1"/>
    </xf>
    <xf numFmtId="0" fontId="114" fillId="0" borderId="2" xfId="0" applyFont="1" applyFill="1" applyBorder="1" applyAlignment="1">
      <alignment horizontal="left" vertical="center" wrapText="1"/>
    </xf>
    <xf numFmtId="4" fontId="114" fillId="2" borderId="22" xfId="0" applyNumberFormat="1" applyFont="1" applyFill="1" applyBorder="1" applyAlignment="1">
      <alignment horizontal="right" vertical="center"/>
    </xf>
    <xf numFmtId="0" fontId="114" fillId="0" borderId="4" xfId="9" applyFont="1" applyBorder="1" applyAlignment="1">
      <alignment horizontal="left" vertical="center" wrapText="1"/>
    </xf>
    <xf numFmtId="4" fontId="114" fillId="0" borderId="2" xfId="0" applyNumberFormat="1" applyFont="1" applyBorder="1" applyAlignment="1">
      <alignment horizontal="right" vertical="center"/>
    </xf>
    <xf numFmtId="0" fontId="97" fillId="2" borderId="6" xfId="0" applyFont="1" applyFill="1" applyBorder="1" applyAlignment="1">
      <alignment horizontal="left" vertical="center" wrapText="1"/>
    </xf>
    <xf numFmtId="0" fontId="97" fillId="0" borderId="1" xfId="0" applyFont="1" applyBorder="1" applyAlignment="1">
      <alignment vertical="center"/>
    </xf>
    <xf numFmtId="10" fontId="120" fillId="17" borderId="43" xfId="0" applyNumberFormat="1" applyFont="1" applyFill="1" applyBorder="1" applyAlignment="1">
      <alignment horizontal="center" vertical="center" wrapText="1"/>
    </xf>
    <xf numFmtId="0" fontId="104" fillId="0" borderId="6" xfId="0" applyFont="1" applyBorder="1" applyAlignment="1">
      <alignment horizontal="center" vertical="center"/>
    </xf>
    <xf numFmtId="0" fontId="114" fillId="0" borderId="24" xfId="0" applyFont="1" applyFill="1" applyBorder="1" applyAlignment="1">
      <alignment horizontal="center" vertical="center"/>
    </xf>
    <xf numFmtId="4" fontId="118" fillId="0" borderId="12" xfId="0" applyNumberFormat="1" applyFont="1" applyFill="1" applyBorder="1" applyAlignment="1">
      <alignment vertical="center"/>
    </xf>
    <xf numFmtId="4" fontId="114" fillId="0" borderId="6" xfId="0" applyNumberFormat="1" applyFont="1" applyFill="1" applyBorder="1" applyAlignment="1">
      <alignment horizontal="center" vertical="center" wrapText="1"/>
    </xf>
    <xf numFmtId="4" fontId="114" fillId="0" borderId="24" xfId="0" applyNumberFormat="1" applyFont="1" applyFill="1" applyBorder="1" applyAlignment="1">
      <alignment horizontal="center" vertical="center" wrapText="1"/>
    </xf>
    <xf numFmtId="0" fontId="114" fillId="0" borderId="22" xfId="0" applyFont="1" applyBorder="1" applyAlignment="1">
      <alignment horizontal="center" vertical="center"/>
    </xf>
    <xf numFmtId="4" fontId="127" fillId="0" borderId="5" xfId="0" applyNumberFormat="1" applyFont="1" applyFill="1" applyBorder="1" applyAlignment="1">
      <alignment vertical="center"/>
    </xf>
    <xf numFmtId="4" fontId="104" fillId="0" borderId="2" xfId="0" applyNumberFormat="1" applyFont="1" applyFill="1" applyBorder="1" applyAlignment="1">
      <alignment vertical="center"/>
    </xf>
    <xf numFmtId="4" fontId="97" fillId="0" borderId="22" xfId="0" applyNumberFormat="1" applyFont="1" applyBorder="1" applyAlignment="1">
      <alignment horizontal="center" vertical="center"/>
    </xf>
    <xf numFmtId="0" fontId="106" fillId="17" borderId="33" xfId="0" applyFont="1" applyFill="1" applyBorder="1" applyAlignment="1">
      <alignment vertical="center" wrapText="1"/>
    </xf>
    <xf numFmtId="0" fontId="129" fillId="17" borderId="31" xfId="0" applyFont="1" applyFill="1" applyBorder="1" applyAlignment="1">
      <alignment vertical="center" wrapText="1"/>
    </xf>
    <xf numFmtId="0" fontId="129" fillId="17" borderId="37" xfId="0" applyFont="1" applyFill="1" applyBorder="1" applyAlignment="1">
      <alignment vertical="center" wrapText="1"/>
    </xf>
    <xf numFmtId="4" fontId="114" fillId="2" borderId="18" xfId="0" applyNumberFormat="1" applyFont="1" applyFill="1" applyBorder="1" applyAlignment="1">
      <alignment horizontal="right" vertical="center" wrapText="1"/>
    </xf>
    <xf numFmtId="0" fontId="0" fillId="0" borderId="0" xfId="0" applyAlignment="1">
      <alignment horizontal="left"/>
    </xf>
    <xf numFmtId="0" fontId="105" fillId="0" borderId="0" xfId="0" applyFont="1" applyAlignment="1">
      <alignment horizontal="right"/>
    </xf>
    <xf numFmtId="0" fontId="96" fillId="2" borderId="1" xfId="0" applyFont="1" applyFill="1" applyBorder="1" applyAlignment="1">
      <alignment horizontal="left" vertical="center" wrapText="1"/>
    </xf>
    <xf numFmtId="4" fontId="114" fillId="0" borderId="22" xfId="0" applyNumberFormat="1" applyFont="1" applyFill="1" applyBorder="1" applyAlignment="1">
      <alignment vertical="center"/>
    </xf>
    <xf numFmtId="0" fontId="130" fillId="5" borderId="8" xfId="0" applyFont="1" applyFill="1" applyBorder="1" applyAlignment="1">
      <alignment horizontal="center" vertical="center" wrapText="1"/>
    </xf>
    <xf numFmtId="0" fontId="130" fillId="5" borderId="9" xfId="0" applyFont="1" applyFill="1" applyBorder="1" applyAlignment="1">
      <alignment horizontal="center" vertical="center" wrapText="1"/>
    </xf>
    <xf numFmtId="0" fontId="130" fillId="5" borderId="11" xfId="0" applyFont="1" applyFill="1" applyBorder="1" applyAlignment="1">
      <alignment horizontal="center" vertical="center" wrapText="1"/>
    </xf>
    <xf numFmtId="0" fontId="129" fillId="5" borderId="31" xfId="0" applyFont="1" applyFill="1" applyBorder="1" applyAlignment="1">
      <alignment horizontal="left" vertical="center" wrapText="1"/>
    </xf>
    <xf numFmtId="0" fontId="118" fillId="0" borderId="27" xfId="0" applyFont="1" applyFill="1" applyBorder="1" applyAlignment="1">
      <alignment horizontal="right" vertical="center" wrapText="1"/>
    </xf>
    <xf numFmtId="0" fontId="114" fillId="0" borderId="27" xfId="0" applyFont="1" applyFill="1" applyBorder="1" applyAlignment="1">
      <alignment horizontal="center" vertical="center"/>
    </xf>
    <xf numFmtId="0" fontId="115" fillId="0" borderId="27" xfId="0" applyFont="1" applyFill="1" applyBorder="1" applyAlignment="1">
      <alignment horizontal="center" vertical="center"/>
    </xf>
    <xf numFmtId="0" fontId="115" fillId="0" borderId="46" xfId="0" applyFont="1" applyFill="1" applyBorder="1" applyAlignment="1">
      <alignment horizontal="center" vertical="center"/>
    </xf>
    <xf numFmtId="10" fontId="104" fillId="5" borderId="45" xfId="0" applyNumberFormat="1" applyFont="1" applyFill="1" applyBorder="1" applyAlignment="1">
      <alignment horizontal="center" vertical="center"/>
    </xf>
    <xf numFmtId="0" fontId="96" fillId="0" borderId="15" xfId="0" applyFont="1" applyBorder="1" applyAlignment="1">
      <alignment horizontal="center" vertical="center"/>
    </xf>
    <xf numFmtId="0" fontId="96" fillId="0" borderId="17" xfId="0" applyFont="1" applyBorder="1" applyAlignment="1">
      <alignment horizontal="center" vertical="center"/>
    </xf>
    <xf numFmtId="4" fontId="0" fillId="0" borderId="0" xfId="0" applyNumberFormat="1" applyAlignment="1">
      <alignment horizontal="center" vertical="center"/>
    </xf>
    <xf numFmtId="0" fontId="95" fillId="0" borderId="1" xfId="8" applyFont="1" applyFill="1" applyBorder="1" applyAlignment="1">
      <alignment horizontal="left" vertical="center" wrapText="1"/>
    </xf>
    <xf numFmtId="0" fontId="95" fillId="2" borderId="2" xfId="0" applyFont="1" applyFill="1" applyBorder="1" applyAlignment="1">
      <alignment horizontal="left" vertical="center" wrapText="1"/>
    </xf>
    <xf numFmtId="4" fontId="115" fillId="2" borderId="12" xfId="0" applyNumberFormat="1" applyFont="1" applyFill="1" applyBorder="1" applyAlignment="1">
      <alignment horizontal="right" vertical="center"/>
    </xf>
    <xf numFmtId="0" fontId="132" fillId="0" borderId="0" xfId="0" applyFont="1"/>
    <xf numFmtId="0" fontId="136" fillId="18" borderId="4" xfId="0" applyFont="1" applyFill="1" applyBorder="1" applyAlignment="1">
      <alignment horizontal="left" vertical="center" wrapText="1"/>
    </xf>
    <xf numFmtId="0" fontId="136" fillId="18" borderId="6" xfId="0" applyFont="1" applyFill="1" applyBorder="1" applyAlignment="1">
      <alignment horizontal="left" vertical="center" wrapText="1"/>
    </xf>
    <xf numFmtId="0" fontId="137" fillId="18" borderId="24" xfId="0" applyFont="1" applyFill="1" applyBorder="1" applyAlignment="1">
      <alignment horizontal="center" vertical="center" wrapText="1"/>
    </xf>
    <xf numFmtId="0" fontId="137" fillId="18" borderId="1" xfId="0" applyFont="1" applyFill="1" applyBorder="1" applyAlignment="1">
      <alignment horizontal="center" vertical="center" wrapText="1"/>
    </xf>
    <xf numFmtId="0" fontId="137" fillId="18" borderId="15" xfId="0" applyFont="1" applyFill="1" applyBorder="1" applyAlignment="1">
      <alignment horizontal="center" vertical="center" wrapText="1"/>
    </xf>
    <xf numFmtId="4" fontId="132" fillId="17" borderId="24" xfId="0" applyNumberFormat="1" applyFont="1" applyFill="1" applyBorder="1" applyAlignment="1">
      <alignment horizontal="right" vertical="center" wrapText="1"/>
    </xf>
    <xf numFmtId="4" fontId="132" fillId="17" borderId="24" xfId="0" applyNumberFormat="1" applyFont="1" applyFill="1" applyBorder="1" applyAlignment="1">
      <alignment horizontal="right" vertical="center"/>
    </xf>
    <xf numFmtId="4" fontId="132" fillId="17" borderId="12" xfId="0" applyNumberFormat="1" applyFont="1" applyFill="1" applyBorder="1" applyAlignment="1">
      <alignment horizontal="right" vertical="center"/>
    </xf>
    <xf numFmtId="4" fontId="123" fillId="17" borderId="1" xfId="0" applyNumberFormat="1" applyFont="1" applyFill="1" applyBorder="1" applyAlignment="1">
      <alignment horizontal="right" vertical="center"/>
    </xf>
    <xf numFmtId="4" fontId="123" fillId="17" borderId="2" xfId="0" applyNumberFormat="1" applyFont="1" applyFill="1" applyBorder="1" applyAlignment="1">
      <alignment horizontal="right" vertical="center"/>
    </xf>
    <xf numFmtId="4" fontId="123" fillId="5" borderId="1" xfId="0" applyNumberFormat="1" applyFont="1" applyFill="1" applyBorder="1" applyAlignment="1">
      <alignment horizontal="right" vertical="center"/>
    </xf>
    <xf numFmtId="0" fontId="123" fillId="0" borderId="23" xfId="0" applyFont="1" applyBorder="1" applyAlignment="1">
      <alignment horizontal="center" vertical="center" wrapText="1"/>
    </xf>
    <xf numFmtId="4" fontId="132" fillId="0" borderId="23" xfId="0" applyNumberFormat="1" applyFont="1" applyBorder="1" applyAlignment="1">
      <alignment horizontal="right" vertical="center"/>
    </xf>
    <xf numFmtId="4" fontId="132" fillId="0" borderId="11" xfId="0" applyNumberFormat="1" applyFont="1" applyBorder="1" applyAlignment="1">
      <alignment horizontal="right" vertical="center"/>
    </xf>
    <xf numFmtId="4" fontId="123" fillId="0" borderId="8" xfId="0" applyNumberFormat="1" applyFont="1" applyBorder="1" applyAlignment="1">
      <alignment horizontal="right" vertical="center"/>
    </xf>
    <xf numFmtId="4" fontId="123" fillId="0" borderId="9" xfId="0" applyNumberFormat="1" applyFont="1" applyBorder="1" applyAlignment="1">
      <alignment horizontal="right" vertical="center"/>
    </xf>
    <xf numFmtId="10" fontId="123" fillId="0" borderId="19" xfId="0" applyNumberFormat="1" applyFont="1" applyFill="1" applyBorder="1" applyAlignment="1">
      <alignment horizontal="center" vertical="center"/>
    </xf>
    <xf numFmtId="4" fontId="132" fillId="18" borderId="32" xfId="0" applyNumberFormat="1" applyFont="1" applyFill="1" applyBorder="1" applyAlignment="1">
      <alignment horizontal="right" vertical="center"/>
    </xf>
    <xf numFmtId="4" fontId="123" fillId="18" borderId="36" xfId="0" applyNumberFormat="1" applyFont="1" applyFill="1" applyBorder="1" applyAlignment="1">
      <alignment horizontal="right" vertical="center"/>
    </xf>
    <xf numFmtId="4" fontId="123" fillId="18" borderId="25" xfId="0" applyNumberFormat="1" applyFont="1" applyFill="1" applyBorder="1" applyAlignment="1">
      <alignment horizontal="right" vertical="center"/>
    </xf>
    <xf numFmtId="10" fontId="132" fillId="18" borderId="29" xfId="0" applyNumberFormat="1" applyFont="1" applyFill="1" applyBorder="1" applyAlignment="1">
      <alignment horizontal="center" vertical="center"/>
    </xf>
    <xf numFmtId="10" fontId="132" fillId="18" borderId="15" xfId="0" applyNumberFormat="1" applyFont="1" applyFill="1" applyBorder="1" applyAlignment="1">
      <alignment horizontal="center" vertical="center"/>
    </xf>
    <xf numFmtId="0" fontId="132" fillId="0" borderId="2" xfId="0" applyFont="1" applyFill="1" applyBorder="1" applyAlignment="1">
      <alignment horizontal="right" vertical="center" wrapText="1"/>
    </xf>
    <xf numFmtId="4" fontId="138" fillId="0" borderId="2" xfId="0" applyNumberFormat="1" applyFont="1" applyFill="1" applyBorder="1" applyAlignment="1">
      <alignment horizontal="right" vertical="center"/>
    </xf>
    <xf numFmtId="0" fontId="132" fillId="0" borderId="2" xfId="0" applyFont="1" applyFill="1" applyBorder="1" applyAlignment="1">
      <alignment horizontal="left" vertical="center" wrapText="1"/>
    </xf>
    <xf numFmtId="4" fontId="140" fillId="0" borderId="2" xfId="0" applyNumberFormat="1" applyFont="1" applyFill="1" applyBorder="1" applyAlignment="1">
      <alignment horizontal="right" vertical="center"/>
    </xf>
    <xf numFmtId="4" fontId="132" fillId="0" borderId="2" xfId="0" applyNumberFormat="1" applyFont="1" applyFill="1" applyBorder="1" applyAlignment="1">
      <alignment horizontal="right" vertical="center"/>
    </xf>
    <xf numFmtId="0" fontId="123" fillId="0" borderId="1" xfId="0" applyFont="1" applyBorder="1" applyAlignment="1">
      <alignment horizontal="center" vertical="top"/>
    </xf>
    <xf numFmtId="0" fontId="123" fillId="0" borderId="1" xfId="0" applyFont="1" applyFill="1" applyBorder="1" applyAlignment="1">
      <alignment horizontal="center" vertical="top"/>
    </xf>
    <xf numFmtId="0" fontId="141" fillId="0" borderId="0" xfId="0" applyFont="1" applyFill="1" applyBorder="1" applyAlignment="1">
      <alignment vertical="center"/>
    </xf>
    <xf numFmtId="0" fontId="143" fillId="0" borderId="0" xfId="0" applyFont="1"/>
    <xf numFmtId="0" fontId="144" fillId="0" borderId="0" xfId="0" applyFont="1" applyFill="1" applyBorder="1" applyAlignment="1">
      <alignment horizontal="left" vertical="center" wrapText="1"/>
    </xf>
    <xf numFmtId="4" fontId="144" fillId="0" borderId="0" xfId="0" applyNumberFormat="1" applyFont="1" applyFill="1" applyBorder="1" applyAlignment="1">
      <alignment horizontal="right" vertical="center"/>
    </xf>
    <xf numFmtId="4" fontId="143" fillId="0" borderId="0" xfId="0" applyNumberFormat="1" applyFont="1" applyFill="1" applyBorder="1" applyAlignment="1">
      <alignment horizontal="right" vertical="center"/>
    </xf>
    <xf numFmtId="10" fontId="144" fillId="0" borderId="0" xfId="0" applyNumberFormat="1" applyFont="1" applyFill="1" applyBorder="1" applyAlignment="1">
      <alignment horizontal="center" vertical="center"/>
    </xf>
    <xf numFmtId="0" fontId="143" fillId="0" borderId="0" xfId="0" applyFont="1" applyFill="1" applyBorder="1" applyAlignment="1">
      <alignment horizontal="right"/>
    </xf>
    <xf numFmtId="0" fontId="143" fillId="0" borderId="0" xfId="0" applyFont="1" applyAlignment="1">
      <alignment horizontal="right"/>
    </xf>
    <xf numFmtId="0" fontId="94" fillId="2" borderId="2" xfId="0" applyFont="1" applyFill="1" applyBorder="1" applyAlignment="1">
      <alignment horizontal="left" vertical="center" wrapText="1"/>
    </xf>
    <xf numFmtId="0" fontId="114" fillId="0" borderId="46" xfId="0" applyFont="1" applyFill="1" applyBorder="1" applyAlignment="1">
      <alignment horizontal="center" vertical="center"/>
    </xf>
    <xf numFmtId="0" fontId="114" fillId="0" borderId="39" xfId="0" applyFont="1" applyBorder="1" applyAlignment="1">
      <alignment horizontal="center" vertical="center"/>
    </xf>
    <xf numFmtId="0" fontId="104" fillId="0" borderId="30" xfId="0" applyFont="1" applyBorder="1" applyAlignment="1">
      <alignment horizontal="right" vertical="center" wrapText="1"/>
    </xf>
    <xf numFmtId="0" fontId="97" fillId="0" borderId="1" xfId="0" applyFont="1" applyFill="1" applyBorder="1" applyAlignment="1">
      <alignment horizontal="center" vertical="center" wrapText="1"/>
    </xf>
    <xf numFmtId="0" fontId="114" fillId="0" borderId="1" xfId="0" applyFont="1" applyFill="1" applyBorder="1" applyAlignment="1">
      <alignment horizontal="center" vertical="center" wrapText="1"/>
    </xf>
    <xf numFmtId="10" fontId="97" fillId="0" borderId="24" xfId="0" applyNumberFormat="1" applyFont="1" applyBorder="1" applyAlignment="1">
      <alignment horizontal="center" vertical="center"/>
    </xf>
    <xf numFmtId="4" fontId="128" fillId="2" borderId="5" xfId="0" applyNumberFormat="1" applyFont="1" applyFill="1" applyBorder="1" applyAlignment="1">
      <alignment horizontal="right" vertical="center" wrapText="1"/>
    </xf>
    <xf numFmtId="0" fontId="114" fillId="0" borderId="5" xfId="0" applyFont="1" applyBorder="1" applyAlignment="1">
      <alignment vertical="center" wrapText="1"/>
    </xf>
    <xf numFmtId="0" fontId="97" fillId="0" borderId="4" xfId="0" applyFont="1" applyFill="1" applyBorder="1" applyAlignment="1">
      <alignment horizontal="center" vertical="center" wrapText="1"/>
    </xf>
    <xf numFmtId="10" fontId="97" fillId="0" borderId="24" xfId="0" applyNumberFormat="1" applyFont="1" applyBorder="1" applyAlignment="1">
      <alignment horizontal="center" vertical="center"/>
    </xf>
    <xf numFmtId="0" fontId="97" fillId="2" borderId="1" xfId="0" applyFont="1" applyFill="1" applyBorder="1" applyAlignment="1">
      <alignment horizontal="left" vertical="center" wrapText="1"/>
    </xf>
    <xf numFmtId="0" fontId="97" fillId="0" borderId="4" xfId="0" applyFont="1" applyFill="1" applyBorder="1" applyAlignment="1">
      <alignment vertical="center" wrapText="1"/>
    </xf>
    <xf numFmtId="10" fontId="97" fillId="0" borderId="22" xfId="0" applyNumberFormat="1" applyFont="1" applyBorder="1" applyAlignment="1">
      <alignment horizontal="center" vertical="center"/>
    </xf>
    <xf numFmtId="0" fontId="126" fillId="0" borderId="1" xfId="9" applyFont="1" applyBorder="1" applyAlignment="1">
      <alignment horizontal="left" vertical="center" wrapText="1"/>
    </xf>
    <xf numFmtId="4" fontId="114" fillId="0" borderId="6" xfId="0" applyNumberFormat="1" applyFont="1" applyBorder="1" applyAlignment="1">
      <alignment horizontal="right" vertical="center" wrapText="1"/>
    </xf>
    <xf numFmtId="4" fontId="104" fillId="17" borderId="51" xfId="0" applyNumberFormat="1" applyFont="1" applyFill="1" applyBorder="1" applyAlignment="1">
      <alignment horizontal="right" vertical="center"/>
    </xf>
    <xf numFmtId="4" fontId="114" fillId="0" borderId="24" xfId="0" applyNumberFormat="1" applyFont="1" applyFill="1" applyBorder="1" applyAlignment="1">
      <alignment horizontal="right" vertical="center" wrapText="1"/>
    </xf>
    <xf numFmtId="0" fontId="114" fillId="0" borderId="5" xfId="0" applyFont="1" applyFill="1" applyBorder="1" applyAlignment="1">
      <alignment vertical="center" wrapText="1"/>
    </xf>
    <xf numFmtId="4" fontId="114" fillId="0" borderId="22" xfId="0" applyNumberFormat="1" applyFont="1" applyFill="1" applyBorder="1" applyAlignment="1">
      <alignment horizontal="right" vertical="center"/>
    </xf>
    <xf numFmtId="0" fontId="114" fillId="0" borderId="12" xfId="0" applyFont="1" applyBorder="1" applyAlignment="1">
      <alignment vertical="center" wrapText="1"/>
    </xf>
    <xf numFmtId="4" fontId="114" fillId="0" borderId="22" xfId="0" applyNumberFormat="1" applyFont="1" applyFill="1" applyBorder="1" applyAlignment="1">
      <alignment horizontal="right" vertical="center" wrapText="1"/>
    </xf>
    <xf numFmtId="10" fontId="97" fillId="0" borderId="33" xfId="0" applyNumberFormat="1" applyFont="1" applyBorder="1" applyAlignment="1">
      <alignment horizontal="center" vertical="center"/>
    </xf>
    <xf numFmtId="4" fontId="114" fillId="0" borderId="33" xfId="0" applyNumberFormat="1" applyFont="1" applyFill="1" applyBorder="1" applyAlignment="1">
      <alignment horizontal="right" vertical="center" wrapText="1"/>
    </xf>
    <xf numFmtId="4" fontId="115" fillId="2" borderId="30" xfId="0" applyNumberFormat="1" applyFont="1" applyFill="1" applyBorder="1" applyAlignment="1">
      <alignment horizontal="right" vertical="center"/>
    </xf>
    <xf numFmtId="4" fontId="0" fillId="0" borderId="0" xfId="0" applyNumberFormat="1" applyFill="1"/>
    <xf numFmtId="10" fontId="97" fillId="0" borderId="24" xfId="0" applyNumberFormat="1" applyFont="1" applyBorder="1" applyAlignment="1">
      <alignment horizontal="center" vertical="center"/>
    </xf>
    <xf numFmtId="0" fontId="97" fillId="2" borderId="1" xfId="0" applyFont="1" applyFill="1" applyBorder="1" applyAlignment="1">
      <alignment horizontal="left" vertical="center" wrapText="1"/>
    </xf>
    <xf numFmtId="0" fontId="97" fillId="0" borderId="1" xfId="0" applyFont="1" applyFill="1" applyBorder="1" applyAlignment="1">
      <alignment horizontal="left" vertical="center" wrapText="1"/>
    </xf>
    <xf numFmtId="0" fontId="89" fillId="2" borderId="6" xfId="0" applyFont="1" applyFill="1" applyBorder="1" applyAlignment="1">
      <alignment horizontal="left" vertical="center" wrapText="1"/>
    </xf>
    <xf numFmtId="0" fontId="89" fillId="2" borderId="10" xfId="0" applyFont="1" applyFill="1" applyBorder="1" applyAlignment="1">
      <alignment horizontal="left" vertical="center" wrapText="1"/>
    </xf>
    <xf numFmtId="4" fontId="114" fillId="0" borderId="1" xfId="0" applyNumberFormat="1" applyFont="1" applyFill="1" applyBorder="1" applyAlignment="1">
      <alignment horizontal="right" vertical="center"/>
    </xf>
    <xf numFmtId="0" fontId="89" fillId="0" borderId="2" xfId="0" applyFont="1" applyFill="1" applyBorder="1" applyAlignment="1">
      <alignment horizontal="left" vertical="center" wrapText="1"/>
    </xf>
    <xf numFmtId="10" fontId="97" fillId="0" borderId="24" xfId="0" applyNumberFormat="1" applyFont="1" applyBorder="1" applyAlignment="1">
      <alignment horizontal="center" vertical="center"/>
    </xf>
    <xf numFmtId="0" fontId="114" fillId="0" borderId="31" xfId="0" applyFont="1" applyBorder="1" applyAlignment="1">
      <alignment vertical="center" wrapText="1"/>
    </xf>
    <xf numFmtId="0" fontId="88" fillId="2" borderId="7" xfId="0" applyFont="1" applyFill="1" applyBorder="1" applyAlignment="1">
      <alignment horizontal="left" vertical="center" wrapText="1"/>
    </xf>
    <xf numFmtId="0" fontId="114" fillId="0" borderId="1" xfId="0" applyFont="1" applyBorder="1" applyAlignment="1">
      <alignment horizontal="left" vertical="center" wrapText="1"/>
    </xf>
    <xf numFmtId="0" fontId="86" fillId="2" borderId="2" xfId="0" applyFont="1" applyFill="1" applyBorder="1" applyAlignment="1">
      <alignment horizontal="left" vertical="center" wrapText="1"/>
    </xf>
    <xf numFmtId="0" fontId="114" fillId="2" borderId="1" xfId="8" applyFont="1" applyFill="1" applyBorder="1" applyAlignment="1">
      <alignment horizontal="left" vertical="center" wrapText="1"/>
    </xf>
    <xf numFmtId="10" fontId="97" fillId="0" borderId="24" xfId="0" applyNumberFormat="1" applyFont="1" applyBorder="1" applyAlignment="1">
      <alignment horizontal="center" vertical="center"/>
    </xf>
    <xf numFmtId="0" fontId="85" fillId="0" borderId="7" xfId="0" applyFont="1" applyFill="1" applyBorder="1" applyAlignment="1">
      <alignment horizontal="left" vertical="center" wrapText="1"/>
    </xf>
    <xf numFmtId="10" fontId="97" fillId="0" borderId="24" xfId="0" applyNumberFormat="1" applyFont="1" applyBorder="1" applyAlignment="1">
      <alignment horizontal="center" vertical="center"/>
    </xf>
    <xf numFmtId="10" fontId="0" fillId="0" borderId="1" xfId="0" applyNumberFormat="1" applyBorder="1" applyAlignment="1">
      <alignment vertical="center"/>
    </xf>
    <xf numFmtId="0" fontId="129" fillId="5" borderId="20" xfId="0" applyFont="1" applyFill="1" applyBorder="1" applyAlignment="1">
      <alignment horizontal="left" vertical="center" wrapText="1"/>
    </xf>
    <xf numFmtId="10" fontId="0" fillId="0" borderId="4" xfId="0" applyNumberFormat="1" applyBorder="1" applyAlignment="1">
      <alignment vertical="center"/>
    </xf>
    <xf numFmtId="0" fontId="130" fillId="5" borderId="19" xfId="0" applyFont="1" applyFill="1" applyBorder="1" applyAlignment="1">
      <alignment horizontal="center" vertical="center" wrapText="1"/>
    </xf>
    <xf numFmtId="4" fontId="104" fillId="5" borderId="45" xfId="0" applyNumberFormat="1" applyFont="1" applyFill="1" applyBorder="1" applyAlignment="1">
      <alignment horizontal="center" vertical="center"/>
    </xf>
    <xf numFmtId="0" fontId="130" fillId="17" borderId="19" xfId="0" applyFont="1" applyFill="1" applyBorder="1" applyAlignment="1">
      <alignment horizontal="center" vertical="center" wrapText="1"/>
    </xf>
    <xf numFmtId="0" fontId="130" fillId="17" borderId="14" xfId="0" applyFont="1" applyFill="1" applyBorder="1" applyAlignment="1">
      <alignment horizontal="center" vertical="center" wrapText="1"/>
    </xf>
    <xf numFmtId="10" fontId="97" fillId="0" borderId="24" xfId="0" applyNumberFormat="1" applyFont="1" applyBorder="1" applyAlignment="1">
      <alignment horizontal="center" vertical="center"/>
    </xf>
    <xf numFmtId="10" fontId="97" fillId="0" borderId="33" xfId="0" applyNumberFormat="1" applyFont="1" applyBorder="1" applyAlignment="1">
      <alignment horizontal="center" vertical="center"/>
    </xf>
    <xf numFmtId="0" fontId="92" fillId="2" borderId="3" xfId="0" applyFont="1" applyFill="1" applyBorder="1" applyAlignment="1">
      <alignment horizontal="left" vertical="center" wrapText="1"/>
    </xf>
    <xf numFmtId="4" fontId="114" fillId="0" borderId="39" xfId="0" applyNumberFormat="1" applyFont="1" applyFill="1" applyBorder="1" applyAlignment="1">
      <alignment horizontal="right" vertical="center" wrapText="1"/>
    </xf>
    <xf numFmtId="4" fontId="114" fillId="0" borderId="30" xfId="0" applyNumberFormat="1" applyFont="1" applyFill="1" applyBorder="1" applyAlignment="1">
      <alignment horizontal="right" vertical="center" wrapText="1"/>
    </xf>
    <xf numFmtId="0" fontId="84" fillId="2" borderId="18" xfId="0" applyFont="1" applyFill="1" applyBorder="1" applyAlignment="1">
      <alignment horizontal="left" vertical="center" wrapText="1"/>
    </xf>
    <xf numFmtId="4" fontId="128" fillId="0" borderId="17" xfId="0" applyNumberFormat="1" applyFont="1" applyFill="1" applyBorder="1" applyAlignment="1">
      <alignment horizontal="right" vertical="center" wrapText="1"/>
    </xf>
    <xf numFmtId="10" fontId="97" fillId="0" borderId="24" xfId="0" applyNumberFormat="1" applyFont="1" applyBorder="1" applyAlignment="1">
      <alignment horizontal="center" vertical="center"/>
    </xf>
    <xf numFmtId="0" fontId="0" fillId="0" borderId="2" xfId="0" applyFill="1" applyBorder="1" applyAlignment="1">
      <alignment horizontal="left" vertical="center" wrapText="1"/>
    </xf>
    <xf numFmtId="10" fontId="0" fillId="0" borderId="0" xfId="0" applyNumberFormat="1" applyBorder="1" applyAlignment="1">
      <alignment vertical="center"/>
    </xf>
    <xf numFmtId="4" fontId="0" fillId="0" borderId="0" xfId="0" applyNumberFormat="1" applyBorder="1" applyAlignment="1">
      <alignment vertical="center"/>
    </xf>
    <xf numFmtId="10" fontId="97" fillId="0" borderId="24" xfId="0" applyNumberFormat="1" applyFont="1" applyBorder="1" applyAlignment="1">
      <alignment horizontal="center" vertical="center"/>
    </xf>
    <xf numFmtId="0" fontId="81" fillId="2" borderId="1" xfId="0" applyFont="1" applyFill="1" applyBorder="1" applyAlignment="1">
      <alignment horizontal="left" vertical="center" wrapText="1"/>
    </xf>
    <xf numFmtId="4" fontId="104" fillId="5" borderId="52" xfId="0" applyNumberFormat="1" applyFont="1" applyFill="1" applyBorder="1" applyAlignment="1">
      <alignment horizontal="right" vertical="center"/>
    </xf>
    <xf numFmtId="10" fontId="97" fillId="0" borderId="33" xfId="0" applyNumberFormat="1" applyFont="1" applyBorder="1" applyAlignment="1">
      <alignment horizontal="center" vertical="center"/>
    </xf>
    <xf numFmtId="0" fontId="0" fillId="0" borderId="1" xfId="0" applyBorder="1" applyAlignment="1">
      <alignment horizontal="center" vertical="center" wrapText="1"/>
    </xf>
    <xf numFmtId="4" fontId="104" fillId="17" borderId="53" xfId="0" applyNumberFormat="1" applyFont="1" applyFill="1" applyBorder="1" applyAlignment="1">
      <alignment horizontal="right" vertical="center"/>
    </xf>
    <xf numFmtId="0" fontId="97" fillId="17" borderId="53" xfId="0" applyFont="1" applyFill="1" applyBorder="1" applyAlignment="1">
      <alignment horizontal="center" vertical="center"/>
    </xf>
    <xf numFmtId="0" fontId="97" fillId="17" borderId="57" xfId="0" applyFont="1" applyFill="1" applyBorder="1" applyAlignment="1">
      <alignment horizontal="center" vertical="center"/>
    </xf>
    <xf numFmtId="0" fontId="97"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104" fillId="5" borderId="54" xfId="0" applyNumberFormat="1" applyFont="1" applyFill="1" applyBorder="1" applyAlignment="1">
      <alignment horizontal="center" vertical="center"/>
    </xf>
    <xf numFmtId="0" fontId="114" fillId="2" borderId="1" xfId="0" applyFont="1" applyFill="1" applyBorder="1" applyAlignment="1">
      <alignment vertical="center" wrapText="1"/>
    </xf>
    <xf numFmtId="0" fontId="76"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97" fillId="0" borderId="24" xfId="0" applyNumberFormat="1" applyFont="1" applyBorder="1" applyAlignment="1">
      <alignment horizontal="center" vertical="center"/>
    </xf>
    <xf numFmtId="0" fontId="114" fillId="0" borderId="41" xfId="9" applyFont="1" applyBorder="1" applyAlignment="1">
      <alignment horizontal="left" vertical="center" wrapText="1"/>
    </xf>
    <xf numFmtId="0" fontId="75" fillId="2" borderId="2" xfId="0" applyFont="1" applyFill="1" applyBorder="1" applyAlignment="1">
      <alignment horizontal="left" vertical="center" wrapText="1"/>
    </xf>
    <xf numFmtId="0" fontId="74" fillId="0" borderId="6" xfId="0" applyFont="1" applyFill="1" applyBorder="1" applyAlignment="1">
      <alignment horizontal="left" vertical="center" wrapText="1"/>
    </xf>
    <xf numFmtId="0" fontId="0" fillId="0" borderId="1" xfId="0" applyBorder="1" applyAlignment="1">
      <alignment horizontal="left" vertical="center" wrapText="1"/>
    </xf>
    <xf numFmtId="4" fontId="104" fillId="17" borderId="61" xfId="0" applyNumberFormat="1" applyFont="1" applyFill="1" applyBorder="1" applyAlignment="1">
      <alignment horizontal="right" vertical="center"/>
    </xf>
    <xf numFmtId="4" fontId="104" fillId="17" borderId="62" xfId="0" applyNumberFormat="1" applyFont="1" applyFill="1" applyBorder="1" applyAlignment="1">
      <alignment horizontal="right" vertical="center"/>
    </xf>
    <xf numFmtId="10" fontId="120" fillId="17" borderId="54" xfId="0" applyNumberFormat="1" applyFont="1" applyFill="1" applyBorder="1" applyAlignment="1">
      <alignment horizontal="center" vertical="center" wrapText="1"/>
    </xf>
    <xf numFmtId="164" fontId="79" fillId="2" borderId="1" xfId="0" applyNumberFormat="1" applyFont="1" applyFill="1" applyBorder="1" applyAlignment="1">
      <alignment vertical="center" wrapText="1"/>
    </xf>
    <xf numFmtId="10" fontId="97" fillId="0" borderId="24" xfId="0" applyNumberFormat="1" applyFont="1" applyBorder="1" applyAlignment="1">
      <alignment horizontal="center" vertical="center"/>
    </xf>
    <xf numFmtId="10" fontId="97" fillId="0" borderId="24" xfId="0" applyNumberFormat="1" applyFont="1" applyBorder="1" applyAlignment="1">
      <alignment horizontal="center" vertical="center"/>
    </xf>
    <xf numFmtId="0" fontId="72" fillId="2" borderId="1" xfId="0" applyFont="1" applyFill="1" applyBorder="1" applyAlignment="1">
      <alignment horizontal="left" vertical="center" wrapText="1"/>
    </xf>
    <xf numFmtId="0" fontId="71" fillId="2" borderId="1" xfId="0" applyFont="1" applyFill="1" applyBorder="1" applyAlignment="1">
      <alignment horizontal="left" vertical="center" wrapText="1"/>
    </xf>
    <xf numFmtId="0" fontId="71"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97" fillId="0" borderId="33" xfId="0" applyNumberFormat="1" applyFont="1" applyBorder="1" applyAlignment="1">
      <alignment horizontal="center" vertical="center"/>
    </xf>
    <xf numFmtId="0" fontId="68" fillId="2" borderId="1" xfId="0" applyFont="1" applyFill="1" applyBorder="1" applyAlignment="1">
      <alignment horizontal="left" vertical="center" wrapText="1"/>
    </xf>
    <xf numFmtId="4" fontId="114" fillId="0" borderId="5" xfId="0" applyNumberFormat="1" applyFont="1" applyFill="1" applyBorder="1" applyAlignment="1">
      <alignment horizontal="right" vertical="center" wrapText="1"/>
    </xf>
    <xf numFmtId="0" fontId="68" fillId="2" borderId="2" xfId="0" applyFont="1" applyFill="1" applyBorder="1" applyAlignment="1">
      <alignment horizontal="left" vertical="center" wrapText="1"/>
    </xf>
    <xf numFmtId="0" fontId="104" fillId="19" borderId="0" xfId="0" applyFont="1" applyFill="1" applyAlignment="1">
      <alignment vertical="center"/>
    </xf>
    <xf numFmtId="0" fontId="97" fillId="2" borderId="20" xfId="0" applyFont="1" applyFill="1" applyBorder="1" applyAlignment="1">
      <alignment horizontal="left" vertical="center" wrapText="1"/>
    </xf>
    <xf numFmtId="4" fontId="114" fillId="0" borderId="24" xfId="0" applyNumberFormat="1" applyFont="1" applyFill="1" applyBorder="1" applyAlignment="1">
      <alignment vertical="center"/>
    </xf>
    <xf numFmtId="10" fontId="114" fillId="0" borderId="22" xfId="0" applyNumberFormat="1" applyFont="1" applyFill="1" applyBorder="1" applyAlignment="1">
      <alignment horizontal="center" vertical="center"/>
    </xf>
    <xf numFmtId="4" fontId="114" fillId="0" borderId="27" xfId="0" applyNumberFormat="1" applyFont="1" applyFill="1" applyBorder="1" applyAlignment="1">
      <alignment horizontal="right" vertical="center"/>
    </xf>
    <xf numFmtId="4" fontId="115" fillId="0" borderId="17" xfId="0" applyNumberFormat="1" applyFont="1" applyFill="1" applyBorder="1" applyAlignment="1">
      <alignment horizontal="right" vertical="center" wrapText="1"/>
    </xf>
    <xf numFmtId="10" fontId="97" fillId="0" borderId="24" xfId="0" applyNumberFormat="1" applyFont="1" applyBorder="1" applyAlignment="1">
      <alignment horizontal="center" vertical="center"/>
    </xf>
    <xf numFmtId="0" fontId="67" fillId="2" borderId="1" xfId="0" applyFont="1" applyFill="1" applyBorder="1" applyAlignment="1">
      <alignment vertical="center" wrapText="1"/>
    </xf>
    <xf numFmtId="0" fontId="0" fillId="0" borderId="1" xfId="0" applyBorder="1" applyAlignment="1">
      <alignment horizontal="left" vertical="center" wrapText="1"/>
    </xf>
    <xf numFmtId="0" fontId="114" fillId="2" borderId="27" xfId="0" applyFont="1" applyFill="1" applyBorder="1" applyAlignment="1">
      <alignment vertical="center" wrapText="1"/>
    </xf>
    <xf numFmtId="0" fontId="66" fillId="0" borderId="2" xfId="0" applyFont="1" applyBorder="1" applyAlignment="1">
      <alignment horizontal="left" vertical="center" wrapText="1"/>
    </xf>
    <xf numFmtId="0" fontId="66"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8" xfId="0" applyBorder="1" applyAlignment="1">
      <alignment vertical="center"/>
    </xf>
    <xf numFmtId="0" fontId="0" fillId="0" borderId="1" xfId="0" applyBorder="1" applyAlignment="1">
      <alignment horizontal="left" vertical="center" wrapText="1"/>
    </xf>
    <xf numFmtId="0" fontId="121" fillId="0" borderId="0" xfId="0" applyFont="1" applyFill="1" applyBorder="1" applyAlignment="1">
      <alignment horizontal="left"/>
    </xf>
    <xf numFmtId="0" fontId="104"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21"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15" fillId="0" borderId="12" xfId="0" applyNumberFormat="1" applyFont="1" applyBorder="1" applyAlignment="1">
      <alignment horizontal="right" vertical="center"/>
    </xf>
    <xf numFmtId="0" fontId="0" fillId="0" borderId="1" xfId="0" applyBorder="1" applyAlignment="1">
      <alignment horizontal="left" vertical="center" wrapText="1"/>
    </xf>
    <xf numFmtId="0" fontId="64"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97" fillId="0" borderId="33" xfId="0" applyNumberFormat="1" applyFont="1" applyBorder="1" applyAlignment="1">
      <alignment horizontal="center" vertical="center"/>
    </xf>
    <xf numFmtId="0" fontId="63" fillId="2" borderId="1" xfId="0" applyFont="1" applyFill="1" applyBorder="1" applyAlignment="1">
      <alignment horizontal="left" vertical="center" wrapText="1"/>
    </xf>
    <xf numFmtId="0" fontId="114" fillId="0" borderId="15" xfId="0" applyFont="1" applyFill="1" applyBorder="1" applyAlignment="1">
      <alignment horizontal="left" vertical="center" wrapText="1"/>
    </xf>
    <xf numFmtId="0" fontId="63" fillId="2" borderId="2" xfId="0" applyFont="1" applyFill="1" applyBorder="1" applyAlignment="1">
      <alignment horizontal="left" vertical="center" wrapText="1"/>
    </xf>
    <xf numFmtId="0" fontId="0" fillId="0" borderId="1" xfId="0" applyBorder="1" applyAlignment="1">
      <alignment horizontal="left" vertical="center" wrapText="1"/>
    </xf>
    <xf numFmtId="0" fontId="62" fillId="2" borderId="1" xfId="0" applyFont="1" applyFill="1" applyBorder="1" applyAlignment="1">
      <alignment horizontal="left" vertical="center" wrapText="1"/>
    </xf>
    <xf numFmtId="0" fontId="60" fillId="0" borderId="2" xfId="0" applyFont="1" applyBorder="1" applyAlignment="1">
      <alignment horizontal="left" vertical="center" wrapText="1"/>
    </xf>
    <xf numFmtId="4" fontId="114" fillId="0" borderId="1" xfId="0" applyNumberFormat="1" applyFont="1" applyFill="1" applyBorder="1" applyAlignment="1">
      <alignment horizontal="center" vertical="center"/>
    </xf>
    <xf numFmtId="0" fontId="56" fillId="17" borderId="55" xfId="0" applyFont="1" applyFill="1" applyBorder="1" applyAlignment="1">
      <alignment horizontal="center" vertical="center"/>
    </xf>
    <xf numFmtId="0" fontId="56" fillId="0" borderId="12" xfId="0" applyFont="1" applyBorder="1" applyAlignment="1">
      <alignment horizontal="center" vertical="center"/>
    </xf>
    <xf numFmtId="0" fontId="56" fillId="0" borderId="5" xfId="0" applyFont="1" applyBorder="1" applyAlignment="1">
      <alignment horizontal="center" vertical="center"/>
    </xf>
    <xf numFmtId="0" fontId="56" fillId="0" borderId="4" xfId="0" applyFont="1" applyFill="1" applyBorder="1" applyAlignment="1">
      <alignment vertical="center" wrapText="1"/>
    </xf>
    <xf numFmtId="0" fontId="114" fillId="0" borderId="1" xfId="0" applyFont="1" applyBorder="1" applyAlignment="1">
      <alignment horizontal="left" vertical="center" wrapText="1"/>
    </xf>
    <xf numFmtId="4" fontId="0" fillId="0" borderId="1" xfId="0" applyNumberFormat="1" applyBorder="1" applyAlignment="1">
      <alignment horizontal="center" vertical="center"/>
    </xf>
    <xf numFmtId="4" fontId="114" fillId="0" borderId="2" xfId="0" applyNumberFormat="1" applyFont="1" applyFill="1" applyBorder="1" applyAlignment="1">
      <alignment horizontal="center" vertical="center"/>
    </xf>
    <xf numFmtId="0" fontId="122" fillId="0" borderId="0" xfId="0" applyFont="1" applyFill="1" applyBorder="1" applyAlignment="1">
      <alignment horizontal="left"/>
    </xf>
    <xf numFmtId="0" fontId="148" fillId="5" borderId="8" xfId="0" applyFont="1" applyFill="1" applyBorder="1" applyAlignment="1">
      <alignment horizontal="center" vertical="center" wrapText="1"/>
    </xf>
    <xf numFmtId="4" fontId="114" fillId="0" borderId="1" xfId="0" applyNumberFormat="1" applyFont="1" applyFill="1" applyBorder="1" applyAlignment="1">
      <alignment horizontal="left" vertical="center" wrapText="1"/>
    </xf>
    <xf numFmtId="4" fontId="120" fillId="5" borderId="57" xfId="0" applyNumberFormat="1" applyFont="1" applyFill="1" applyBorder="1" applyAlignment="1">
      <alignment horizontal="left" vertical="center"/>
    </xf>
    <xf numFmtId="0" fontId="114" fillId="0" borderId="0" xfId="0" applyFont="1" applyAlignment="1">
      <alignment horizontal="left" vertical="center"/>
    </xf>
    <xf numFmtId="0" fontId="114" fillId="0" borderId="0" xfId="0" applyFont="1" applyAlignment="1">
      <alignment horizontal="left"/>
    </xf>
    <xf numFmtId="0" fontId="130" fillId="5" borderId="64" xfId="0" applyFont="1" applyFill="1" applyBorder="1" applyAlignment="1">
      <alignment horizontal="center" vertical="center" wrapText="1"/>
    </xf>
    <xf numFmtId="0" fontId="130"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14" fillId="0" borderId="22" xfId="0" applyFont="1" applyFill="1" applyBorder="1" applyAlignment="1">
      <alignment vertical="center" wrapText="1"/>
    </xf>
    <xf numFmtId="0" fontId="104" fillId="0" borderId="65" xfId="0" applyFont="1" applyBorder="1" applyAlignment="1">
      <alignment horizontal="center" vertical="center"/>
    </xf>
    <xf numFmtId="0" fontId="104" fillId="0" borderId="61" xfId="0" applyFont="1" applyBorder="1" applyAlignment="1">
      <alignment horizontal="center" vertical="center"/>
    </xf>
    <xf numFmtId="0" fontId="104" fillId="0" borderId="57" xfId="0" applyFont="1" applyBorder="1" applyAlignment="1">
      <alignment horizontal="righ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9"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4" fontId="104" fillId="0" borderId="57" xfId="0" applyNumberFormat="1" applyFont="1" applyBorder="1"/>
    <xf numFmtId="4" fontId="104" fillId="0" borderId="58" xfId="0" applyNumberFormat="1" applyFont="1" applyBorder="1"/>
    <xf numFmtId="0" fontId="104" fillId="0" borderId="71" xfId="0" applyFont="1" applyBorder="1" applyAlignment="1">
      <alignment horizontal="center"/>
    </xf>
    <xf numFmtId="0" fontId="104" fillId="0" borderId="70" xfId="0" applyFont="1" applyBorder="1" applyAlignment="1">
      <alignment horizontal="center"/>
    </xf>
    <xf numFmtId="0" fontId="104" fillId="0" borderId="68" xfId="0" applyFont="1" applyBorder="1" applyAlignment="1">
      <alignment horizontal="center"/>
    </xf>
    <xf numFmtId="0" fontId="104" fillId="0" borderId="67" xfId="0" applyFont="1" applyBorder="1" applyAlignment="1">
      <alignment horizontal="center"/>
    </xf>
    <xf numFmtId="0" fontId="54" fillId="0" borderId="1" xfId="0" applyFont="1" applyFill="1" applyBorder="1" applyAlignment="1">
      <alignment vertical="center" wrapText="1"/>
    </xf>
    <xf numFmtId="0" fontId="54"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53" fillId="2" borderId="1" xfId="0" applyFont="1" applyFill="1" applyBorder="1" applyAlignment="1">
      <alignment horizontal="left" vertical="center" wrapText="1"/>
    </xf>
    <xf numFmtId="10" fontId="97" fillId="0" borderId="24" xfId="0" applyNumberFormat="1" applyFont="1" applyBorder="1" applyAlignment="1">
      <alignment horizontal="center" vertical="center"/>
    </xf>
    <xf numFmtId="0" fontId="52" fillId="2" borderId="1" xfId="0" applyFont="1" applyFill="1" applyBorder="1" applyAlignment="1">
      <alignment horizontal="left" vertical="center" wrapText="1"/>
    </xf>
    <xf numFmtId="0" fontId="51" fillId="2" borderId="2" xfId="0" applyFont="1" applyFill="1" applyBorder="1" applyAlignment="1">
      <alignment horizontal="left" vertical="center" wrapText="1"/>
    </xf>
    <xf numFmtId="4" fontId="115" fillId="0" borderId="17" xfId="0" applyNumberFormat="1" applyFont="1" applyFill="1" applyBorder="1" applyAlignment="1">
      <alignment vertical="center"/>
    </xf>
    <xf numFmtId="0" fontId="0" fillId="0" borderId="1" xfId="0" applyBorder="1" applyAlignment="1">
      <alignment horizontal="left" vertical="center" wrapText="1"/>
    </xf>
    <xf numFmtId="0" fontId="48" fillId="2" borderId="1" xfId="0" applyFont="1" applyFill="1" applyBorder="1" applyAlignment="1">
      <alignment horizontal="left" vertical="center" wrapText="1"/>
    </xf>
    <xf numFmtId="0" fontId="0" fillId="0" borderId="1" xfId="0" applyBorder="1" applyAlignment="1">
      <alignment horizontal="left" vertical="center" wrapText="1"/>
    </xf>
    <xf numFmtId="10" fontId="97" fillId="0" borderId="34" xfId="0" applyNumberFormat="1" applyFont="1" applyBorder="1" applyAlignment="1">
      <alignment horizontal="center" vertical="center"/>
    </xf>
    <xf numFmtId="0" fontId="46" fillId="2" borderId="1" xfId="0" applyFont="1" applyFill="1" applyBorder="1" applyAlignment="1">
      <alignment horizontal="left" vertical="center" wrapText="1"/>
    </xf>
    <xf numFmtId="0" fontId="46" fillId="2" borderId="20" xfId="0" applyFont="1" applyFill="1" applyBorder="1" applyAlignment="1">
      <alignment horizontal="left" vertical="center" wrapText="1"/>
    </xf>
    <xf numFmtId="0" fontId="95" fillId="2" borderId="18" xfId="0" applyFont="1" applyFill="1" applyBorder="1" applyAlignment="1">
      <alignment horizontal="left" vertical="center" wrapText="1"/>
    </xf>
    <xf numFmtId="0" fontId="114" fillId="2" borderId="18" xfId="9" applyFont="1" applyFill="1" applyBorder="1" applyAlignment="1">
      <alignment vertical="center" wrapText="1"/>
    </xf>
    <xf numFmtId="0" fontId="97" fillId="2" borderId="18" xfId="0" applyFont="1" applyFill="1" applyBorder="1" applyAlignment="1">
      <alignment horizontal="left" vertical="center" wrapText="1"/>
    </xf>
    <xf numFmtId="4" fontId="115" fillId="2" borderId="17" xfId="0" applyNumberFormat="1" applyFont="1" applyFill="1" applyBorder="1" applyAlignment="1">
      <alignment horizontal="right" vertical="center"/>
    </xf>
    <xf numFmtId="10" fontId="97" fillId="0" borderId="24" xfId="0" applyNumberFormat="1" applyFont="1" applyBorder="1" applyAlignment="1">
      <alignment horizontal="center" vertical="center"/>
    </xf>
    <xf numFmtId="0" fontId="45" fillId="2" borderId="2" xfId="0" applyFont="1" applyFill="1" applyBorder="1" applyAlignment="1">
      <alignment horizontal="left" vertical="center" wrapText="1"/>
    </xf>
    <xf numFmtId="0" fontId="114" fillId="0" borderId="17" xfId="9" applyFont="1" applyBorder="1" applyAlignment="1">
      <alignment horizontal="left" vertical="center" wrapText="1"/>
    </xf>
    <xf numFmtId="10" fontId="97" fillId="0" borderId="24" xfId="0" applyNumberFormat="1" applyFont="1" applyBorder="1" applyAlignment="1">
      <alignment horizontal="center" vertical="center"/>
    </xf>
    <xf numFmtId="0" fontId="44" fillId="2" borderId="1" xfId="0" applyFont="1" applyFill="1" applyBorder="1" applyAlignment="1">
      <alignment horizontal="left" vertical="center" wrapText="1"/>
    </xf>
    <xf numFmtId="0" fontId="0" fillId="0" borderId="4" xfId="0" applyBorder="1" applyAlignment="1">
      <alignment horizontal="left" vertical="center" wrapText="1"/>
    </xf>
    <xf numFmtId="0" fontId="97" fillId="2" borderId="1" xfId="0" applyFont="1" applyFill="1" applyBorder="1" applyAlignment="1">
      <alignment horizontal="left" vertical="center" wrapText="1"/>
    </xf>
    <xf numFmtId="4" fontId="115" fillId="2" borderId="17" xfId="0" applyNumberFormat="1" applyFont="1" applyFill="1" applyBorder="1" applyAlignment="1">
      <alignment vertical="center"/>
    </xf>
    <xf numFmtId="0" fontId="43" fillId="2" borderId="1" xfId="0" applyFont="1" applyFill="1" applyBorder="1" applyAlignment="1">
      <alignment horizontal="left" vertical="center" wrapText="1"/>
    </xf>
    <xf numFmtId="0" fontId="43"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65" fillId="2" borderId="2"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59" fillId="2" borderId="2" xfId="0" applyFont="1" applyFill="1" applyBorder="1" applyAlignment="1">
      <alignment horizontal="left" vertical="center" wrapText="1"/>
    </xf>
    <xf numFmtId="0" fontId="62" fillId="2" borderId="2" xfId="0" applyFont="1" applyFill="1" applyBorder="1" applyAlignment="1">
      <alignment horizontal="left" vertical="center" wrapText="1"/>
    </xf>
    <xf numFmtId="0" fontId="53" fillId="2" borderId="2"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74" fillId="2" borderId="2" xfId="0" applyFont="1" applyFill="1" applyBorder="1" applyAlignment="1">
      <alignment horizontal="left" vertical="center" wrapText="1"/>
    </xf>
    <xf numFmtId="0" fontId="70" fillId="2" borderId="2" xfId="0" applyFont="1" applyFill="1" applyBorder="1" applyAlignment="1">
      <alignment horizontal="left" vertical="center" wrapText="1"/>
    </xf>
    <xf numFmtId="4" fontId="114" fillId="2" borderId="5" xfId="0" applyNumberFormat="1" applyFont="1" applyFill="1" applyBorder="1" applyAlignment="1">
      <alignment horizontal="right" vertical="center"/>
    </xf>
    <xf numFmtId="4" fontId="115" fillId="0" borderId="50" xfId="0" applyNumberFormat="1" applyFont="1" applyBorder="1" applyAlignment="1">
      <alignment horizontal="right" vertical="center"/>
    </xf>
    <xf numFmtId="10" fontId="97" fillId="0" borderId="33" xfId="0" applyNumberFormat="1" applyFont="1" applyBorder="1" applyAlignment="1">
      <alignment horizontal="center" vertical="center"/>
    </xf>
    <xf numFmtId="0" fontId="0" fillId="0" borderId="20" xfId="0" applyBorder="1" applyAlignment="1">
      <alignment horizontal="left" vertical="center" wrapText="1"/>
    </xf>
    <xf numFmtId="4" fontId="114" fillId="2" borderId="5" xfId="0" applyNumberFormat="1" applyFont="1" applyFill="1" applyBorder="1" applyAlignment="1">
      <alignment horizontal="right" vertical="center" wrapText="1"/>
    </xf>
    <xf numFmtId="0" fontId="97" fillId="2" borderId="37" xfId="0" applyFont="1" applyFill="1" applyBorder="1" applyAlignment="1">
      <alignment vertical="center" wrapText="1"/>
    </xf>
    <xf numFmtId="0" fontId="0" fillId="0" borderId="40" xfId="0" applyBorder="1" applyAlignment="1">
      <alignment vertical="center" wrapText="1"/>
    </xf>
    <xf numFmtId="0" fontId="41" fillId="2" borderId="1" xfId="0" applyFont="1" applyFill="1" applyBorder="1" applyAlignment="1">
      <alignment horizontal="left" vertical="center" wrapText="1"/>
    </xf>
    <xf numFmtId="10" fontId="97" fillId="0" borderId="33" xfId="0" applyNumberFormat="1" applyFont="1" applyBorder="1" applyAlignment="1">
      <alignment horizontal="center" vertical="center"/>
    </xf>
    <xf numFmtId="0" fontId="106" fillId="5" borderId="78" xfId="0" applyFont="1" applyFill="1" applyBorder="1" applyAlignment="1">
      <alignment horizontal="left" vertical="center" wrapText="1"/>
    </xf>
    <xf numFmtId="0" fontId="129" fillId="5" borderId="37" xfId="0" applyFont="1" applyFill="1" applyBorder="1" applyAlignment="1">
      <alignment horizontal="left" vertical="center" wrapText="1"/>
    </xf>
    <xf numFmtId="0" fontId="130" fillId="5" borderId="14" xfId="0" applyFont="1" applyFill="1" applyBorder="1" applyAlignment="1">
      <alignment horizontal="center" vertical="center" wrapText="1"/>
    </xf>
    <xf numFmtId="0" fontId="130" fillId="5" borderId="23"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97" fillId="2" borderId="20" xfId="0" applyFont="1" applyFill="1" applyBorder="1" applyAlignment="1">
      <alignment vertical="center" wrapText="1"/>
    </xf>
    <xf numFmtId="4" fontId="115" fillId="2" borderId="50" xfId="0" applyNumberFormat="1" applyFont="1" applyFill="1" applyBorder="1" applyAlignment="1">
      <alignment vertical="center"/>
    </xf>
    <xf numFmtId="0" fontId="114" fillId="0" borderId="6" xfId="9" applyFont="1" applyBorder="1" applyAlignment="1">
      <alignment horizontal="left" vertical="center" wrapText="1"/>
    </xf>
    <xf numFmtId="4" fontId="114" fillId="2" borderId="33" xfId="0" applyNumberFormat="1" applyFont="1" applyFill="1" applyBorder="1" applyAlignment="1">
      <alignment vertical="center"/>
    </xf>
    <xf numFmtId="4" fontId="115" fillId="0" borderId="50" xfId="0" applyNumberFormat="1" applyFont="1" applyFill="1" applyBorder="1" applyAlignment="1">
      <alignment horizontal="right" vertical="center" wrapText="1"/>
    </xf>
    <xf numFmtId="0" fontId="130" fillId="5" borderId="13" xfId="0" applyFont="1" applyFill="1" applyBorder="1" applyAlignment="1">
      <alignment horizontal="center" vertical="center" wrapText="1"/>
    </xf>
    <xf numFmtId="0" fontId="129" fillId="5" borderId="17" xfId="0" applyFont="1" applyFill="1" applyBorder="1" applyAlignment="1">
      <alignment horizontal="left" vertical="center" wrapText="1"/>
    </xf>
    <xf numFmtId="4" fontId="114" fillId="0" borderId="30" xfId="0" applyNumberFormat="1" applyFont="1" applyFill="1" applyBorder="1" applyAlignment="1">
      <alignment vertical="center"/>
    </xf>
    <xf numFmtId="4" fontId="114" fillId="0" borderId="39" xfId="0" applyNumberFormat="1" applyFont="1" applyFill="1" applyBorder="1" applyAlignment="1">
      <alignment vertical="center"/>
    </xf>
    <xf numFmtId="4" fontId="114" fillId="0" borderId="17" xfId="0" applyNumberFormat="1" applyFont="1" applyFill="1" applyBorder="1" applyAlignment="1">
      <alignment horizontal="right" vertical="center"/>
    </xf>
    <xf numFmtId="4" fontId="159" fillId="0" borderId="17" xfId="0" applyNumberFormat="1" applyFont="1" applyFill="1" applyBorder="1" applyAlignment="1">
      <alignment horizontal="right" vertical="center" wrapText="1"/>
    </xf>
    <xf numFmtId="4" fontId="128" fillId="0" borderId="17" xfId="0" applyNumberFormat="1" applyFont="1" applyFill="1" applyBorder="1" applyAlignment="1">
      <alignment horizontal="right" vertical="center"/>
    </xf>
    <xf numFmtId="4" fontId="115" fillId="0" borderId="17" xfId="0" applyNumberFormat="1" applyFont="1" applyFill="1" applyBorder="1" applyAlignment="1">
      <alignment horizontal="right" vertical="center"/>
    </xf>
    <xf numFmtId="4" fontId="128" fillId="0" borderId="15" xfId="0" applyNumberFormat="1" applyFont="1" applyFill="1" applyBorder="1" applyAlignment="1">
      <alignment vertical="center"/>
    </xf>
    <xf numFmtId="4" fontId="114" fillId="0" borderId="17" xfId="0" applyNumberFormat="1" applyFont="1" applyFill="1" applyBorder="1" applyAlignment="1">
      <alignment horizontal="right" vertical="center" wrapText="1"/>
    </xf>
    <xf numFmtId="4" fontId="115" fillId="0" borderId="15" xfId="0" applyNumberFormat="1" applyFont="1" applyFill="1" applyBorder="1" applyAlignment="1">
      <alignment vertical="center"/>
    </xf>
    <xf numFmtId="4" fontId="114" fillId="0" borderId="17" xfId="0" applyNumberFormat="1" applyFont="1" applyFill="1" applyBorder="1" applyAlignment="1">
      <alignment vertical="center"/>
    </xf>
    <xf numFmtId="4" fontId="114" fillId="0" borderId="49" xfId="0" applyNumberFormat="1" applyFont="1" applyFill="1" applyBorder="1" applyAlignment="1">
      <alignment vertical="center"/>
    </xf>
    <xf numFmtId="4" fontId="115" fillId="0" borderId="17" xfId="0" applyNumberFormat="1" applyFont="1" applyBorder="1" applyAlignment="1">
      <alignment vertical="center"/>
    </xf>
    <xf numFmtId="4" fontId="115" fillId="0" borderId="15" xfId="0" applyNumberFormat="1" applyFont="1" applyBorder="1" applyAlignment="1">
      <alignment horizontal="right" vertical="center"/>
    </xf>
    <xf numFmtId="4" fontId="115" fillId="0" borderId="17" xfId="0" applyNumberFormat="1" applyFont="1" applyBorder="1" applyAlignment="1">
      <alignment horizontal="right" vertical="center"/>
    </xf>
    <xf numFmtId="4" fontId="127" fillId="0" borderId="80" xfId="0" applyNumberFormat="1" applyFont="1" applyBorder="1" applyAlignment="1">
      <alignment vertical="center"/>
    </xf>
    <xf numFmtId="4" fontId="114" fillId="0" borderId="39" xfId="0" applyNumberFormat="1" applyFont="1" applyFill="1" applyBorder="1" applyAlignment="1">
      <alignment vertical="center" wrapText="1"/>
    </xf>
    <xf numFmtId="4" fontId="114" fillId="0" borderId="27" xfId="0" applyNumberFormat="1" applyFont="1" applyFill="1" applyBorder="1" applyAlignment="1">
      <alignment horizontal="right" vertical="center" wrapText="1"/>
    </xf>
    <xf numFmtId="4" fontId="114" fillId="0" borderId="30" xfId="0" applyNumberFormat="1" applyFont="1" applyFill="1" applyBorder="1" applyAlignment="1">
      <alignment horizontal="right" vertical="center"/>
    </xf>
    <xf numFmtId="4" fontId="114" fillId="0" borderId="39" xfId="0" applyNumberFormat="1" applyFont="1" applyBorder="1" applyAlignment="1">
      <alignment horizontal="right" vertical="center"/>
    </xf>
    <xf numFmtId="4" fontId="159" fillId="0" borderId="29" xfId="0" applyNumberFormat="1" applyFont="1" applyFill="1" applyBorder="1" applyAlignment="1">
      <alignment horizontal="right" vertical="center" wrapText="1"/>
    </xf>
    <xf numFmtId="4" fontId="159" fillId="0" borderId="50" xfId="0" applyNumberFormat="1" applyFont="1" applyFill="1" applyBorder="1" applyAlignment="1">
      <alignment horizontal="right" vertical="center" wrapText="1"/>
    </xf>
    <xf numFmtId="4" fontId="114" fillId="0" borderId="15" xfId="0" applyNumberFormat="1" applyFont="1" applyFill="1" applyBorder="1" applyAlignment="1">
      <alignment horizontal="right" vertical="center"/>
    </xf>
    <xf numFmtId="4" fontId="119" fillId="0" borderId="0" xfId="0" applyNumberFormat="1" applyFont="1" applyAlignment="1">
      <alignment horizontal="center" vertical="center"/>
    </xf>
    <xf numFmtId="4" fontId="115" fillId="0" borderId="0" xfId="0" applyNumberFormat="1" applyFont="1" applyBorder="1" applyAlignment="1">
      <alignment vertical="center"/>
    </xf>
    <xf numFmtId="4" fontId="104" fillId="0" borderId="0" xfId="0" applyNumberFormat="1" applyFont="1" applyAlignment="1">
      <alignment vertical="center"/>
    </xf>
    <xf numFmtId="0" fontId="114" fillId="0" borderId="34" xfId="0" applyFont="1" applyFill="1" applyBorder="1" applyAlignment="1">
      <alignment horizontal="center" vertical="center"/>
    </xf>
    <xf numFmtId="4" fontId="118" fillId="0" borderId="49" xfId="0" applyNumberFormat="1" applyFont="1" applyFill="1" applyBorder="1" applyAlignment="1">
      <alignment vertical="center"/>
    </xf>
    <xf numFmtId="4" fontId="114" fillId="0" borderId="0" xfId="0" applyNumberFormat="1" applyFont="1" applyFill="1" applyBorder="1" applyAlignment="1">
      <alignment horizontal="center" vertical="center" wrapText="1"/>
    </xf>
    <xf numFmtId="0" fontId="114" fillId="0" borderId="0" xfId="0" applyFont="1" applyFill="1" applyBorder="1" applyAlignment="1">
      <alignment horizontal="center" vertical="center"/>
    </xf>
    <xf numFmtId="0" fontId="114" fillId="0" borderId="22" xfId="0" applyFont="1" applyFill="1" applyBorder="1" applyAlignment="1">
      <alignment horizontal="center" vertical="center"/>
    </xf>
    <xf numFmtId="0" fontId="114" fillId="0" borderId="39" xfId="0" applyFont="1" applyFill="1" applyBorder="1" applyAlignment="1">
      <alignment horizontal="center" vertical="center"/>
    </xf>
    <xf numFmtId="0" fontId="104" fillId="0" borderId="38" xfId="0" applyFont="1" applyBorder="1" applyAlignment="1">
      <alignment horizontal="center" vertical="center"/>
    </xf>
    <xf numFmtId="4" fontId="114" fillId="0" borderId="18" xfId="0" applyNumberFormat="1" applyFont="1" applyFill="1" applyBorder="1" applyAlignment="1">
      <alignment horizontal="center" vertical="center" wrapText="1"/>
    </xf>
    <xf numFmtId="4" fontId="38" fillId="2" borderId="32" xfId="0" applyNumberFormat="1" applyFont="1" applyFill="1" applyBorder="1" applyAlignment="1">
      <alignment vertical="center"/>
    </xf>
    <xf numFmtId="4" fontId="38" fillId="2" borderId="22" xfId="0" applyNumberFormat="1" applyFont="1" applyFill="1" applyBorder="1" applyAlignment="1">
      <alignment horizontal="right" vertical="center"/>
    </xf>
    <xf numFmtId="4" fontId="38" fillId="0" borderId="48" xfId="0" applyNumberFormat="1" applyFont="1" applyBorder="1" applyAlignment="1">
      <alignment vertical="center"/>
    </xf>
    <xf numFmtId="4" fontId="38" fillId="2" borderId="33" xfId="0" applyNumberFormat="1" applyFont="1" applyFill="1" applyBorder="1" applyAlignment="1">
      <alignment vertical="center"/>
    </xf>
    <xf numFmtId="4" fontId="38" fillId="0" borderId="37" xfId="0" applyNumberFormat="1" applyFont="1" applyBorder="1" applyAlignment="1">
      <alignment vertical="center"/>
    </xf>
    <xf numFmtId="4" fontId="38" fillId="2" borderId="2" xfId="0" applyNumberFormat="1" applyFont="1" applyFill="1" applyBorder="1" applyAlignment="1">
      <alignment horizontal="right" vertical="center"/>
    </xf>
    <xf numFmtId="4" fontId="38" fillId="0" borderId="2" xfId="0" applyNumberFormat="1" applyFont="1" applyBorder="1" applyAlignment="1">
      <alignment horizontal="right" vertical="center"/>
    </xf>
    <xf numFmtId="4" fontId="38" fillId="0" borderId="2" xfId="0" applyNumberFormat="1" applyFont="1" applyBorder="1" applyAlignment="1">
      <alignment vertical="center"/>
    </xf>
    <xf numFmtId="4" fontId="38" fillId="0" borderId="24" xfId="0" applyNumberFormat="1" applyFont="1" applyBorder="1" applyAlignment="1">
      <alignment horizontal="right" vertical="center"/>
    </xf>
    <xf numFmtId="4" fontId="38" fillId="0" borderId="7" xfId="0" applyNumberFormat="1" applyFont="1" applyBorder="1" applyAlignment="1">
      <alignment horizontal="right" vertical="center"/>
    </xf>
    <xf numFmtId="4" fontId="38" fillId="2" borderId="22" xfId="0" applyNumberFormat="1" applyFont="1" applyFill="1" applyBorder="1" applyAlignment="1">
      <alignment vertical="center"/>
    </xf>
    <xf numFmtId="4" fontId="38" fillId="0" borderId="18" xfId="0" applyNumberFormat="1" applyFont="1" applyBorder="1" applyAlignment="1">
      <alignment vertical="center"/>
    </xf>
    <xf numFmtId="4" fontId="38" fillId="0" borderId="6" xfId="0" applyNumberFormat="1" applyFont="1" applyBorder="1" applyAlignment="1">
      <alignment horizontal="right" vertical="center"/>
    </xf>
    <xf numFmtId="4" fontId="38" fillId="2" borderId="5" xfId="0" applyNumberFormat="1" applyFont="1" applyFill="1" applyBorder="1" applyAlignment="1">
      <alignment horizontal="right" vertical="center"/>
    </xf>
    <xf numFmtId="4" fontId="38" fillId="0" borderId="2" xfId="0" applyNumberFormat="1" applyFont="1" applyFill="1" applyBorder="1" applyAlignment="1">
      <alignment horizontal="right" vertical="center"/>
    </xf>
    <xf numFmtId="4" fontId="38" fillId="0" borderId="33" xfId="0" applyNumberFormat="1" applyFont="1" applyBorder="1" applyAlignment="1">
      <alignment horizontal="right" vertical="center"/>
    </xf>
    <xf numFmtId="4" fontId="38" fillId="2" borderId="37" xfId="0" applyNumberFormat="1" applyFont="1" applyFill="1" applyBorder="1" applyAlignment="1">
      <alignment horizontal="right" vertical="center"/>
    </xf>
    <xf numFmtId="4" fontId="38" fillId="0" borderId="22" xfId="0" applyNumberFormat="1" applyFont="1" applyFill="1" applyBorder="1" applyAlignment="1">
      <alignment horizontal="right" vertical="center"/>
    </xf>
    <xf numFmtId="4" fontId="38" fillId="0" borderId="24" xfId="0" applyNumberFormat="1" applyFont="1" applyFill="1" applyBorder="1" applyAlignment="1">
      <alignment horizontal="right" vertical="center"/>
    </xf>
    <xf numFmtId="4" fontId="38" fillId="2" borderId="6" xfId="0" applyNumberFormat="1" applyFont="1" applyFill="1" applyBorder="1" applyAlignment="1">
      <alignment horizontal="right" vertical="center"/>
    </xf>
    <xf numFmtId="4" fontId="38" fillId="0" borderId="39" xfId="0" applyNumberFormat="1" applyFont="1" applyFill="1" applyBorder="1" applyAlignment="1">
      <alignment horizontal="right" vertical="center"/>
    </xf>
    <xf numFmtId="4" fontId="38" fillId="0" borderId="34" xfId="0" applyNumberFormat="1" applyFont="1" applyFill="1" applyBorder="1" applyAlignment="1">
      <alignment horizontal="right" vertical="center"/>
    </xf>
    <xf numFmtId="4" fontId="38" fillId="2" borderId="10" xfId="0" applyNumberFormat="1" applyFont="1" applyFill="1" applyBorder="1" applyAlignment="1">
      <alignment horizontal="right" vertical="center"/>
    </xf>
    <xf numFmtId="4" fontId="38" fillId="0" borderId="22" xfId="0" applyNumberFormat="1" applyFont="1" applyFill="1" applyBorder="1" applyAlignment="1">
      <alignment horizontal="right" vertical="center" wrapText="1"/>
    </xf>
    <xf numFmtId="4" fontId="114" fillId="0" borderId="39" xfId="0" applyNumberFormat="1" applyFont="1" applyFill="1" applyBorder="1" applyAlignment="1">
      <alignment horizontal="right" vertical="center"/>
    </xf>
    <xf numFmtId="4" fontId="104" fillId="5" borderId="54" xfId="0" applyNumberFormat="1" applyFont="1" applyFill="1" applyBorder="1" applyAlignment="1">
      <alignment horizontal="right" vertical="center"/>
    </xf>
    <xf numFmtId="4" fontId="104" fillId="5" borderId="61" xfId="0" applyNumberFormat="1" applyFont="1" applyFill="1" applyBorder="1" applyAlignment="1">
      <alignment horizontal="right" vertical="center"/>
    </xf>
    <xf numFmtId="4" fontId="104" fillId="17" borderId="54" xfId="0" applyNumberFormat="1" applyFont="1" applyFill="1" applyBorder="1" applyAlignment="1">
      <alignment horizontal="right" vertical="center"/>
    </xf>
    <xf numFmtId="4" fontId="139" fillId="0" borderId="2" xfId="0" applyNumberFormat="1" applyFont="1" applyFill="1" applyBorder="1" applyAlignment="1">
      <alignment horizontal="right" vertical="center"/>
    </xf>
    <xf numFmtId="4" fontId="162" fillId="0" borderId="30" xfId="0" applyNumberFormat="1" applyFont="1" applyFill="1" applyBorder="1" applyAlignment="1">
      <alignment horizontal="right" vertical="center"/>
    </xf>
    <xf numFmtId="0" fontId="163" fillId="0" borderId="79" xfId="0" applyFont="1" applyFill="1" applyBorder="1" applyAlignment="1">
      <alignment horizontal="right" vertical="center" wrapText="1"/>
    </xf>
    <xf numFmtId="0" fontId="163" fillId="0" borderId="30" xfId="0" applyFont="1" applyFill="1" applyBorder="1" applyAlignment="1">
      <alignment horizontal="right" vertical="center" wrapText="1"/>
    </xf>
    <xf numFmtId="10" fontId="123" fillId="17" borderId="15" xfId="0" applyNumberFormat="1" applyFont="1" applyFill="1" applyBorder="1" applyAlignment="1">
      <alignment horizontal="center" vertical="center"/>
    </xf>
    <xf numFmtId="10" fontId="123" fillId="0" borderId="19" xfId="0" applyNumberFormat="1" applyFont="1" applyBorder="1" applyAlignment="1">
      <alignment horizontal="center" vertical="center"/>
    </xf>
    <xf numFmtId="4" fontId="132" fillId="20" borderId="1" xfId="0" applyNumberFormat="1" applyFont="1" applyFill="1" applyBorder="1" applyAlignment="1">
      <alignment horizontal="right" vertical="center"/>
    </xf>
    <xf numFmtId="4" fontId="138" fillId="20" borderId="26" xfId="0" applyNumberFormat="1" applyFont="1" applyFill="1" applyBorder="1" applyAlignment="1">
      <alignment horizontal="right" vertical="center"/>
    </xf>
    <xf numFmtId="4" fontId="132" fillId="5" borderId="33" xfId="0" applyNumberFormat="1" applyFont="1" applyFill="1" applyBorder="1" applyAlignment="1">
      <alignment horizontal="right" vertical="center" wrapText="1"/>
    </xf>
    <xf numFmtId="4" fontId="132" fillId="5" borderId="33" xfId="0" applyNumberFormat="1" applyFont="1" applyFill="1" applyBorder="1" applyAlignment="1">
      <alignment horizontal="right" vertical="center"/>
    </xf>
    <xf numFmtId="4" fontId="132" fillId="5" borderId="50" xfId="0" applyNumberFormat="1" applyFont="1" applyFill="1" applyBorder="1" applyAlignment="1">
      <alignment horizontal="right" vertical="center"/>
    </xf>
    <xf numFmtId="4" fontId="123" fillId="5" borderId="37" xfId="0" applyNumberFormat="1" applyFont="1" applyFill="1" applyBorder="1" applyAlignment="1">
      <alignment horizontal="right" vertical="center"/>
    </xf>
    <xf numFmtId="10" fontId="123" fillId="5" borderId="33" xfId="0" applyNumberFormat="1" applyFont="1" applyFill="1" applyBorder="1" applyAlignment="1">
      <alignment horizontal="center" vertical="center"/>
    </xf>
    <xf numFmtId="10" fontId="123" fillId="5" borderId="50" xfId="0" applyNumberFormat="1" applyFont="1" applyFill="1" applyBorder="1" applyAlignment="1">
      <alignment horizontal="center" vertical="center"/>
    </xf>
    <xf numFmtId="4" fontId="115" fillId="0" borderId="15" xfId="0" applyNumberFormat="1" applyFont="1" applyFill="1" applyBorder="1" applyAlignment="1">
      <alignment horizontal="right" vertical="center" wrapText="1"/>
    </xf>
    <xf numFmtId="4" fontId="161" fillId="0" borderId="15" xfId="0" applyNumberFormat="1" applyFont="1" applyFill="1" applyBorder="1" applyAlignment="1">
      <alignment horizontal="right" vertical="top" wrapText="1"/>
    </xf>
    <xf numFmtId="4" fontId="160" fillId="0" borderId="50" xfId="0" applyNumberFormat="1" applyFont="1" applyFill="1" applyBorder="1" applyAlignment="1">
      <alignment horizontal="right" vertical="center" wrapText="1"/>
    </xf>
    <xf numFmtId="4" fontId="115" fillId="0" borderId="50" xfId="0" applyNumberFormat="1" applyFont="1" applyFill="1" applyBorder="1" applyAlignment="1">
      <alignment vertical="center" wrapText="1"/>
    </xf>
    <xf numFmtId="0" fontId="136" fillId="19" borderId="12" xfId="0" applyFont="1" applyFill="1" applyBorder="1" applyAlignment="1">
      <alignment horizontal="left" vertical="center" wrapText="1"/>
    </xf>
    <xf numFmtId="0" fontId="137" fillId="19" borderId="12" xfId="0" applyFont="1" applyFill="1" applyBorder="1" applyAlignment="1">
      <alignment horizontal="center" vertical="center" wrapText="1"/>
    </xf>
    <xf numFmtId="4" fontId="114" fillId="0" borderId="5" xfId="0" applyNumberFormat="1" applyFont="1" applyFill="1" applyBorder="1" applyAlignment="1">
      <alignment horizontal="right" vertical="center"/>
    </xf>
    <xf numFmtId="4" fontId="108" fillId="0" borderId="15" xfId="0" applyNumberFormat="1" applyFont="1" applyFill="1" applyBorder="1" applyAlignment="1">
      <alignment horizontal="right" vertical="top" wrapText="1"/>
    </xf>
    <xf numFmtId="4" fontId="161" fillId="0" borderId="49" xfId="0" applyNumberFormat="1" applyFont="1" applyFill="1" applyBorder="1" applyAlignment="1">
      <alignment horizontal="right" vertical="top" wrapText="1"/>
    </xf>
    <xf numFmtId="4" fontId="115" fillId="0" borderId="5" xfId="0" applyNumberFormat="1" applyFont="1" applyFill="1" applyBorder="1" applyAlignment="1">
      <alignment horizontal="right" vertical="center"/>
    </xf>
    <xf numFmtId="10" fontId="97" fillId="0" borderId="24" xfId="0" applyNumberFormat="1" applyFont="1" applyBorder="1" applyAlignment="1">
      <alignment horizontal="center" vertical="center"/>
    </xf>
    <xf numFmtId="0" fontId="114" fillId="0" borderId="50" xfId="0" applyFont="1" applyBorder="1" applyAlignment="1">
      <alignment vertical="center" wrapText="1"/>
    </xf>
    <xf numFmtId="10" fontId="0" fillId="0" borderId="33" xfId="0" applyNumberFormat="1" applyBorder="1" applyAlignment="1">
      <alignment horizontal="center" vertical="center"/>
    </xf>
    <xf numFmtId="0" fontId="114" fillId="0" borderId="31" xfId="0" applyFont="1" applyFill="1" applyBorder="1" applyAlignment="1">
      <alignment vertical="center" wrapText="1"/>
    </xf>
    <xf numFmtId="0" fontId="114" fillId="0" borderId="17" xfId="0" applyFont="1" applyBorder="1" applyAlignment="1">
      <alignment horizontal="left" vertical="center" wrapText="1"/>
    </xf>
    <xf numFmtId="0" fontId="114" fillId="0" borderId="12" xfId="0" applyFont="1" applyFill="1" applyBorder="1" applyAlignment="1">
      <alignment vertical="center" wrapText="1"/>
    </xf>
    <xf numFmtId="14" fontId="114" fillId="0" borderId="5" xfId="0" applyNumberFormat="1" applyFont="1" applyFill="1" applyBorder="1" applyAlignment="1">
      <alignment vertical="center" wrapText="1"/>
    </xf>
    <xf numFmtId="0" fontId="37" fillId="2" borderId="40" xfId="0" applyFont="1" applyFill="1" applyBorder="1" applyAlignment="1">
      <alignment horizontal="left" vertical="center" wrapText="1"/>
    </xf>
    <xf numFmtId="0" fontId="37" fillId="2" borderId="20" xfId="0" applyFont="1" applyFill="1" applyBorder="1" applyAlignment="1">
      <alignment horizontal="left" vertical="center" wrapText="1"/>
    </xf>
    <xf numFmtId="4" fontId="38" fillId="2" borderId="18" xfId="0" applyNumberFormat="1" applyFont="1" applyFill="1" applyBorder="1" applyAlignment="1">
      <alignment horizontal="right" vertical="center"/>
    </xf>
    <xf numFmtId="0" fontId="37" fillId="0" borderId="18" xfId="0" applyFont="1" applyFill="1" applyBorder="1" applyAlignment="1">
      <alignment horizontal="left" vertical="center" wrapText="1"/>
    </xf>
    <xf numFmtId="4" fontId="115" fillId="0" borderId="15" xfId="0" applyNumberFormat="1" applyFont="1" applyFill="1" applyBorder="1" applyAlignment="1">
      <alignment horizontal="right" vertical="center"/>
    </xf>
    <xf numFmtId="4" fontId="104" fillId="0" borderId="57" xfId="0" applyNumberFormat="1" applyFont="1" applyBorder="1" applyAlignment="1">
      <alignment horizontal="right" vertical="center"/>
    </xf>
    <xf numFmtId="4" fontId="114" fillId="0" borderId="34" xfId="0" applyNumberFormat="1" applyFont="1" applyFill="1" applyBorder="1" applyAlignment="1">
      <alignment horizontal="center" vertical="center"/>
    </xf>
    <xf numFmtId="4" fontId="114" fillId="0" borderId="22" xfId="0" applyNumberFormat="1" applyFont="1" applyFill="1" applyBorder="1" applyAlignment="1">
      <alignment horizontal="center" vertical="center"/>
    </xf>
    <xf numFmtId="4" fontId="114" fillId="0" borderId="54" xfId="0" applyNumberFormat="1" applyFont="1" applyBorder="1" applyAlignment="1">
      <alignment horizontal="center" vertical="center"/>
    </xf>
    <xf numFmtId="4" fontId="38" fillId="2" borderId="33" xfId="0" applyNumberFormat="1" applyFont="1" applyFill="1" applyBorder="1" applyAlignment="1">
      <alignment horizontal="right" vertical="center"/>
    </xf>
    <xf numFmtId="4" fontId="38" fillId="0" borderId="37" xfId="0" applyNumberFormat="1" applyFont="1" applyBorder="1" applyAlignment="1">
      <alignment horizontal="right" vertical="center"/>
    </xf>
    <xf numFmtId="4" fontId="115" fillId="2" borderId="2" xfId="0" applyNumberFormat="1" applyFont="1" applyFill="1" applyBorder="1" applyAlignment="1">
      <alignment horizontal="right" vertical="center"/>
    </xf>
    <xf numFmtId="4" fontId="115" fillId="2" borderId="0" xfId="0" applyNumberFormat="1" applyFont="1" applyFill="1" applyBorder="1" applyAlignment="1">
      <alignment horizontal="right" vertical="center"/>
    </xf>
    <xf numFmtId="4" fontId="108" fillId="0" borderId="0" xfId="0" applyNumberFormat="1" applyFont="1" applyFill="1" applyBorder="1" applyAlignment="1">
      <alignment horizontal="center" vertical="center"/>
    </xf>
    <xf numFmtId="4" fontId="108" fillId="0" borderId="0" xfId="0" applyNumberFormat="1" applyFont="1" applyBorder="1" applyAlignment="1">
      <alignment vertical="center"/>
    </xf>
    <xf numFmtId="4" fontId="108" fillId="0" borderId="0" xfId="0" applyNumberFormat="1" applyFont="1" applyBorder="1" applyAlignment="1">
      <alignment horizontal="right" vertical="center" wrapText="1"/>
    </xf>
    <xf numFmtId="0" fontId="108" fillId="0" borderId="0" xfId="0" applyFont="1" applyFill="1" applyAlignment="1">
      <alignment horizontal="center" vertical="center"/>
    </xf>
    <xf numFmtId="4" fontId="108" fillId="0" borderId="0" xfId="0" applyNumberFormat="1" applyFont="1" applyAlignment="1">
      <alignment vertical="center"/>
    </xf>
    <xf numFmtId="4" fontId="114" fillId="0" borderId="33" xfId="0" applyNumberFormat="1" applyFont="1" applyFill="1" applyBorder="1" applyAlignment="1">
      <alignment vertical="center"/>
    </xf>
    <xf numFmtId="0" fontId="97" fillId="2" borderId="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114" fillId="0" borderId="16" xfId="0" applyFont="1" applyFill="1" applyBorder="1" applyAlignment="1">
      <alignment horizontal="left" vertical="center" wrapText="1"/>
    </xf>
    <xf numFmtId="4" fontId="114" fillId="0" borderId="24" xfId="0" applyNumberFormat="1" applyFont="1" applyFill="1" applyBorder="1" applyAlignment="1">
      <alignment horizontal="right" vertical="center"/>
    </xf>
    <xf numFmtId="0" fontId="114" fillId="0" borderId="24" xfId="0" applyFont="1" applyFill="1" applyBorder="1" applyAlignment="1">
      <alignment horizontal="left" vertical="center" wrapText="1"/>
    </xf>
    <xf numFmtId="0" fontId="114" fillId="0" borderId="40" xfId="0" applyFont="1" applyFill="1" applyBorder="1" applyAlignment="1">
      <alignment horizontal="left" vertical="center" wrapText="1"/>
    </xf>
    <xf numFmtId="4" fontId="114" fillId="0" borderId="1" xfId="0" applyNumberFormat="1" applyFont="1" applyFill="1" applyBorder="1" applyAlignment="1">
      <alignment horizontal="right" vertical="center" wrapText="1"/>
    </xf>
    <xf numFmtId="4" fontId="115" fillId="0" borderId="17" xfId="0" applyNumberFormat="1" applyFont="1" applyFill="1" applyBorder="1" applyAlignment="1">
      <alignment vertical="center" wrapText="1"/>
    </xf>
    <xf numFmtId="0" fontId="154" fillId="0" borderId="22" xfId="0" applyFont="1" applyFill="1" applyBorder="1" applyAlignment="1">
      <alignment vertical="center" wrapText="1"/>
    </xf>
    <xf numFmtId="4" fontId="145" fillId="0" borderId="50" xfId="0" applyNumberFormat="1" applyFont="1" applyFill="1" applyBorder="1" applyAlignment="1">
      <alignment horizontal="right" wrapText="1"/>
    </xf>
    <xf numFmtId="4" fontId="114" fillId="0" borderId="30" xfId="0" applyNumberFormat="1" applyFont="1" applyFill="1" applyBorder="1" applyAlignment="1">
      <alignment horizontal="left" vertical="center" wrapText="1"/>
    </xf>
    <xf numFmtId="4" fontId="114" fillId="0" borderId="30" xfId="0" applyNumberFormat="1" applyFont="1" applyBorder="1" applyAlignment="1">
      <alignment horizontal="right" vertical="center"/>
    </xf>
    <xf numFmtId="4" fontId="114" fillId="2" borderId="30" xfId="0" applyNumberFormat="1" applyFont="1" applyFill="1" applyBorder="1" applyAlignment="1">
      <alignment horizontal="right" vertical="center"/>
    </xf>
    <xf numFmtId="4" fontId="38" fillId="0" borderId="18" xfId="0" applyNumberFormat="1" applyFont="1" applyFill="1" applyBorder="1" applyAlignment="1">
      <alignment horizontal="right" vertical="center"/>
    </xf>
    <xf numFmtId="4" fontId="114" fillId="2" borderId="38" xfId="0" applyNumberFormat="1" applyFont="1" applyFill="1" applyBorder="1" applyAlignment="1">
      <alignment horizontal="right" vertical="center"/>
    </xf>
    <xf numFmtId="0" fontId="34" fillId="2" borderId="1" xfId="0" applyFont="1" applyFill="1" applyBorder="1" applyAlignment="1">
      <alignment horizontal="left" vertical="center" wrapText="1"/>
    </xf>
    <xf numFmtId="0" fontId="34" fillId="2" borderId="4" xfId="0" applyFont="1" applyFill="1" applyBorder="1" applyAlignment="1">
      <alignment horizontal="left" vertical="center" wrapText="1"/>
    </xf>
    <xf numFmtId="10" fontId="97" fillId="0" borderId="24" xfId="0" applyNumberFormat="1" applyFont="1" applyBorder="1" applyAlignment="1">
      <alignment horizontal="center" vertical="center"/>
    </xf>
    <xf numFmtId="4" fontId="115" fillId="2" borderId="50" xfId="0" applyNumberFormat="1" applyFont="1" applyFill="1" applyBorder="1" applyAlignment="1">
      <alignment horizontal="right" vertical="center"/>
    </xf>
    <xf numFmtId="4" fontId="114" fillId="2" borderId="31" xfId="0" applyNumberFormat="1" applyFont="1" applyFill="1" applyBorder="1" applyAlignment="1">
      <alignment horizontal="right" vertical="center" wrapText="1"/>
    </xf>
    <xf numFmtId="4" fontId="164" fillId="0" borderId="0" xfId="0" applyNumberFormat="1" applyFont="1"/>
    <xf numFmtId="14" fontId="114" fillId="0" borderId="12" xfId="0" applyNumberFormat="1" applyFont="1" applyFill="1" applyBorder="1" applyAlignment="1">
      <alignment horizontal="left" vertical="center" wrapText="1"/>
    </xf>
    <xf numFmtId="10" fontId="97" fillId="0" borderId="24" xfId="0" applyNumberFormat="1" applyFont="1" applyBorder="1" applyAlignment="1">
      <alignment horizontal="center" vertical="center"/>
    </xf>
    <xf numFmtId="0" fontId="0" fillId="0" borderId="4" xfId="0" applyBorder="1" applyAlignment="1">
      <alignment horizontal="left" vertical="center" wrapText="1"/>
    </xf>
    <xf numFmtId="4" fontId="38" fillId="0" borderId="24" xfId="0" applyNumberFormat="1" applyFont="1" applyFill="1" applyBorder="1" applyAlignment="1">
      <alignment horizontal="right" vertical="center" wrapText="1"/>
    </xf>
    <xf numFmtId="0" fontId="33" fillId="2" borderId="1"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114" fillId="0" borderId="2" xfId="9" applyFont="1" applyBorder="1" applyAlignment="1">
      <alignment vertical="center" wrapText="1"/>
    </xf>
    <xf numFmtId="4" fontId="0" fillId="0" borderId="0" xfId="0" applyNumberFormat="1" applyBorder="1"/>
    <xf numFmtId="0" fontId="114" fillId="0" borderId="46" xfId="0" applyFont="1" applyFill="1" applyBorder="1" applyAlignment="1">
      <alignment vertical="center" wrapText="1"/>
    </xf>
    <xf numFmtId="0" fontId="114" fillId="0" borderId="39" xfId="0" applyFont="1" applyFill="1" applyBorder="1" applyAlignment="1">
      <alignment vertical="center" wrapText="1"/>
    </xf>
    <xf numFmtId="4" fontId="119" fillId="0" borderId="0" xfId="0" applyNumberFormat="1" applyFont="1"/>
    <xf numFmtId="4" fontId="118" fillId="0" borderId="0" xfId="0" applyNumberFormat="1" applyFont="1" applyFill="1" applyBorder="1" applyAlignment="1">
      <alignment vertical="center"/>
    </xf>
    <xf numFmtId="4" fontId="162" fillId="0" borderId="0" xfId="0" applyNumberFormat="1" applyFont="1" applyFill="1" applyBorder="1" applyAlignment="1">
      <alignment horizontal="right" vertical="center"/>
    </xf>
    <xf numFmtId="4" fontId="127" fillId="0" borderId="0" xfId="0" applyNumberFormat="1" applyFont="1" applyBorder="1" applyAlignment="1">
      <alignment vertical="center"/>
    </xf>
    <xf numFmtId="4" fontId="104" fillId="0" borderId="0" xfId="0" applyNumberFormat="1" applyFont="1" applyBorder="1" applyAlignment="1">
      <alignment horizontal="right" vertical="center"/>
    </xf>
    <xf numFmtId="4" fontId="0" fillId="0" borderId="0" xfId="0" applyNumberFormat="1" applyBorder="1" applyAlignment="1">
      <alignment horizontal="center"/>
    </xf>
    <xf numFmtId="4" fontId="114" fillId="0" borderId="0" xfId="0" applyNumberFormat="1" applyFont="1" applyFill="1" applyBorder="1" applyAlignment="1">
      <alignment horizontal="right" vertical="center" wrapText="1"/>
    </xf>
    <xf numFmtId="0" fontId="31" fillId="2" borderId="2" xfId="0" applyFont="1" applyFill="1" applyBorder="1" applyAlignment="1">
      <alignment horizontal="left" vertical="center" wrapText="1"/>
    </xf>
    <xf numFmtId="0" fontId="137" fillId="18" borderId="2" xfId="0" applyFont="1" applyFill="1" applyBorder="1" applyAlignment="1">
      <alignment horizontal="center" vertical="center" wrapText="1"/>
    </xf>
    <xf numFmtId="0" fontId="114" fillId="0" borderId="20" xfId="0" applyFont="1" applyFill="1" applyBorder="1" applyAlignment="1">
      <alignment horizontal="left" vertical="center" wrapText="1"/>
    </xf>
    <xf numFmtId="0" fontId="114" fillId="0" borderId="1" xfId="0" applyFont="1" applyFill="1" applyBorder="1" applyAlignment="1">
      <alignment horizontal="left" vertical="center" wrapText="1"/>
    </xf>
    <xf numFmtId="4" fontId="114" fillId="0" borderId="20" xfId="0" applyNumberFormat="1" applyFont="1" applyFill="1" applyBorder="1" applyAlignment="1">
      <alignment horizontal="right" vertical="center"/>
    </xf>
    <xf numFmtId="10" fontId="114" fillId="0" borderId="24" xfId="0" applyNumberFormat="1" applyFont="1" applyFill="1" applyBorder="1" applyAlignment="1">
      <alignment horizontal="center" vertical="center"/>
    </xf>
    <xf numFmtId="4" fontId="114" fillId="0" borderId="20" xfId="0" applyNumberFormat="1" applyFont="1" applyFill="1" applyBorder="1" applyAlignment="1">
      <alignment horizontal="left" vertical="center"/>
    </xf>
    <xf numFmtId="0" fontId="30" fillId="0" borderId="1" xfId="0" applyFont="1" applyFill="1" applyBorder="1" applyAlignment="1">
      <alignment horizontal="left" vertical="center" wrapText="1"/>
    </xf>
    <xf numFmtId="4" fontId="30" fillId="0" borderId="22" xfId="0" applyNumberFormat="1" applyFont="1" applyFill="1" applyBorder="1" applyAlignment="1">
      <alignment vertical="center"/>
    </xf>
    <xf numFmtId="4" fontId="30" fillId="0" borderId="24" xfId="0" applyNumberFormat="1" applyFont="1" applyFill="1" applyBorder="1" applyAlignment="1">
      <alignment vertical="center"/>
    </xf>
    <xf numFmtId="4" fontId="30" fillId="0" borderId="30" xfId="0" applyNumberFormat="1" applyFont="1" applyFill="1" applyBorder="1" applyAlignment="1">
      <alignment horizontal="right" vertical="center"/>
    </xf>
    <xf numFmtId="10" fontId="30" fillId="0" borderId="22" xfId="0" applyNumberFormat="1" applyFont="1" applyFill="1" applyBorder="1" applyAlignment="1">
      <alignment horizontal="center" vertical="center"/>
    </xf>
    <xf numFmtId="0" fontId="30" fillId="0" borderId="22" xfId="0" applyFont="1" applyFill="1" applyBorder="1" applyAlignment="1">
      <alignment vertical="center" wrapText="1"/>
    </xf>
    <xf numFmtId="0" fontId="30" fillId="0" borderId="2" xfId="0" applyFont="1" applyFill="1" applyBorder="1" applyAlignment="1">
      <alignment horizontal="left" vertical="center" wrapText="1"/>
    </xf>
    <xf numFmtId="4" fontId="30" fillId="0" borderId="22" xfId="0" applyNumberFormat="1" applyFont="1" applyFill="1" applyBorder="1" applyAlignment="1">
      <alignment horizontal="right" vertical="center"/>
    </xf>
    <xf numFmtId="4" fontId="30" fillId="0" borderId="30" xfId="0" applyNumberFormat="1" applyFont="1" applyFill="1" applyBorder="1" applyAlignment="1">
      <alignment vertical="center"/>
    </xf>
    <xf numFmtId="4" fontId="30" fillId="0" borderId="37" xfId="0" applyNumberFormat="1" applyFont="1" applyFill="1" applyBorder="1" applyAlignment="1">
      <alignment vertical="center"/>
    </xf>
    <xf numFmtId="10" fontId="30" fillId="0" borderId="24" xfId="0" applyNumberFormat="1" applyFont="1" applyFill="1" applyBorder="1" applyAlignment="1">
      <alignment horizontal="center" vertical="center"/>
    </xf>
    <xf numFmtId="0" fontId="30" fillId="0" borderId="3" xfId="0" applyFont="1" applyFill="1" applyBorder="1" applyAlignment="1">
      <alignment horizontal="left" vertical="center" wrapText="1"/>
    </xf>
    <xf numFmtId="0" fontId="30" fillId="0" borderId="6" xfId="0" applyFont="1" applyFill="1" applyBorder="1" applyAlignment="1">
      <alignment horizontal="left" vertical="center" wrapText="1"/>
    </xf>
    <xf numFmtId="4" fontId="30" fillId="0" borderId="39" xfId="0" applyNumberFormat="1" applyFont="1" applyFill="1" applyBorder="1" applyAlignment="1">
      <alignment horizontal="right" vertical="center" wrapText="1"/>
    </xf>
    <xf numFmtId="4" fontId="30" fillId="0" borderId="30" xfId="0" applyNumberFormat="1" applyFont="1" applyFill="1" applyBorder="1" applyAlignment="1">
      <alignment horizontal="right" vertical="center" wrapText="1"/>
    </xf>
    <xf numFmtId="4" fontId="30" fillId="0" borderId="39" xfId="0" applyNumberFormat="1" applyFont="1" applyFill="1" applyBorder="1" applyAlignment="1">
      <alignment horizontal="right" vertical="center"/>
    </xf>
    <xf numFmtId="4" fontId="30" fillId="0" borderId="17" xfId="0" applyNumberFormat="1" applyFont="1" applyFill="1" applyBorder="1" applyAlignment="1">
      <alignment vertical="center"/>
    </xf>
    <xf numFmtId="4" fontId="30" fillId="0" borderId="27" xfId="0" applyNumberFormat="1" applyFont="1" applyFill="1" applyBorder="1" applyAlignment="1">
      <alignment vertical="center"/>
    </xf>
    <xf numFmtId="0" fontId="30" fillId="0" borderId="17" xfId="0" applyFont="1" applyFill="1" applyBorder="1" applyAlignment="1">
      <alignment horizontal="center" vertical="center" wrapText="1"/>
    </xf>
    <xf numFmtId="0" fontId="30" fillId="0" borderId="1" xfId="0" applyFont="1" applyFill="1" applyBorder="1" applyAlignment="1">
      <alignment vertical="center" wrapText="1"/>
    </xf>
    <xf numFmtId="0" fontId="114" fillId="0" borderId="1" xfId="10" applyFont="1" applyFill="1" applyBorder="1" applyAlignment="1">
      <alignment horizontal="left" vertical="center" wrapText="1"/>
    </xf>
    <xf numFmtId="0" fontId="30" fillId="0" borderId="1" xfId="0" applyFont="1" applyBorder="1" applyAlignment="1">
      <alignment horizontal="left" vertical="center"/>
    </xf>
    <xf numFmtId="10" fontId="30" fillId="0" borderId="30" xfId="0" applyNumberFormat="1" applyFont="1" applyFill="1" applyBorder="1" applyAlignment="1">
      <alignment horizontal="center" vertical="center"/>
    </xf>
    <xf numFmtId="0" fontId="30" fillId="2" borderId="1" xfId="0" applyFont="1" applyFill="1" applyBorder="1" applyAlignment="1">
      <alignment horizontal="left" vertical="center" wrapText="1"/>
    </xf>
    <xf numFmtId="4" fontId="30" fillId="0" borderId="39" xfId="0" applyNumberFormat="1" applyFont="1" applyFill="1" applyBorder="1" applyAlignment="1">
      <alignment vertical="center"/>
    </xf>
    <xf numFmtId="4" fontId="30" fillId="0" borderId="38" xfId="0" applyNumberFormat="1" applyFont="1" applyFill="1" applyBorder="1" applyAlignment="1">
      <alignment vertical="center"/>
    </xf>
    <xf numFmtId="0" fontId="30" fillId="0" borderId="17" xfId="0" applyFont="1" applyFill="1" applyBorder="1" applyAlignment="1">
      <alignment horizontal="center" vertical="center"/>
    </xf>
    <xf numFmtId="0" fontId="30" fillId="0" borderId="20" xfId="0" applyFont="1" applyFill="1" applyBorder="1" applyAlignment="1">
      <alignment horizontal="left" vertical="center" wrapText="1"/>
    </xf>
    <xf numFmtId="0" fontId="114" fillId="0" borderId="1" xfId="10" applyFont="1" applyBorder="1" applyAlignment="1">
      <alignment horizontal="left" vertical="center" wrapText="1"/>
    </xf>
    <xf numFmtId="0" fontId="30" fillId="0" borderId="18" xfId="0" applyFont="1" applyFill="1" applyBorder="1" applyAlignment="1">
      <alignment vertical="center" wrapText="1"/>
    </xf>
    <xf numFmtId="0" fontId="30" fillId="0" borderId="40" xfId="0" applyFont="1" applyFill="1" applyBorder="1" applyAlignment="1">
      <alignment vertical="center" wrapText="1"/>
    </xf>
    <xf numFmtId="4" fontId="30" fillId="0" borderId="59" xfId="0" applyNumberFormat="1" applyFont="1" applyFill="1" applyBorder="1" applyAlignment="1">
      <alignment vertical="center"/>
    </xf>
    <xf numFmtId="10" fontId="30" fillId="0" borderId="34" xfId="0" applyNumberFormat="1" applyFont="1" applyFill="1" applyBorder="1" applyAlignment="1">
      <alignment horizontal="center" vertical="center"/>
    </xf>
    <xf numFmtId="0" fontId="30" fillId="0" borderId="37" xfId="0" applyFont="1" applyFill="1" applyBorder="1" applyAlignment="1">
      <alignment horizontal="left" vertical="center" wrapText="1"/>
    </xf>
    <xf numFmtId="10" fontId="30" fillId="0" borderId="33" xfId="0" applyNumberFormat="1" applyFont="1" applyFill="1" applyBorder="1" applyAlignment="1">
      <alignment horizontal="center" vertical="center"/>
    </xf>
    <xf numFmtId="0" fontId="30" fillId="0" borderId="18" xfId="0" applyFont="1" applyFill="1" applyBorder="1" applyAlignment="1">
      <alignment horizontal="left" vertical="center" wrapText="1"/>
    </xf>
    <xf numFmtId="4" fontId="30" fillId="0" borderId="22" xfId="0" applyNumberFormat="1" applyFont="1" applyBorder="1" applyAlignment="1">
      <alignment horizontal="right" vertical="center"/>
    </xf>
    <xf numFmtId="4" fontId="30" fillId="0" borderId="39" xfId="0" applyNumberFormat="1" applyFont="1" applyBorder="1" applyAlignment="1">
      <alignment horizontal="right" vertical="center"/>
    </xf>
    <xf numFmtId="10" fontId="30" fillId="0" borderId="22" xfId="0" applyNumberFormat="1" applyFont="1" applyBorder="1" applyAlignment="1">
      <alignment horizontal="center" vertical="center"/>
    </xf>
    <xf numFmtId="0" fontId="30" fillId="0" borderId="50" xfId="0" applyFont="1" applyFill="1" applyBorder="1" applyAlignment="1">
      <alignment horizontal="center" vertical="center"/>
    </xf>
    <xf numFmtId="0" fontId="114" fillId="0" borderId="20" xfId="10" applyFont="1" applyBorder="1" applyAlignment="1">
      <alignment horizontal="left" vertical="center" wrapText="1"/>
    </xf>
    <xf numFmtId="0" fontId="30" fillId="0" borderId="20" xfId="0" applyFont="1" applyBorder="1" applyAlignment="1">
      <alignment horizontal="left" vertical="center"/>
    </xf>
    <xf numFmtId="4" fontId="30" fillId="0" borderId="33" xfId="0" applyNumberFormat="1" applyFont="1" applyFill="1" applyBorder="1" applyAlignment="1">
      <alignment horizontal="right" vertical="center"/>
    </xf>
    <xf numFmtId="4" fontId="30" fillId="0" borderId="56" xfId="0" applyNumberFormat="1" applyFont="1" applyBorder="1" applyAlignment="1">
      <alignment horizontal="right" vertical="center"/>
    </xf>
    <xf numFmtId="10" fontId="30" fillId="0" borderId="33" xfId="0" applyNumberFormat="1" applyFont="1" applyBorder="1" applyAlignment="1">
      <alignment horizontal="center" vertical="center"/>
    </xf>
    <xf numFmtId="0" fontId="30" fillId="0" borderId="59" xfId="0" applyFont="1" applyFill="1" applyBorder="1" applyAlignment="1">
      <alignment horizontal="left" vertical="center" wrapText="1"/>
    </xf>
    <xf numFmtId="4" fontId="30" fillId="0" borderId="24" xfId="0" applyNumberFormat="1" applyFont="1" applyFill="1" applyBorder="1" applyAlignment="1">
      <alignment horizontal="right" vertical="center"/>
    </xf>
    <xf numFmtId="0" fontId="30" fillId="0" borderId="65" xfId="0" applyFont="1" applyFill="1" applyBorder="1" applyAlignment="1">
      <alignment horizontal="center" vertical="center"/>
    </xf>
    <xf numFmtId="0" fontId="30" fillId="0" borderId="30" xfId="0" applyFont="1" applyBorder="1" applyAlignment="1">
      <alignment horizontal="left" vertical="center"/>
    </xf>
    <xf numFmtId="0" fontId="30" fillId="5" borderId="57" xfId="0" applyFont="1" applyFill="1" applyBorder="1" applyAlignment="1">
      <alignment horizontal="left" vertical="center" wrapText="1"/>
    </xf>
    <xf numFmtId="0" fontId="30" fillId="5" borderId="57" xfId="0" applyFont="1" applyFill="1" applyBorder="1" applyAlignment="1">
      <alignment horizontal="left" vertical="center"/>
    </xf>
    <xf numFmtId="0" fontId="30" fillId="5" borderId="57" xfId="0" applyFont="1" applyFill="1" applyBorder="1" applyAlignment="1">
      <alignment horizontal="center" vertical="center"/>
    </xf>
    <xf numFmtId="0" fontId="30" fillId="5" borderId="58" xfId="0" applyFont="1" applyFill="1" applyBorder="1" applyAlignment="1">
      <alignment horizontal="center" vertical="center"/>
    </xf>
    <xf numFmtId="0" fontId="30" fillId="0" borderId="24" xfId="0" applyFont="1" applyBorder="1" applyAlignment="1">
      <alignment horizontal="center" vertical="center"/>
    </xf>
    <xf numFmtId="0" fontId="30" fillId="0" borderId="12" xfId="0" applyFont="1" applyBorder="1" applyAlignment="1">
      <alignment horizontal="center" vertical="center"/>
    </xf>
    <xf numFmtId="0" fontId="30" fillId="0" borderId="15" xfId="0" applyFont="1" applyBorder="1" applyAlignment="1">
      <alignment horizontal="center" vertical="center"/>
    </xf>
    <xf numFmtId="0" fontId="30" fillId="0" borderId="34" xfId="0" applyFont="1" applyBorder="1" applyAlignment="1">
      <alignment horizontal="center" vertical="center"/>
    </xf>
    <xf numFmtId="0" fontId="30" fillId="0" borderId="54" xfId="0" applyFont="1" applyBorder="1" applyAlignment="1">
      <alignment horizontal="center" vertical="center"/>
    </xf>
    <xf numFmtId="0" fontId="30" fillId="0" borderId="57" xfId="0" applyFont="1" applyBorder="1" applyAlignment="1">
      <alignment horizontal="center" vertical="center"/>
    </xf>
    <xf numFmtId="0" fontId="30" fillId="0" borderId="23" xfId="0" applyFont="1" applyBorder="1" applyAlignment="1">
      <alignment horizontal="center" vertical="center"/>
    </xf>
    <xf numFmtId="0" fontId="30" fillId="0" borderId="5" xfId="0" applyFont="1" applyBorder="1" applyAlignment="1">
      <alignment horizontal="center" vertical="center"/>
    </xf>
    <xf numFmtId="0" fontId="30" fillId="0" borderId="17" xfId="0" applyFont="1" applyBorder="1" applyAlignment="1">
      <alignment horizontal="center" vertical="center"/>
    </xf>
    <xf numFmtId="4" fontId="30" fillId="0" borderId="0" xfId="0" applyNumberFormat="1" applyFont="1" applyFill="1" applyBorder="1" applyAlignment="1">
      <alignment horizontal="center" vertical="center"/>
    </xf>
    <xf numFmtId="0" fontId="29" fillId="0" borderId="2"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6" fillId="0" borderId="22" xfId="0" applyFont="1" applyFill="1" applyBorder="1" applyAlignment="1">
      <alignment vertical="center" wrapText="1"/>
    </xf>
    <xf numFmtId="4" fontId="30" fillId="0" borderId="33" xfId="0" applyNumberFormat="1" applyFont="1" applyBorder="1" applyAlignment="1">
      <alignment horizontal="right" vertical="center"/>
    </xf>
    <xf numFmtId="0" fontId="24" fillId="0" borderId="1"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114" fillId="0" borderId="0" xfId="0" applyFont="1" applyFill="1" applyBorder="1" applyAlignment="1">
      <alignment vertical="center" wrapText="1"/>
    </xf>
    <xf numFmtId="0" fontId="23" fillId="0" borderId="16" xfId="0" applyFont="1" applyFill="1" applyBorder="1" applyAlignment="1">
      <alignment vertical="center" wrapText="1"/>
    </xf>
    <xf numFmtId="0" fontId="114" fillId="2" borderId="5" xfId="0" applyFont="1" applyFill="1" applyBorder="1" applyAlignment="1">
      <alignment vertical="center" wrapText="1"/>
    </xf>
    <xf numFmtId="0" fontId="114" fillId="2" borderId="12" xfId="0" applyFont="1" applyFill="1" applyBorder="1" applyAlignment="1">
      <alignment vertical="center" wrapText="1"/>
    </xf>
    <xf numFmtId="0" fontId="114" fillId="2" borderId="41" xfId="0" applyFont="1" applyFill="1" applyBorder="1" applyAlignment="1">
      <alignment vertical="center" wrapText="1"/>
    </xf>
    <xf numFmtId="0" fontId="22" fillId="0" borderId="22" xfId="0" applyFont="1" applyBorder="1" applyAlignment="1">
      <alignment vertical="center" wrapText="1"/>
    </xf>
    <xf numFmtId="0" fontId="22" fillId="0" borderId="46" xfId="0" applyFont="1" applyFill="1" applyBorder="1" applyAlignment="1">
      <alignment vertical="center" wrapText="1"/>
    </xf>
    <xf numFmtId="0" fontId="22" fillId="0" borderId="22" xfId="0" applyFont="1" applyFill="1" applyBorder="1" applyAlignment="1">
      <alignment vertical="center" wrapText="1"/>
    </xf>
    <xf numFmtId="0" fontId="22" fillId="0" borderId="34" xfId="0" applyFont="1" applyFill="1" applyBorder="1" applyAlignment="1">
      <alignment vertical="center" wrapText="1"/>
    </xf>
    <xf numFmtId="0" fontId="21" fillId="0" borderId="22" xfId="0" applyFont="1" applyBorder="1" applyAlignment="1">
      <alignment vertical="center" wrapText="1"/>
    </xf>
    <xf numFmtId="0" fontId="21" fillId="0" borderId="22" xfId="0" applyFont="1" applyFill="1" applyBorder="1" applyAlignment="1">
      <alignment vertical="center" wrapText="1"/>
    </xf>
    <xf numFmtId="0" fontId="20" fillId="0" borderId="22" xfId="0" applyFont="1" applyFill="1" applyBorder="1" applyAlignment="1">
      <alignment vertical="center" wrapText="1"/>
    </xf>
    <xf numFmtId="4" fontId="165" fillId="0" borderId="2" xfId="0" applyNumberFormat="1" applyFont="1" applyFill="1" applyBorder="1" applyAlignment="1">
      <alignment horizontal="right" vertical="center"/>
    </xf>
    <xf numFmtId="0" fontId="0" fillId="0" borderId="4" xfId="0" applyBorder="1" applyAlignment="1">
      <alignment horizontal="left" vertical="center" wrapText="1"/>
    </xf>
    <xf numFmtId="4" fontId="38" fillId="0" borderId="24" xfId="0" applyNumberFormat="1" applyFont="1" applyFill="1" applyBorder="1" applyAlignment="1">
      <alignment horizontal="right" vertical="center" wrapText="1"/>
    </xf>
    <xf numFmtId="10" fontId="30" fillId="0" borderId="24" xfId="0" applyNumberFormat="1" applyFont="1" applyFill="1" applyBorder="1" applyAlignment="1">
      <alignment horizontal="center" vertical="center"/>
    </xf>
    <xf numFmtId="0" fontId="17" fillId="0" borderId="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46" xfId="0" applyFont="1" applyBorder="1" applyAlignment="1">
      <alignment vertical="center" wrapText="1"/>
    </xf>
    <xf numFmtId="0" fontId="15" fillId="2" borderId="1" xfId="0" applyFont="1" applyFill="1" applyBorder="1" applyAlignment="1">
      <alignment horizontal="left" vertical="center" wrapText="1"/>
    </xf>
    <xf numFmtId="0" fontId="15" fillId="0" borderId="22" xfId="0" applyFont="1" applyFill="1" applyBorder="1" applyAlignment="1">
      <alignment vertical="center" wrapText="1"/>
    </xf>
    <xf numFmtId="0" fontId="15" fillId="0" borderId="1" xfId="0" applyFont="1" applyFill="1" applyBorder="1" applyAlignment="1">
      <alignment horizontal="left" vertical="center" wrapText="1"/>
    </xf>
    <xf numFmtId="0" fontId="14" fillId="0" borderId="22" xfId="0" applyFont="1" applyFill="1" applyBorder="1" applyAlignment="1">
      <alignment vertical="center" wrapText="1"/>
    </xf>
    <xf numFmtId="0" fontId="14" fillId="0" borderId="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7" xfId="0" applyFont="1" applyBorder="1" applyAlignment="1">
      <alignment horizontal="left" vertical="center" wrapText="1"/>
    </xf>
    <xf numFmtId="4" fontId="115" fillId="0" borderId="15" xfId="0" applyNumberFormat="1" applyFont="1" applyFill="1" applyBorder="1" applyAlignment="1">
      <alignment vertical="center" wrapText="1"/>
    </xf>
    <xf numFmtId="4" fontId="114" fillId="0" borderId="27" xfId="0" applyNumberFormat="1" applyFont="1" applyFill="1" applyBorder="1" applyAlignment="1">
      <alignment vertical="center" wrapText="1"/>
    </xf>
    <xf numFmtId="0" fontId="114" fillId="0" borderId="24" xfId="0" applyFont="1" applyFill="1" applyBorder="1" applyAlignment="1">
      <alignment vertical="center" wrapText="1"/>
    </xf>
    <xf numFmtId="0" fontId="11" fillId="0" borderId="40" xfId="0" applyFont="1" applyFill="1" applyBorder="1" applyAlignment="1">
      <alignment vertical="center" wrapText="1"/>
    </xf>
    <xf numFmtId="0" fontId="10" fillId="0" borderId="22" xfId="0" applyFont="1" applyFill="1" applyBorder="1" applyAlignment="1">
      <alignment vertical="center" wrapText="1"/>
    </xf>
    <xf numFmtId="0" fontId="10" fillId="0" borderId="59" xfId="0" applyFont="1" applyBorder="1" applyAlignment="1">
      <alignmen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4" fontId="0" fillId="0" borderId="3" xfId="0" applyNumberFormat="1" applyBorder="1" applyAlignment="1">
      <alignment horizontal="center" vertical="center"/>
    </xf>
    <xf numFmtId="0" fontId="0" fillId="0" borderId="3" xfId="0" applyBorder="1" applyAlignment="1">
      <alignment horizontal="left" vertical="center" wrapText="1"/>
    </xf>
    <xf numFmtId="0" fontId="30" fillId="0" borderId="49" xfId="0" applyFont="1" applyFill="1" applyBorder="1" applyAlignment="1">
      <alignment horizontal="center" vertical="center"/>
    </xf>
    <xf numFmtId="0" fontId="30" fillId="0" borderId="1" xfId="0" applyFont="1" applyFill="1" applyBorder="1" applyAlignment="1">
      <alignment horizontal="left" vertical="center" wrapText="1"/>
    </xf>
    <xf numFmtId="4" fontId="109" fillId="0" borderId="1" xfId="0" applyNumberFormat="1" applyFont="1" applyBorder="1" applyAlignment="1">
      <alignment horizontal="right" vertical="center"/>
    </xf>
    <xf numFmtId="0" fontId="8" fillId="2" borderId="2" xfId="0" applyFont="1" applyFill="1" applyBorder="1" applyAlignment="1">
      <alignment horizontal="left" vertical="center" wrapText="1"/>
    </xf>
    <xf numFmtId="0" fontId="8" fillId="0" borderId="1" xfId="0" applyFont="1" applyBorder="1" applyAlignment="1">
      <alignment horizontal="left" vertical="center" wrapText="1"/>
    </xf>
    <xf numFmtId="0" fontId="30" fillId="0" borderId="0" xfId="0" applyFont="1" applyFill="1" applyBorder="1" applyAlignment="1">
      <alignment horizontal="left" vertical="center" wrapText="1"/>
    </xf>
    <xf numFmtId="0" fontId="30" fillId="2" borderId="3" xfId="0" applyFont="1" applyFill="1" applyBorder="1" applyAlignment="1">
      <alignment horizontal="left" vertical="center" wrapText="1"/>
    </xf>
    <xf numFmtId="4" fontId="108" fillId="0" borderId="3" xfId="0" applyNumberFormat="1" applyFont="1" applyFill="1" applyBorder="1" applyAlignment="1">
      <alignment horizontal="right" vertical="center" wrapText="1"/>
    </xf>
    <xf numFmtId="0" fontId="30" fillId="2" borderId="10" xfId="0" applyFont="1" applyFill="1" applyBorder="1" applyAlignment="1">
      <alignment horizontal="left" vertical="center" wrapText="1"/>
    </xf>
    <xf numFmtId="4" fontId="30" fillId="0" borderId="81" xfId="0" applyNumberFormat="1" applyFont="1" applyFill="1" applyBorder="1" applyAlignment="1">
      <alignment horizontal="right" vertical="center" wrapText="1"/>
    </xf>
    <xf numFmtId="4" fontId="30" fillId="0" borderId="81" xfId="0" applyNumberFormat="1" applyFont="1" applyFill="1" applyBorder="1" applyAlignment="1">
      <alignment horizontal="right" vertical="center"/>
    </xf>
    <xf numFmtId="4" fontId="115" fillId="2" borderId="49" xfId="0" applyNumberFormat="1" applyFont="1" applyFill="1" applyBorder="1" applyAlignment="1">
      <alignment horizontal="right" vertical="center"/>
    </xf>
    <xf numFmtId="4" fontId="114" fillId="2" borderId="59" xfId="0" applyNumberFormat="1" applyFont="1" applyFill="1" applyBorder="1" applyAlignment="1">
      <alignment horizontal="right" vertical="center"/>
    </xf>
    <xf numFmtId="10" fontId="30" fillId="0" borderId="59" xfId="0" applyNumberFormat="1" applyFont="1" applyBorder="1" applyAlignment="1">
      <alignment horizontal="center" vertical="center"/>
    </xf>
    <xf numFmtId="10" fontId="30" fillId="0" borderId="34" xfId="0" applyNumberFormat="1" applyFont="1" applyBorder="1" applyAlignment="1">
      <alignment horizontal="center" vertical="center"/>
    </xf>
    <xf numFmtId="14" fontId="22" fillId="0" borderId="33" xfId="0" applyNumberFormat="1" applyFont="1" applyFill="1" applyBorder="1" applyAlignment="1">
      <alignment vertical="center" wrapText="1"/>
    </xf>
    <xf numFmtId="0" fontId="104" fillId="5" borderId="61" xfId="0" applyFont="1" applyFill="1" applyBorder="1" applyAlignment="1">
      <alignment horizontal="center" vertical="center"/>
    </xf>
    <xf numFmtId="0" fontId="104" fillId="5" borderId="57" xfId="0" applyFont="1" applyFill="1" applyBorder="1" applyAlignment="1">
      <alignment vertical="center" wrapText="1"/>
    </xf>
    <xf numFmtId="4" fontId="104" fillId="5" borderId="62" xfId="0" applyNumberFormat="1" applyFont="1" applyFill="1" applyBorder="1" applyAlignment="1">
      <alignment horizontal="right" vertical="center"/>
    </xf>
    <xf numFmtId="0" fontId="30" fillId="5" borderId="54" xfId="0" applyFont="1" applyFill="1" applyBorder="1" applyAlignment="1">
      <alignment horizontal="center" vertical="center"/>
    </xf>
    <xf numFmtId="0" fontId="30" fillId="0" borderId="19" xfId="0" applyFont="1" applyFill="1" applyBorder="1" applyAlignment="1">
      <alignment horizontal="center" vertical="center"/>
    </xf>
    <xf numFmtId="0" fontId="0" fillId="2" borderId="8" xfId="0" applyFill="1" applyBorder="1" applyAlignment="1">
      <alignment horizontal="left" vertical="center" wrapText="1"/>
    </xf>
    <xf numFmtId="0" fontId="0" fillId="0" borderId="8" xfId="0" applyBorder="1" applyAlignment="1">
      <alignment horizontal="left" vertical="center" wrapText="1"/>
    </xf>
    <xf numFmtId="164" fontId="79" fillId="2" borderId="8" xfId="0" applyNumberFormat="1" applyFont="1" applyFill="1" applyBorder="1" applyAlignment="1">
      <alignment vertical="center" wrapText="1"/>
    </xf>
    <xf numFmtId="4" fontId="0" fillId="0" borderId="8" xfId="0" applyNumberFormat="1" applyBorder="1" applyAlignment="1">
      <alignment horizontal="center" vertical="center"/>
    </xf>
    <xf numFmtId="0" fontId="77" fillId="2" borderId="9" xfId="0" applyFont="1" applyFill="1" applyBorder="1" applyAlignment="1">
      <alignment horizontal="left" vertical="center" wrapText="1"/>
    </xf>
    <xf numFmtId="4" fontId="38" fillId="0" borderId="23" xfId="0" applyNumberFormat="1" applyFont="1" applyFill="1" applyBorder="1" applyAlignment="1">
      <alignment horizontal="right" vertical="center"/>
    </xf>
    <xf numFmtId="4" fontId="38" fillId="2" borderId="23" xfId="0" applyNumberFormat="1" applyFont="1" applyFill="1" applyBorder="1" applyAlignment="1">
      <alignment horizontal="right" vertical="center"/>
    </xf>
    <xf numFmtId="4" fontId="115" fillId="2" borderId="11" xfId="0" applyNumberFormat="1" applyFont="1" applyFill="1" applyBorder="1" applyAlignment="1">
      <alignment horizontal="right" vertical="center"/>
    </xf>
    <xf numFmtId="4" fontId="38" fillId="2" borderId="9" xfId="0" applyNumberFormat="1" applyFont="1" applyFill="1" applyBorder="1" applyAlignment="1">
      <alignment horizontal="right" vertical="center"/>
    </xf>
    <xf numFmtId="10" fontId="97" fillId="0" borderId="23" xfId="0" applyNumberFormat="1" applyFont="1" applyBorder="1" applyAlignment="1">
      <alignment horizontal="center" vertical="center"/>
    </xf>
    <xf numFmtId="10" fontId="0" fillId="0" borderId="23" xfId="0" applyNumberFormat="1" applyBorder="1" applyAlignment="1">
      <alignment horizontal="center" vertical="center"/>
    </xf>
    <xf numFmtId="0" fontId="114" fillId="0" borderId="11" xfId="0" applyFont="1" applyFill="1" applyBorder="1" applyAlignment="1">
      <alignmen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97" fillId="2" borderId="40" xfId="0" applyFont="1" applyFill="1" applyBorder="1" applyAlignment="1">
      <alignment vertical="center" wrapText="1"/>
    </xf>
    <xf numFmtId="0" fontId="7" fillId="0" borderId="22" xfId="0" applyFont="1" applyFill="1" applyBorder="1" applyAlignment="1">
      <alignment vertical="center" wrapText="1"/>
    </xf>
    <xf numFmtId="0" fontId="7" fillId="0" borderId="46" xfId="0" applyFont="1" applyBorder="1" applyAlignment="1">
      <alignment vertical="center" wrapText="1"/>
    </xf>
    <xf numFmtId="0" fontId="166" fillId="0" borderId="0" xfId="0" applyFont="1" applyFill="1" applyBorder="1" applyAlignment="1"/>
    <xf numFmtId="0" fontId="6" fillId="0" borderId="22" xfId="0" applyFont="1" applyFill="1" applyBorder="1" applyAlignment="1">
      <alignment vertical="center" wrapText="1"/>
    </xf>
    <xf numFmtId="0" fontId="4" fillId="0"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22" xfId="0" applyFont="1" applyFill="1" applyBorder="1" applyAlignment="1">
      <alignment vertical="center" wrapText="1"/>
    </xf>
    <xf numFmtId="4" fontId="123" fillId="0" borderId="2" xfId="0" applyNumberFormat="1" applyFont="1" applyFill="1" applyBorder="1" applyAlignment="1">
      <alignment horizontal="left" vertical="center"/>
    </xf>
    <xf numFmtId="4" fontId="123" fillId="0" borderId="30" xfId="0" applyNumberFormat="1" applyFont="1" applyFill="1" applyBorder="1" applyAlignment="1">
      <alignment horizontal="left" vertical="center"/>
    </xf>
    <xf numFmtId="4" fontId="123" fillId="0" borderId="5" xfId="0" applyNumberFormat="1" applyFont="1" applyFill="1" applyBorder="1" applyAlignment="1">
      <alignment horizontal="left" vertical="center"/>
    </xf>
    <xf numFmtId="4" fontId="165" fillId="0" borderId="30" xfId="0" applyNumberFormat="1" applyFont="1" applyFill="1" applyBorder="1" applyAlignment="1">
      <alignment horizontal="left" vertical="center"/>
    </xf>
    <xf numFmtId="4" fontId="165" fillId="0" borderId="5" xfId="0" applyNumberFormat="1" applyFont="1" applyFill="1" applyBorder="1" applyAlignment="1">
      <alignment horizontal="left" vertical="center"/>
    </xf>
    <xf numFmtId="4" fontId="140" fillId="0" borderId="30" xfId="0" applyNumberFormat="1" applyFont="1" applyFill="1" applyBorder="1" applyAlignment="1">
      <alignment horizontal="left" vertical="center"/>
    </xf>
    <xf numFmtId="4" fontId="140" fillId="0" borderId="5" xfId="0" applyNumberFormat="1" applyFont="1" applyFill="1" applyBorder="1" applyAlignment="1">
      <alignment horizontal="left" vertical="center"/>
    </xf>
    <xf numFmtId="0" fontId="142" fillId="0" borderId="0" xfId="0" applyFont="1" applyAlignment="1">
      <alignment horizontal="center" wrapText="1"/>
    </xf>
    <xf numFmtId="0" fontId="136" fillId="18" borderId="1" xfId="0" applyFont="1" applyFill="1" applyBorder="1" applyAlignment="1">
      <alignment horizontal="left" vertical="center" wrapText="1"/>
    </xf>
    <xf numFmtId="0" fontId="136" fillId="18" borderId="2" xfId="0" applyFont="1" applyFill="1" applyBorder="1" applyAlignment="1">
      <alignment horizontal="left" vertical="center" wrapText="1"/>
    </xf>
    <xf numFmtId="0" fontId="136" fillId="18" borderId="22" xfId="0" applyFont="1" applyFill="1" applyBorder="1" applyAlignment="1">
      <alignment horizontal="left" vertical="center" wrapText="1"/>
    </xf>
    <xf numFmtId="0" fontId="136" fillId="18" borderId="38" xfId="0" applyFont="1" applyFill="1" applyBorder="1" applyAlignment="1">
      <alignment horizontal="center" vertical="center" wrapText="1"/>
    </xf>
    <xf numFmtId="0" fontId="136" fillId="18" borderId="30" xfId="0" applyFont="1" applyFill="1" applyBorder="1" applyAlignment="1">
      <alignment horizontal="center" vertical="center" wrapText="1"/>
    </xf>
    <xf numFmtId="0" fontId="136" fillId="18" borderId="39" xfId="0" applyFont="1" applyFill="1" applyBorder="1" applyAlignment="1">
      <alignment horizontal="center" vertical="center" wrapText="1"/>
    </xf>
    <xf numFmtId="0" fontId="136" fillId="18" borderId="17" xfId="0" applyFont="1" applyFill="1" applyBorder="1" applyAlignment="1">
      <alignment horizontal="left" vertical="center" wrapText="1"/>
    </xf>
    <xf numFmtId="0" fontId="104" fillId="19" borderId="0" xfId="0" applyFont="1" applyFill="1" applyBorder="1" applyAlignment="1">
      <alignment horizontal="left" wrapText="1"/>
    </xf>
    <xf numFmtId="4" fontId="138" fillId="0" borderId="2" xfId="0" applyNumberFormat="1" applyFont="1" applyFill="1" applyBorder="1" applyAlignment="1">
      <alignment horizontal="left" vertical="center"/>
    </xf>
    <xf numFmtId="4" fontId="138" fillId="0" borderId="30" xfId="0" applyNumberFormat="1" applyFont="1" applyFill="1" applyBorder="1" applyAlignment="1">
      <alignment horizontal="left" vertical="center"/>
    </xf>
    <xf numFmtId="4" fontId="138" fillId="0" borderId="5" xfId="0" applyNumberFormat="1" applyFont="1" applyFill="1" applyBorder="1" applyAlignment="1">
      <alignment horizontal="left" vertical="center"/>
    </xf>
    <xf numFmtId="4" fontId="123" fillId="0" borderId="2" xfId="0" applyNumberFormat="1" applyFont="1" applyFill="1" applyBorder="1" applyAlignment="1">
      <alignment horizontal="center" vertical="center" wrapText="1"/>
    </xf>
    <xf numFmtId="4" fontId="123" fillId="0" borderId="30" xfId="0" applyNumberFormat="1" applyFont="1" applyFill="1" applyBorder="1" applyAlignment="1">
      <alignment horizontal="center" vertical="center" wrapText="1"/>
    </xf>
    <xf numFmtId="4" fontId="123" fillId="0" borderId="5" xfId="0" applyNumberFormat="1" applyFont="1" applyFill="1" applyBorder="1" applyAlignment="1">
      <alignment horizontal="center" vertical="center" wrapText="1"/>
    </xf>
    <xf numFmtId="4" fontId="139" fillId="0" borderId="30" xfId="0" applyNumberFormat="1" applyFont="1" applyFill="1" applyBorder="1" applyAlignment="1">
      <alignment horizontal="left" vertical="center" wrapText="1"/>
    </xf>
    <xf numFmtId="4" fontId="139" fillId="0" borderId="5" xfId="0" applyNumberFormat="1" applyFont="1" applyFill="1" applyBorder="1" applyAlignment="1">
      <alignment horizontal="left" vertical="center" wrapText="1"/>
    </xf>
    <xf numFmtId="0" fontId="137" fillId="18" borderId="2" xfId="0" applyFont="1" applyFill="1" applyBorder="1" applyAlignment="1">
      <alignment horizontal="center" vertical="center" wrapText="1"/>
    </xf>
    <xf numFmtId="0" fontId="137" fillId="18" borderId="30" xfId="0" applyFont="1" applyFill="1" applyBorder="1" applyAlignment="1">
      <alignment horizontal="center" vertical="center" wrapText="1"/>
    </xf>
    <xf numFmtId="0" fontId="132" fillId="17" borderId="1" xfId="0" applyFont="1" applyFill="1" applyBorder="1" applyAlignment="1">
      <alignment horizontal="left" vertical="center" wrapText="1"/>
    </xf>
    <xf numFmtId="0" fontId="132" fillId="17" borderId="2" xfId="0" applyFont="1" applyFill="1" applyBorder="1" applyAlignment="1">
      <alignment horizontal="left" vertical="center" wrapText="1"/>
    </xf>
    <xf numFmtId="0" fontId="132" fillId="5" borderId="7" xfId="0" applyFont="1" applyFill="1" applyBorder="1" applyAlignment="1">
      <alignment horizontal="left" vertical="center" wrapText="1"/>
    </xf>
    <xf numFmtId="0" fontId="132" fillId="5" borderId="56" xfId="0" applyFont="1" applyFill="1" applyBorder="1" applyAlignment="1">
      <alignment horizontal="left" vertical="center" wrapText="1"/>
    </xf>
    <xf numFmtId="0" fontId="132" fillId="0" borderId="9" xfId="0" applyFont="1" applyBorder="1" applyAlignment="1">
      <alignment horizontal="left" vertical="center" wrapText="1"/>
    </xf>
    <xf numFmtId="0" fontId="132" fillId="0" borderId="35" xfId="0" applyFont="1" applyBorder="1" applyAlignment="1">
      <alignment horizontal="left" vertical="center" wrapText="1"/>
    </xf>
    <xf numFmtId="0" fontId="132" fillId="18" borderId="36" xfId="0" applyFont="1" applyFill="1" applyBorder="1" applyAlignment="1">
      <alignment horizontal="left" vertical="center" wrapText="1"/>
    </xf>
    <xf numFmtId="0" fontId="132" fillId="18" borderId="25" xfId="0" applyFont="1" applyFill="1" applyBorder="1" applyAlignment="1">
      <alignment horizontal="left" vertical="center" wrapText="1"/>
    </xf>
    <xf numFmtId="0" fontId="132" fillId="0" borderId="1" xfId="0" applyFont="1" applyBorder="1" applyAlignment="1">
      <alignment horizontal="left" vertical="top" wrapText="1"/>
    </xf>
    <xf numFmtId="0" fontId="123" fillId="0" borderId="1" xfId="0" applyFont="1" applyBorder="1" applyAlignment="1">
      <alignment horizontal="left" vertical="top" wrapText="1"/>
    </xf>
    <xf numFmtId="0" fontId="123" fillId="0" borderId="2" xfId="0" applyFont="1" applyBorder="1" applyAlignment="1">
      <alignment horizontal="left" vertical="top" wrapText="1"/>
    </xf>
    <xf numFmtId="0" fontId="123" fillId="0" borderId="30" xfId="0" applyFont="1" applyBorder="1" applyAlignment="1">
      <alignment horizontal="left" vertical="top" wrapText="1"/>
    </xf>
    <xf numFmtId="0" fontId="123" fillId="0" borderId="5" xfId="0" applyFont="1" applyBorder="1" applyAlignment="1">
      <alignment horizontal="left" vertical="top" wrapText="1"/>
    </xf>
    <xf numFmtId="4" fontId="123" fillId="0" borderId="1" xfId="0" applyNumberFormat="1" applyFont="1" applyFill="1" applyBorder="1" applyAlignment="1">
      <alignment horizontal="left" vertical="center" wrapText="1"/>
    </xf>
    <xf numFmtId="0" fontId="132" fillId="18" borderId="2" xfId="0" applyFont="1" applyFill="1" applyBorder="1" applyAlignment="1">
      <alignment horizontal="left" vertical="center" wrapText="1"/>
    </xf>
    <xf numFmtId="0" fontId="132" fillId="18" borderId="30" xfId="0" applyFont="1" applyFill="1" applyBorder="1" applyAlignment="1">
      <alignment horizontal="left" vertical="center" wrapText="1"/>
    </xf>
    <xf numFmtId="0" fontId="132" fillId="18" borderId="5" xfId="0" applyFont="1" applyFill="1" applyBorder="1" applyAlignment="1">
      <alignment horizontal="left" vertical="center" wrapText="1"/>
    </xf>
    <xf numFmtId="4" fontId="132" fillId="0" borderId="30" xfId="0" applyNumberFormat="1" applyFont="1" applyFill="1" applyBorder="1" applyAlignment="1">
      <alignment horizontal="left" vertical="center"/>
    </xf>
    <xf numFmtId="4" fontId="132" fillId="0" borderId="5" xfId="0" applyNumberFormat="1" applyFont="1" applyFill="1" applyBorder="1" applyAlignment="1">
      <alignment horizontal="left" vertical="center"/>
    </xf>
    <xf numFmtId="4" fontId="123" fillId="0" borderId="1" xfId="0" applyNumberFormat="1" applyFont="1" applyFill="1" applyBorder="1" applyAlignment="1">
      <alignment horizontal="left" vertical="center"/>
    </xf>
    <xf numFmtId="4" fontId="115" fillId="2" borderId="50" xfId="0" applyNumberFormat="1" applyFont="1" applyFill="1" applyBorder="1" applyAlignment="1">
      <alignment horizontal="right" vertical="center"/>
    </xf>
    <xf numFmtId="4" fontId="115" fillId="2" borderId="15" xfId="0" applyNumberFormat="1" applyFont="1" applyFill="1" applyBorder="1" applyAlignment="1">
      <alignment horizontal="right" vertical="center"/>
    </xf>
    <xf numFmtId="4" fontId="38" fillId="0" borderId="37" xfId="0" applyNumberFormat="1" applyFont="1" applyBorder="1" applyAlignment="1">
      <alignment horizontal="right" vertical="center"/>
    </xf>
    <xf numFmtId="4" fontId="38" fillId="0" borderId="16" xfId="0" applyNumberFormat="1" applyFont="1" applyBorder="1" applyAlignment="1">
      <alignment horizontal="right" vertical="center"/>
    </xf>
    <xf numFmtId="10" fontId="97" fillId="0" borderId="33" xfId="0" applyNumberFormat="1" applyFont="1" applyBorder="1" applyAlignment="1">
      <alignment horizontal="center" vertical="center"/>
    </xf>
    <xf numFmtId="10" fontId="97" fillId="0" borderId="24" xfId="0" applyNumberFormat="1" applyFont="1" applyBorder="1" applyAlignment="1">
      <alignment horizontal="center" vertical="center"/>
    </xf>
    <xf numFmtId="0" fontId="114" fillId="0" borderId="50" xfId="9" applyFont="1" applyBorder="1" applyAlignment="1">
      <alignment horizontal="left" vertical="center" wrapText="1"/>
    </xf>
    <xf numFmtId="0" fontId="114" fillId="0" borderId="15" xfId="9" applyFont="1" applyBorder="1" applyAlignment="1">
      <alignment horizontal="left" vertical="center" wrapText="1"/>
    </xf>
    <xf numFmtId="4" fontId="114" fillId="0" borderId="37" xfId="0" applyNumberFormat="1" applyFont="1" applyBorder="1" applyAlignment="1">
      <alignment horizontal="right" vertical="center"/>
    </xf>
    <xf numFmtId="4" fontId="114" fillId="0" borderId="16" xfId="0" applyNumberFormat="1" applyFont="1" applyBorder="1" applyAlignment="1">
      <alignment horizontal="right" vertical="center"/>
    </xf>
    <xf numFmtId="4" fontId="38" fillId="2" borderId="33" xfId="0" applyNumberFormat="1" applyFont="1" applyFill="1" applyBorder="1" applyAlignment="1">
      <alignment horizontal="right" vertical="center"/>
    </xf>
    <xf numFmtId="4" fontId="38" fillId="2" borderId="24" xfId="0" applyNumberFormat="1" applyFont="1" applyFill="1" applyBorder="1" applyAlignment="1">
      <alignment horizontal="right" vertical="center"/>
    </xf>
    <xf numFmtId="0" fontId="97" fillId="0" borderId="20" xfId="0" applyFont="1" applyFill="1" applyBorder="1" applyAlignment="1">
      <alignment vertical="center" wrapText="1"/>
    </xf>
    <xf numFmtId="0" fontId="97" fillId="0" borderId="3" xfId="0" applyFont="1" applyFill="1" applyBorder="1" applyAlignment="1">
      <alignment vertical="center" wrapText="1"/>
    </xf>
    <xf numFmtId="0" fontId="0" fillId="0" borderId="4" xfId="0" applyBorder="1" applyAlignment="1">
      <alignment vertical="center" wrapText="1"/>
    </xf>
    <xf numFmtId="0" fontId="97" fillId="0" borderId="20" xfId="8"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7" fillId="0" borderId="20"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7" fillId="0" borderId="20" xfId="0" applyFont="1" applyFill="1" applyBorder="1" applyAlignment="1">
      <alignment horizontal="center" vertical="center" wrapText="1"/>
    </xf>
    <xf numFmtId="0" fontId="0" fillId="0" borderId="4" xfId="0" applyBorder="1" applyAlignment="1">
      <alignment horizontal="center" vertical="center" wrapText="1"/>
    </xf>
    <xf numFmtId="0" fontId="97" fillId="0" borderId="20" xfId="0" applyFont="1" applyFill="1" applyBorder="1" applyAlignment="1">
      <alignment horizontal="left" vertical="center" wrapText="1"/>
    </xf>
    <xf numFmtId="0" fontId="97" fillId="0" borderId="4" xfId="0" applyFont="1" applyFill="1" applyBorder="1" applyAlignment="1">
      <alignment horizontal="left" vertical="center" wrapText="1"/>
    </xf>
    <xf numFmtId="0" fontId="108" fillId="0" borderId="20" xfId="8" applyFont="1" applyBorder="1" applyAlignment="1">
      <alignment horizontal="left" vertical="center" wrapText="1"/>
    </xf>
    <xf numFmtId="0" fontId="108" fillId="0" borderId="3" xfId="8" applyFont="1" applyBorder="1" applyAlignment="1">
      <alignment horizontal="left" vertical="center" wrapText="1"/>
    </xf>
    <xf numFmtId="0" fontId="108" fillId="0" borderId="4" xfId="8" applyFont="1" applyBorder="1" applyAlignment="1">
      <alignment horizontal="left" vertical="center" wrapText="1"/>
    </xf>
    <xf numFmtId="0" fontId="54" fillId="0" borderId="20" xfId="0" applyFont="1" applyFill="1" applyBorder="1" applyAlignment="1">
      <alignment horizontal="left" vertical="center" wrapText="1"/>
    </xf>
    <xf numFmtId="0" fontId="114" fillId="0" borderId="50" xfId="0" applyFont="1" applyBorder="1" applyAlignment="1">
      <alignment horizontal="left" vertical="center" wrapText="1"/>
    </xf>
    <xf numFmtId="0" fontId="114" fillId="0" borderId="15" xfId="0" applyFont="1" applyBorder="1" applyAlignment="1">
      <alignment horizontal="left" vertical="center" wrapText="1"/>
    </xf>
    <xf numFmtId="0" fontId="97" fillId="2" borderId="20" xfId="0" applyFont="1" applyFill="1" applyBorder="1" applyAlignment="1">
      <alignment horizontal="left" vertical="center" wrapText="1"/>
    </xf>
    <xf numFmtId="0" fontId="97" fillId="2" borderId="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97" fillId="0" borderId="3" xfId="0" applyFont="1" applyFill="1" applyBorder="1" applyAlignment="1">
      <alignment horizontal="left" vertical="center" wrapText="1"/>
    </xf>
    <xf numFmtId="0" fontId="97" fillId="0" borderId="4" xfId="0" applyFont="1" applyFill="1" applyBorder="1" applyAlignment="1">
      <alignment horizontal="center" vertical="center" wrapText="1"/>
    </xf>
    <xf numFmtId="0" fontId="97" fillId="0" borderId="20" xfId="0" applyFont="1" applyBorder="1" applyAlignment="1">
      <alignment horizontal="left" vertical="center"/>
    </xf>
    <xf numFmtId="0" fontId="97" fillId="0" borderId="3" xfId="0" applyFont="1" applyBorder="1" applyAlignment="1">
      <alignment horizontal="left" vertical="center"/>
    </xf>
    <xf numFmtId="0" fontId="97" fillId="0" borderId="4" xfId="0" applyFont="1" applyBorder="1" applyAlignment="1">
      <alignment horizontal="left" vertical="center"/>
    </xf>
    <xf numFmtId="0" fontId="114" fillId="0" borderId="20" xfId="0" applyFont="1" applyBorder="1" applyAlignment="1">
      <alignment horizontal="left" vertical="center" wrapText="1"/>
    </xf>
    <xf numFmtId="0" fontId="0" fillId="0" borderId="3" xfId="0" applyBorder="1"/>
    <xf numFmtId="0" fontId="0" fillId="0" borderId="4" xfId="0" applyBorder="1"/>
    <xf numFmtId="4" fontId="108" fillId="0" borderId="20" xfId="0" applyNumberFormat="1" applyFont="1" applyBorder="1" applyAlignment="1">
      <alignment horizontal="right" vertical="center"/>
    </xf>
    <xf numFmtId="4" fontId="108" fillId="0" borderId="3" xfId="0" applyNumberFormat="1" applyFont="1" applyBorder="1" applyAlignment="1">
      <alignment horizontal="right" vertical="center"/>
    </xf>
    <xf numFmtId="4" fontId="108" fillId="0" borderId="4" xfId="0" applyNumberFormat="1" applyFont="1" applyBorder="1" applyAlignment="1">
      <alignment horizontal="right" vertical="center"/>
    </xf>
    <xf numFmtId="0" fontId="87" fillId="2" borderId="20" xfId="0" applyFont="1" applyFill="1" applyBorder="1" applyAlignment="1">
      <alignment horizontal="left" vertical="center" wrapText="1"/>
    </xf>
    <xf numFmtId="0" fontId="87" fillId="2" borderId="4" xfId="0" applyFont="1" applyFill="1" applyBorder="1" applyAlignment="1">
      <alignment horizontal="left" vertical="center" wrapText="1"/>
    </xf>
    <xf numFmtId="14" fontId="114" fillId="0" borderId="50" xfId="0" applyNumberFormat="1" applyFont="1" applyFill="1" applyBorder="1" applyAlignment="1">
      <alignment horizontal="left" vertical="center" wrapText="1"/>
    </xf>
    <xf numFmtId="14" fontId="114" fillId="0" borderId="15" xfId="0" applyNumberFormat="1" applyFont="1" applyFill="1" applyBorder="1" applyAlignment="1">
      <alignment horizontal="left" vertical="center" wrapText="1"/>
    </xf>
    <xf numFmtId="4" fontId="38" fillId="0" borderId="33" xfId="0" applyNumberFormat="1" applyFont="1" applyFill="1" applyBorder="1" applyAlignment="1">
      <alignment horizontal="right" vertical="center" wrapText="1"/>
    </xf>
    <xf numFmtId="4" fontId="38" fillId="0" borderId="24" xfId="0" applyNumberFormat="1" applyFont="1" applyFill="1" applyBorder="1" applyAlignment="1">
      <alignment horizontal="right" vertical="center" wrapText="1"/>
    </xf>
    <xf numFmtId="0" fontId="0" fillId="0" borderId="20" xfId="0" applyBorder="1" applyAlignment="1">
      <alignment horizontal="left" vertical="center" wrapText="1"/>
    </xf>
    <xf numFmtId="10" fontId="97" fillId="0" borderId="34" xfId="0" applyNumberFormat="1" applyFont="1" applyBorder="1" applyAlignment="1">
      <alignment horizontal="center" vertical="center"/>
    </xf>
    <xf numFmtId="0" fontId="114" fillId="0" borderId="50" xfId="0" applyFont="1" applyFill="1" applyBorder="1" applyAlignment="1">
      <alignment horizontal="left" vertical="center" wrapText="1" shrinkToFit="1"/>
    </xf>
    <xf numFmtId="0" fontId="114" fillId="0" borderId="15" xfId="0" applyFont="1" applyFill="1" applyBorder="1" applyAlignment="1">
      <alignment horizontal="left" vertical="center" wrapText="1" shrinkToFit="1"/>
    </xf>
    <xf numFmtId="4" fontId="38" fillId="0" borderId="34" xfId="0" applyNumberFormat="1" applyFont="1" applyBorder="1" applyAlignment="1">
      <alignment horizontal="right" vertical="center"/>
    </xf>
    <xf numFmtId="4" fontId="38" fillId="0" borderId="24" xfId="0" applyNumberFormat="1" applyFont="1" applyBorder="1" applyAlignment="1">
      <alignment horizontal="right" vertical="center"/>
    </xf>
    <xf numFmtId="0" fontId="0" fillId="0" borderId="34" xfId="0" applyBorder="1" applyAlignment="1">
      <alignment horizontal="center" vertical="center"/>
    </xf>
    <xf numFmtId="0" fontId="0" fillId="0" borderId="24" xfId="0" applyBorder="1" applyAlignment="1">
      <alignment horizontal="center" vertical="center"/>
    </xf>
    <xf numFmtId="0" fontId="114"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43" fillId="2" borderId="37" xfId="0" applyFont="1" applyFill="1" applyBorder="1" applyAlignment="1">
      <alignment horizontal="left" vertical="center" wrapText="1"/>
    </xf>
    <xf numFmtId="0" fontId="43" fillId="2" borderId="16" xfId="0" applyFont="1" applyFill="1" applyBorder="1" applyAlignment="1">
      <alignment horizontal="left"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54" fillId="0" borderId="21" xfId="0" applyFont="1" applyFill="1" applyBorder="1" applyAlignment="1">
      <alignment horizontal="left" vertical="center" wrapText="1"/>
    </xf>
    <xf numFmtId="0" fontId="54" fillId="0" borderId="3" xfId="0" applyFont="1" applyFill="1" applyBorder="1" applyAlignment="1">
      <alignment horizontal="left" vertical="center" wrapText="1"/>
    </xf>
    <xf numFmtId="4" fontId="58" fillId="0" borderId="20"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7" fillId="0" borderId="20" xfId="0" applyFont="1" applyBorder="1" applyAlignment="1">
      <alignment horizontal="left" vertical="center" wrapText="1"/>
    </xf>
    <xf numFmtId="0" fontId="97" fillId="0" borderId="3" xfId="0" applyFont="1" applyBorder="1" applyAlignment="1">
      <alignment horizontal="left" vertical="center" wrapText="1"/>
    </xf>
    <xf numFmtId="0" fontId="97" fillId="0" borderId="21" xfId="0" applyFont="1" applyFill="1" applyBorder="1" applyAlignment="1">
      <alignment horizontal="left" vertical="center" wrapText="1"/>
    </xf>
    <xf numFmtId="0" fontId="39" fillId="0" borderId="20" xfId="0" applyFont="1" applyBorder="1" applyAlignment="1">
      <alignment horizontal="left" vertical="center" wrapText="1"/>
    </xf>
    <xf numFmtId="10" fontId="97" fillId="0" borderId="42" xfId="0" applyNumberFormat="1" applyFont="1" applyBorder="1" applyAlignment="1">
      <alignment horizontal="center" vertical="center"/>
    </xf>
    <xf numFmtId="4" fontId="114" fillId="2" borderId="33" xfId="0" applyNumberFormat="1" applyFont="1" applyFill="1" applyBorder="1" applyAlignment="1">
      <alignment horizontal="right" vertical="center"/>
    </xf>
    <xf numFmtId="4" fontId="114" fillId="2" borderId="24" xfId="0" applyNumberFormat="1" applyFont="1" applyFill="1" applyBorder="1" applyAlignment="1">
      <alignment horizontal="right" vertical="center"/>
    </xf>
    <xf numFmtId="0" fontId="73" fillId="0" borderId="60" xfId="0" applyFont="1" applyFill="1" applyBorder="1" applyAlignment="1">
      <alignment horizontal="left" vertical="center" wrapText="1"/>
    </xf>
    <xf numFmtId="0" fontId="97" fillId="0" borderId="40" xfId="0" applyFont="1" applyFill="1" applyBorder="1" applyAlignment="1">
      <alignment horizontal="left" vertical="center" wrapText="1"/>
    </xf>
    <xf numFmtId="0" fontId="0" fillId="0" borderId="16" xfId="0" applyBorder="1" applyAlignment="1">
      <alignment horizontal="left" vertical="center" wrapText="1"/>
    </xf>
    <xf numFmtId="0" fontId="97" fillId="2" borderId="1" xfId="0" applyFont="1" applyFill="1" applyBorder="1" applyAlignment="1">
      <alignment horizontal="left" vertical="center" wrapText="1"/>
    </xf>
    <xf numFmtId="0" fontId="114" fillId="0" borderId="47" xfId="0" applyFont="1" applyBorder="1" applyAlignment="1">
      <alignment horizontal="left" vertical="center" wrapText="1"/>
    </xf>
    <xf numFmtId="0" fontId="114" fillId="0" borderId="49" xfId="0" applyFont="1" applyBorder="1" applyAlignment="1">
      <alignment horizontal="left" vertical="center" wrapText="1"/>
    </xf>
    <xf numFmtId="0" fontId="97" fillId="2" borderId="37" xfId="0" applyFont="1" applyFill="1" applyBorder="1" applyAlignment="1">
      <alignment horizontal="left" vertical="center" wrapText="1"/>
    </xf>
    <xf numFmtId="0" fontId="97" fillId="2" borderId="16" xfId="0" applyFont="1" applyFill="1" applyBorder="1" applyAlignment="1">
      <alignment horizontal="left" vertical="center" wrapText="1"/>
    </xf>
    <xf numFmtId="0" fontId="114" fillId="2" borderId="37" xfId="0" applyFont="1" applyFill="1" applyBorder="1" applyAlignment="1">
      <alignment horizontal="left" vertical="center" wrapText="1"/>
    </xf>
    <xf numFmtId="0" fontId="114" fillId="2" borderId="16" xfId="0" applyFont="1" applyFill="1" applyBorder="1" applyAlignment="1">
      <alignment horizontal="left" vertical="center" wrapText="1"/>
    </xf>
    <xf numFmtId="0" fontId="114" fillId="2" borderId="40" xfId="0" applyFont="1" applyFill="1" applyBorder="1" applyAlignment="1">
      <alignment horizontal="left" vertical="center" wrapText="1"/>
    </xf>
    <xf numFmtId="0" fontId="114" fillId="0" borderId="50" xfId="0" applyFont="1" applyBorder="1" applyAlignment="1">
      <alignment vertical="center" wrapText="1"/>
    </xf>
    <xf numFmtId="0" fontId="114" fillId="0" borderId="15" xfId="0" applyFont="1" applyBorder="1" applyAlignment="1">
      <alignment vertical="center" wrapText="1"/>
    </xf>
    <xf numFmtId="0" fontId="97" fillId="0" borderId="37" xfId="0" applyFont="1" applyFill="1" applyBorder="1" applyAlignment="1">
      <alignment horizontal="left" vertical="center" wrapText="1"/>
    </xf>
    <xf numFmtId="0" fontId="97" fillId="0" borderId="16" xfId="0" applyFont="1" applyFill="1" applyBorder="1" applyAlignment="1">
      <alignment horizontal="left" vertical="center" wrapText="1"/>
    </xf>
    <xf numFmtId="0" fontId="93" fillId="2" borderId="37" xfId="0" applyFont="1" applyFill="1" applyBorder="1" applyAlignment="1">
      <alignment horizontal="left" vertical="center" wrapText="1"/>
    </xf>
    <xf numFmtId="0" fontId="104" fillId="17" borderId="30" xfId="0" applyFont="1" applyFill="1" applyBorder="1" applyAlignment="1">
      <alignment horizontal="center" vertical="center" wrapText="1"/>
    </xf>
    <xf numFmtId="0" fontId="104" fillId="17" borderId="39" xfId="0" applyFont="1" applyFill="1" applyBorder="1" applyAlignment="1">
      <alignment horizontal="center" vertical="center" wrapText="1"/>
    </xf>
    <xf numFmtId="0" fontId="106" fillId="17" borderId="50" xfId="0" applyFont="1" applyFill="1" applyBorder="1" applyAlignment="1">
      <alignment vertical="center" wrapText="1"/>
    </xf>
    <xf numFmtId="0" fontId="106" fillId="17" borderId="49" xfId="0" applyFont="1" applyFill="1" applyBorder="1" applyAlignment="1">
      <alignment vertical="center" wrapText="1"/>
    </xf>
    <xf numFmtId="0" fontId="106" fillId="17" borderId="1" xfId="0" applyFont="1" applyFill="1" applyBorder="1" applyAlignment="1">
      <alignment vertical="center" wrapText="1"/>
    </xf>
    <xf numFmtId="0" fontId="106" fillId="17" borderId="20" xfId="0" applyFont="1" applyFill="1" applyBorder="1" applyAlignment="1">
      <alignment vertical="center" wrapText="1"/>
    </xf>
    <xf numFmtId="0" fontId="97" fillId="0" borderId="3" xfId="8" applyFont="1" applyBorder="1" applyAlignment="1">
      <alignment horizontal="left" vertical="center" wrapText="1"/>
    </xf>
    <xf numFmtId="4" fontId="97" fillId="0" borderId="20" xfId="0" applyNumberFormat="1" applyFont="1" applyBorder="1" applyAlignment="1">
      <alignment horizontal="right" vertical="center"/>
    </xf>
    <xf numFmtId="4" fontId="97" fillId="0" borderId="3" xfId="0" applyNumberFormat="1"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97" fillId="0" borderId="21" xfId="8" applyFont="1" applyBorder="1" applyAlignment="1">
      <alignment horizontal="left" vertical="center" wrapText="1"/>
    </xf>
    <xf numFmtId="0" fontId="97" fillId="0" borderId="21" xfId="0" applyFont="1" applyBorder="1" applyAlignment="1">
      <alignment horizontal="left" vertical="center"/>
    </xf>
    <xf numFmtId="4" fontId="97" fillId="0" borderId="21" xfId="0" applyNumberFormat="1" applyFont="1" applyFill="1" applyBorder="1" applyAlignment="1">
      <alignment horizontal="right" vertical="center"/>
    </xf>
    <xf numFmtId="4" fontId="97" fillId="0" borderId="3" xfId="0" applyNumberFormat="1" applyFont="1" applyFill="1" applyBorder="1" applyAlignment="1">
      <alignment horizontal="right" vertical="center"/>
    </xf>
    <xf numFmtId="0" fontId="83" fillId="0" borderId="37" xfId="0" applyFont="1" applyFill="1" applyBorder="1" applyAlignment="1">
      <alignment horizontal="left" vertical="center" wrapText="1"/>
    </xf>
    <xf numFmtId="0" fontId="74" fillId="2" borderId="20" xfId="0" applyFont="1" applyFill="1" applyBorder="1" applyAlignment="1">
      <alignment horizontal="left" vertical="center" wrapText="1"/>
    </xf>
    <xf numFmtId="0" fontId="74" fillId="2" borderId="4" xfId="0" applyFont="1" applyFill="1" applyBorder="1" applyAlignment="1">
      <alignment horizontal="left" vertical="center" wrapText="1"/>
    </xf>
    <xf numFmtId="0" fontId="36" fillId="2" borderId="21" xfId="0" applyFont="1" applyFill="1" applyBorder="1" applyAlignment="1">
      <alignment horizontal="left" vertical="center" wrapText="1"/>
    </xf>
    <xf numFmtId="0" fontId="97" fillId="2" borderId="3" xfId="0" applyFont="1" applyFill="1" applyBorder="1" applyAlignment="1">
      <alignment horizontal="left" vertical="center" wrapText="1"/>
    </xf>
    <xf numFmtId="0" fontId="78" fillId="2" borderId="37" xfId="0" applyFont="1" applyFill="1" applyBorder="1" applyAlignment="1">
      <alignment horizontal="left" vertical="center" wrapText="1"/>
    </xf>
    <xf numFmtId="0" fontId="106" fillId="17" borderId="20" xfId="0" applyFont="1" applyFill="1" applyBorder="1" applyAlignment="1">
      <alignment horizontal="center" vertical="center" textRotation="90" wrapText="1"/>
    </xf>
    <xf numFmtId="0" fontId="106" fillId="17" borderId="4" xfId="0" applyFont="1" applyFill="1" applyBorder="1" applyAlignment="1">
      <alignment horizontal="center" vertical="center" textRotation="90" wrapText="1"/>
    </xf>
    <xf numFmtId="0" fontId="131" fillId="17" borderId="1" xfId="0" applyFont="1" applyFill="1" applyBorder="1" applyAlignment="1">
      <alignment vertical="center" wrapText="1"/>
    </xf>
    <xf numFmtId="0" fontId="131" fillId="17" borderId="20" xfId="0" applyFont="1" applyFill="1" applyBorder="1" applyAlignment="1">
      <alignment vertical="center" wrapText="1"/>
    </xf>
    <xf numFmtId="0" fontId="106" fillId="17" borderId="33" xfId="0" applyFont="1" applyFill="1" applyBorder="1" applyAlignment="1">
      <alignment horizontal="left" vertical="center" wrapText="1"/>
    </xf>
    <xf numFmtId="0" fontId="106" fillId="17" borderId="24" xfId="0" applyFont="1" applyFill="1" applyBorder="1" applyAlignment="1">
      <alignment horizontal="left" vertical="center" wrapText="1"/>
    </xf>
    <xf numFmtId="0" fontId="106" fillId="17" borderId="33" xfId="0" applyFont="1" applyFill="1" applyBorder="1" applyAlignment="1">
      <alignment vertical="center" wrapText="1"/>
    </xf>
    <xf numFmtId="0" fontId="106" fillId="17" borderId="34" xfId="0" applyFont="1" applyFill="1" applyBorder="1" applyAlignment="1">
      <alignment vertical="center" wrapText="1"/>
    </xf>
    <xf numFmtId="0" fontId="104" fillId="17" borderId="38" xfId="0" applyFont="1" applyFill="1" applyBorder="1" applyAlignment="1">
      <alignment horizontal="center" vertical="center" wrapText="1"/>
    </xf>
    <xf numFmtId="0" fontId="106" fillId="17" borderId="22" xfId="0" applyFont="1" applyFill="1" applyBorder="1" applyAlignment="1">
      <alignment vertical="center" wrapText="1"/>
    </xf>
    <xf numFmtId="0" fontId="106" fillId="17" borderId="2" xfId="0" applyFont="1" applyFill="1" applyBorder="1" applyAlignment="1">
      <alignment vertical="center" wrapText="1"/>
    </xf>
    <xf numFmtId="0" fontId="106" fillId="17" borderId="7" xfId="0" applyFont="1" applyFill="1" applyBorder="1" applyAlignment="1">
      <alignment vertical="center" wrapText="1"/>
    </xf>
    <xf numFmtId="0" fontId="97" fillId="0" borderId="21" xfId="0" applyFont="1" applyFill="1" applyBorder="1" applyAlignment="1">
      <alignment horizontal="center" vertical="center" wrapText="1"/>
    </xf>
    <xf numFmtId="0" fontId="97" fillId="0" borderId="3" xfId="0" applyFont="1" applyFill="1" applyBorder="1" applyAlignment="1">
      <alignment horizontal="center" vertical="center" wrapText="1"/>
    </xf>
    <xf numFmtId="0" fontId="42" fillId="0" borderId="21" xfId="0" applyFont="1" applyFill="1" applyBorder="1" applyAlignment="1">
      <alignment horizontal="left" vertical="center" wrapText="1"/>
    </xf>
    <xf numFmtId="4" fontId="38" fillId="0" borderId="15" xfId="0" applyNumberFormat="1" applyFont="1" applyBorder="1" applyAlignment="1">
      <alignment horizontal="right" vertical="center"/>
    </xf>
    <xf numFmtId="0" fontId="114" fillId="0" borderId="31" xfId="0" applyFont="1" applyBorder="1" applyAlignment="1">
      <alignment horizontal="left" vertical="center" wrapText="1"/>
    </xf>
    <xf numFmtId="0" fontId="114" fillId="0" borderId="12" xfId="0" applyFont="1" applyBorder="1" applyAlignment="1">
      <alignment horizontal="left" vertical="center" wrapText="1"/>
    </xf>
    <xf numFmtId="0" fontId="104" fillId="2" borderId="27" xfId="0" applyFont="1" applyFill="1" applyBorder="1" applyAlignment="1">
      <alignment horizontal="left" vertical="center" wrapText="1"/>
    </xf>
    <xf numFmtId="0" fontId="104" fillId="2" borderId="46" xfId="0" applyFont="1" applyFill="1" applyBorder="1" applyAlignment="1">
      <alignment horizontal="left" vertical="center" wrapText="1"/>
    </xf>
    <xf numFmtId="0" fontId="114" fillId="0" borderId="16" xfId="0" applyFont="1" applyBorder="1" applyAlignment="1">
      <alignment horizontal="left" vertical="center" wrapText="1"/>
    </xf>
    <xf numFmtId="0" fontId="56" fillId="0" borderId="20" xfId="0" applyFont="1" applyFill="1" applyBorder="1" applyAlignment="1">
      <alignment horizontal="left" vertical="center" wrapText="1"/>
    </xf>
    <xf numFmtId="0" fontId="89" fillId="0" borderId="20" xfId="8" applyFont="1" applyBorder="1" applyAlignment="1">
      <alignment horizontal="left" vertical="center" wrapText="1"/>
    </xf>
    <xf numFmtId="0" fontId="97" fillId="0" borderId="4" xfId="8" applyFont="1" applyBorder="1" applyAlignment="1">
      <alignment horizontal="left" vertical="center" wrapText="1"/>
    </xf>
    <xf numFmtId="0" fontId="97" fillId="0" borderId="4" xfId="0" applyFont="1" applyFill="1" applyBorder="1" applyAlignment="1">
      <alignment horizontal="left" vertical="center"/>
    </xf>
    <xf numFmtId="4" fontId="97" fillId="0" borderId="20" xfId="0" applyNumberFormat="1" applyFont="1" applyFill="1" applyBorder="1" applyAlignment="1">
      <alignment horizontal="right" vertical="center"/>
    </xf>
    <xf numFmtId="4" fontId="97" fillId="0" borderId="4" xfId="0" applyNumberFormat="1" applyFont="1" applyFill="1" applyBorder="1" applyAlignment="1">
      <alignment horizontal="right" vertical="center"/>
    </xf>
    <xf numFmtId="0" fontId="104"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4" fontId="58" fillId="0" borderId="21" xfId="0" applyNumberFormat="1" applyFont="1" applyFill="1" applyBorder="1" applyAlignment="1">
      <alignment horizontal="center" vertical="center"/>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90" fillId="0" borderId="20" xfId="0" applyFont="1" applyFill="1" applyBorder="1" applyAlignment="1">
      <alignment horizontal="center" vertical="center" wrapText="1"/>
    </xf>
    <xf numFmtId="4" fontId="114" fillId="0" borderId="20" xfId="0" applyNumberFormat="1" applyFont="1" applyFill="1" applyBorder="1" applyAlignment="1">
      <alignment horizontal="right" vertical="center"/>
    </xf>
    <xf numFmtId="0" fontId="114" fillId="0" borderId="3" xfId="0" applyFont="1" applyBorder="1" applyAlignment="1">
      <alignment horizontal="right" vertical="center"/>
    </xf>
    <xf numFmtId="0" fontId="114" fillId="0" borderId="4" xfId="0" applyFont="1" applyBorder="1" applyAlignment="1">
      <alignment horizontal="right" vertical="center"/>
    </xf>
    <xf numFmtId="0" fontId="118" fillId="0" borderId="27" xfId="0" applyFont="1" applyFill="1" applyBorder="1" applyAlignment="1">
      <alignment horizontal="left"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8"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97" fillId="0" borderId="1" xfId="0" applyFont="1" applyFill="1" applyBorder="1" applyAlignment="1">
      <alignment horizontal="left" vertical="center" wrapText="1"/>
    </xf>
    <xf numFmtId="4" fontId="108" fillId="0" borderId="20" xfId="0" applyNumberFormat="1" applyFont="1" applyFill="1" applyBorder="1" applyAlignment="1">
      <alignment horizontal="right" vertical="center"/>
    </xf>
    <xf numFmtId="4" fontId="108" fillId="0" borderId="3" xfId="0" applyNumberFormat="1" applyFont="1" applyFill="1" applyBorder="1" applyAlignment="1">
      <alignment horizontal="right" vertical="center"/>
    </xf>
    <xf numFmtId="0" fontId="91" fillId="0" borderId="20" xfId="0" applyFont="1" applyFill="1" applyBorder="1" applyAlignment="1">
      <alignment horizontal="left" vertical="center" wrapText="1"/>
    </xf>
    <xf numFmtId="0" fontId="92" fillId="0" borderId="3" xfId="0" applyFont="1" applyFill="1" applyBorder="1" applyAlignment="1">
      <alignment horizontal="left" vertical="center" wrapText="1"/>
    </xf>
    <xf numFmtId="0" fontId="126" fillId="0" borderId="20" xfId="9" applyFont="1" applyBorder="1" applyAlignment="1">
      <alignment horizontal="left" vertical="center" wrapText="1"/>
    </xf>
    <xf numFmtId="0" fontId="126" fillId="0" borderId="3" xfId="9" applyFont="1" applyBorder="1" applyAlignment="1">
      <alignment horizontal="left" vertical="center" wrapText="1"/>
    </xf>
    <xf numFmtId="0" fontId="97" fillId="0" borderId="1" xfId="0" applyFont="1" applyBorder="1" applyAlignment="1">
      <alignment horizontal="left" vertical="center"/>
    </xf>
    <xf numFmtId="164" fontId="79" fillId="2" borderId="20" xfId="0" applyNumberFormat="1" applyFont="1" applyFill="1" applyBorder="1" applyAlignment="1">
      <alignment vertical="center" wrapText="1"/>
    </xf>
    <xf numFmtId="164" fontId="79" fillId="2" borderId="3" xfId="0" applyNumberFormat="1" applyFont="1" applyFill="1" applyBorder="1" applyAlignment="1">
      <alignment vertical="center" wrapText="1"/>
    </xf>
    <xf numFmtId="164" fontId="79" fillId="2" borderId="4" xfId="0" applyNumberFormat="1" applyFont="1" applyFill="1" applyBorder="1" applyAlignment="1">
      <alignment vertical="center" wrapText="1"/>
    </xf>
    <xf numFmtId="0" fontId="90" fillId="0" borderId="20" xfId="0" applyFont="1" applyFill="1" applyBorder="1" applyAlignment="1">
      <alignment horizontal="left" vertical="center" wrapText="1"/>
    </xf>
    <xf numFmtId="0" fontId="90" fillId="0" borderId="3" xfId="0" applyFont="1" applyFill="1" applyBorder="1" applyAlignment="1">
      <alignment horizontal="left" vertical="center" wrapText="1"/>
    </xf>
    <xf numFmtId="0" fontId="90" fillId="0" borderId="4"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4" fillId="0" borderId="20"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90" fillId="0" borderId="20" xfId="0" applyFont="1" applyFill="1" applyBorder="1" applyAlignment="1">
      <alignment vertical="center" wrapText="1"/>
    </xf>
    <xf numFmtId="0" fontId="114" fillId="0" borderId="20" xfId="8" applyFont="1" applyFill="1" applyBorder="1" applyAlignment="1">
      <alignment horizontal="left" vertical="center" wrapText="1"/>
    </xf>
    <xf numFmtId="0" fontId="114" fillId="0" borderId="3" xfId="0" applyFont="1" applyBorder="1" applyAlignment="1">
      <alignment horizontal="left" vertical="center" wrapText="1"/>
    </xf>
    <xf numFmtId="0" fontId="114" fillId="0" borderId="4" xfId="0" applyFont="1" applyBorder="1" applyAlignment="1">
      <alignment horizontal="left" vertical="center" wrapText="1"/>
    </xf>
    <xf numFmtId="0" fontId="91" fillId="0" borderId="20" xfId="0" applyFont="1" applyFill="1" applyBorder="1" applyAlignment="1">
      <alignment horizontal="center" vertical="center" wrapText="1"/>
    </xf>
    <xf numFmtId="0" fontId="97" fillId="0" borderId="1" xfId="0" applyFont="1" applyBorder="1" applyAlignment="1">
      <alignment horizontal="left" vertical="center" wrapText="1"/>
    </xf>
    <xf numFmtId="0" fontId="108" fillId="0" borderId="20" xfId="9" applyFont="1" applyBorder="1" applyAlignment="1">
      <alignment horizontal="left" vertical="center" wrapText="1"/>
    </xf>
    <xf numFmtId="0" fontId="108" fillId="0" borderId="3" xfId="9" applyFont="1" applyBorder="1" applyAlignment="1">
      <alignment horizontal="left" vertical="center" wrapText="1"/>
    </xf>
    <xf numFmtId="0" fontId="69" fillId="0" borderId="1" xfId="0" applyFont="1" applyFill="1" applyBorder="1" applyAlignment="1">
      <alignment horizontal="left" vertical="center" wrapText="1"/>
    </xf>
    <xf numFmtId="0" fontId="54" fillId="0" borderId="20" xfId="0" applyFont="1" applyFill="1" applyBorder="1" applyAlignment="1">
      <alignment vertical="center" wrapText="1"/>
    </xf>
    <xf numFmtId="0" fontId="35" fillId="0" borderId="20" xfId="8" applyFont="1" applyBorder="1" applyAlignment="1">
      <alignment horizontal="left" vertical="center" wrapText="1"/>
    </xf>
    <xf numFmtId="0" fontId="35" fillId="0" borderId="20" xfId="0" applyFont="1" applyBorder="1" applyAlignment="1">
      <alignment horizontal="left" vertical="center"/>
    </xf>
    <xf numFmtId="0" fontId="97" fillId="0" borderId="20" xfId="8" applyFont="1" applyBorder="1" applyAlignment="1">
      <alignment vertical="center" wrapText="1"/>
    </xf>
    <xf numFmtId="0" fontId="15" fillId="0" borderId="20" xfId="0" applyFont="1" applyFill="1" applyBorder="1" applyAlignment="1">
      <alignment vertical="center" wrapText="1"/>
    </xf>
    <xf numFmtId="0" fontId="80" fillId="0" borderId="3" xfId="0" applyFont="1" applyFill="1" applyBorder="1" applyAlignment="1">
      <alignment horizontal="left" vertical="center" wrapText="1"/>
    </xf>
    <xf numFmtId="0" fontId="54" fillId="0" borderId="4" xfId="0" applyFont="1" applyFill="1" applyBorder="1" applyAlignment="1">
      <alignment horizontal="left" vertical="center" wrapText="1"/>
    </xf>
    <xf numFmtId="0" fontId="61" fillId="0" borderId="20" xfId="8" applyFont="1" applyBorder="1" applyAlignment="1">
      <alignment horizontal="left" vertical="center" wrapText="1"/>
    </xf>
    <xf numFmtId="4" fontId="57" fillId="0" borderId="20" xfId="0" applyNumberFormat="1" applyFont="1" applyBorder="1" applyAlignment="1">
      <alignment horizontal="center" vertical="center"/>
    </xf>
    <xf numFmtId="0" fontId="97" fillId="0" borderId="3" xfId="0" applyFont="1" applyFill="1" applyBorder="1" applyAlignment="1">
      <alignment horizontal="left" vertical="center"/>
    </xf>
    <xf numFmtId="4" fontId="57" fillId="0" borderId="20" xfId="0" applyNumberFormat="1" applyFont="1" applyFill="1" applyBorder="1" applyAlignment="1">
      <alignment horizontal="center" vertical="center" wrapText="1"/>
    </xf>
    <xf numFmtId="4" fontId="57" fillId="0" borderId="3" xfId="0" applyNumberFormat="1" applyFont="1" applyFill="1" applyBorder="1" applyAlignment="1">
      <alignment horizontal="center" vertical="center" wrapText="1"/>
    </xf>
    <xf numFmtId="4" fontId="57" fillId="0" borderId="4" xfId="0" applyNumberFormat="1" applyFont="1" applyFill="1" applyBorder="1" applyAlignment="1">
      <alignment horizontal="center" vertical="center" wrapText="1"/>
    </xf>
    <xf numFmtId="4" fontId="97" fillId="0" borderId="20" xfId="0" applyNumberFormat="1" applyFont="1" applyFill="1" applyBorder="1" applyAlignment="1">
      <alignment horizontal="right" vertical="center" wrapText="1"/>
    </xf>
    <xf numFmtId="4" fontId="97" fillId="0" borderId="3" xfId="0" applyNumberFormat="1" applyFont="1" applyFill="1" applyBorder="1" applyAlignment="1">
      <alignment horizontal="right" vertical="center" wrapText="1"/>
    </xf>
    <xf numFmtId="4" fontId="97" fillId="0" borderId="4" xfId="0" applyNumberFormat="1" applyFont="1" applyFill="1" applyBorder="1" applyAlignment="1">
      <alignment horizontal="right" vertical="center" wrapText="1"/>
    </xf>
    <xf numFmtId="4" fontId="57" fillId="0" borderId="20" xfId="0" applyNumberFormat="1" applyFont="1" applyFill="1" applyBorder="1" applyAlignment="1">
      <alignment horizontal="center" vertical="center"/>
    </xf>
    <xf numFmtId="0" fontId="61" fillId="0" borderId="20" xfId="0" applyFont="1" applyFill="1" applyBorder="1" applyAlignment="1">
      <alignment horizontal="left" vertical="center" wrapText="1"/>
    </xf>
    <xf numFmtId="0" fontId="97" fillId="2" borderId="40" xfId="0" applyFont="1" applyFill="1" applyBorder="1" applyAlignment="1">
      <alignment horizontal="left" vertical="center" wrapText="1"/>
    </xf>
    <xf numFmtId="0" fontId="94" fillId="2" borderId="37" xfId="0" applyFont="1" applyFill="1" applyBorder="1" applyAlignment="1">
      <alignment horizontal="left" vertical="center" wrapText="1"/>
    </xf>
    <xf numFmtId="0" fontId="94" fillId="2" borderId="16" xfId="0" applyFont="1" applyFill="1" applyBorder="1" applyAlignment="1">
      <alignment horizontal="left" vertical="center" wrapText="1"/>
    </xf>
    <xf numFmtId="4" fontId="57" fillId="0" borderId="3" xfId="0" applyNumberFormat="1" applyFont="1" applyFill="1" applyBorder="1" applyAlignment="1">
      <alignment horizontal="center" vertical="center"/>
    </xf>
    <xf numFmtId="4" fontId="114" fillId="0" borderId="20" xfId="0" applyNumberFormat="1" applyFont="1" applyBorder="1" applyAlignment="1">
      <alignment horizontal="center" vertical="center" wrapText="1"/>
    </xf>
    <xf numFmtId="0" fontId="114" fillId="0" borderId="3" xfId="0" applyFont="1" applyBorder="1" applyAlignment="1">
      <alignment horizontal="center" vertical="center"/>
    </xf>
    <xf numFmtId="0" fontId="114" fillId="0" borderId="4" xfId="0" applyFont="1" applyBorder="1" applyAlignment="1">
      <alignment horizontal="center" vertical="center"/>
    </xf>
    <xf numFmtId="164" fontId="55" fillId="2" borderId="20" xfId="0" applyNumberFormat="1" applyFont="1" applyFill="1" applyBorder="1" applyAlignment="1">
      <alignment horizontal="center" vertical="center" wrapText="1"/>
    </xf>
    <xf numFmtId="0" fontId="114" fillId="0" borderId="1" xfId="0" applyFont="1" applyFill="1" applyBorder="1" applyAlignment="1">
      <alignment horizontal="left" vertical="center" wrapText="1"/>
    </xf>
    <xf numFmtId="0" fontId="114" fillId="0" borderId="20" xfId="0" applyFont="1" applyFill="1" applyBorder="1" applyAlignment="1">
      <alignment horizontal="left" vertical="center" wrapText="1"/>
    </xf>
    <xf numFmtId="0" fontId="114" fillId="0" borderId="4" xfId="0" applyFont="1" applyFill="1" applyBorder="1" applyAlignment="1">
      <alignment horizontal="left" vertical="center" wrapText="1"/>
    </xf>
    <xf numFmtId="4" fontId="114" fillId="0" borderId="20" xfId="0" applyNumberFormat="1" applyFont="1" applyFill="1" applyBorder="1" applyAlignment="1">
      <alignment horizontal="center" vertical="center"/>
    </xf>
    <xf numFmtId="4" fontId="55" fillId="0" borderId="20" xfId="0" applyNumberFormat="1" applyFont="1" applyFill="1" applyBorder="1" applyAlignment="1">
      <alignment horizontal="center" vertical="center"/>
    </xf>
    <xf numFmtId="0" fontId="34" fillId="2" borderId="20" xfId="0" applyFont="1" applyFill="1" applyBorder="1" applyAlignment="1">
      <alignment horizontal="left" vertical="center" wrapText="1"/>
    </xf>
    <xf numFmtId="0" fontId="92" fillId="2" borderId="3" xfId="0" applyFont="1" applyFill="1" applyBorder="1" applyAlignment="1">
      <alignment horizontal="left" vertical="center" wrapText="1"/>
    </xf>
    <xf numFmtId="0" fontId="49" fillId="2" borderId="37" xfId="0" applyFont="1" applyFill="1" applyBorder="1" applyAlignment="1">
      <alignment horizontal="left" vertical="center" wrapText="1"/>
    </xf>
    <xf numFmtId="0" fontId="49" fillId="2" borderId="40" xfId="0" applyFont="1" applyFill="1" applyBorder="1" applyAlignment="1">
      <alignment horizontal="left" vertical="center" wrapText="1"/>
    </xf>
    <xf numFmtId="4" fontId="0" fillId="0" borderId="20"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15" fillId="2" borderId="20" xfId="0" applyFont="1" applyFill="1" applyBorder="1" applyAlignment="1">
      <alignment horizontal="left" vertical="center" wrapText="1"/>
    </xf>
    <xf numFmtId="0" fontId="82" fillId="2" borderId="37" xfId="0" applyFont="1" applyFill="1" applyBorder="1" applyAlignment="1">
      <alignment horizontal="left" vertical="center" wrapText="1"/>
    </xf>
    <xf numFmtId="0" fontId="82" fillId="2" borderId="40" xfId="0" applyFont="1" applyFill="1" applyBorder="1" applyAlignment="1">
      <alignment horizontal="left" vertical="center" wrapText="1"/>
    </xf>
    <xf numFmtId="4" fontId="56" fillId="0" borderId="20" xfId="0" applyNumberFormat="1" applyFont="1" applyFill="1" applyBorder="1" applyAlignment="1">
      <alignment horizontal="center" vertical="center"/>
    </xf>
    <xf numFmtId="4" fontId="114" fillId="0" borderId="3" xfId="0" applyNumberFormat="1" applyFont="1" applyFill="1" applyBorder="1" applyAlignment="1">
      <alignment horizontal="center" vertical="center"/>
    </xf>
    <xf numFmtId="0" fontId="114" fillId="0" borderId="3"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4" xfId="0" applyFill="1" applyBorder="1" applyAlignment="1">
      <alignment horizontal="left" vertical="center" wrapText="1"/>
    </xf>
    <xf numFmtId="4" fontId="108" fillId="0" borderId="20" xfId="0" applyNumberFormat="1" applyFont="1" applyFill="1" applyBorder="1" applyAlignment="1">
      <alignment horizontal="center" vertical="center"/>
    </xf>
    <xf numFmtId="4" fontId="108" fillId="0" borderId="3" xfId="0" applyNumberFormat="1" applyFont="1" applyFill="1" applyBorder="1" applyAlignment="1">
      <alignment horizontal="center" vertical="center"/>
    </xf>
    <xf numFmtId="4" fontId="108" fillId="0" borderId="4" xfId="0" applyNumberFormat="1" applyFont="1" applyFill="1" applyBorder="1" applyAlignment="1">
      <alignment horizontal="center" vertical="center"/>
    </xf>
    <xf numFmtId="4" fontId="114" fillId="0" borderId="4" xfId="0" applyNumberFormat="1" applyFont="1" applyFill="1" applyBorder="1" applyAlignment="1">
      <alignment horizontal="center" vertical="center"/>
    </xf>
    <xf numFmtId="0" fontId="114" fillId="0" borderId="20" xfId="0" applyFont="1" applyFill="1" applyBorder="1" applyAlignment="1">
      <alignment horizontal="center" vertical="center" wrapText="1"/>
    </xf>
    <xf numFmtId="0" fontId="114" fillId="0" borderId="3" xfId="0" applyFont="1" applyFill="1" applyBorder="1" applyAlignment="1">
      <alignment horizontal="center" vertical="center" wrapText="1"/>
    </xf>
    <xf numFmtId="0" fontId="114" fillId="0" borderId="4" xfId="0" applyFont="1" applyFill="1" applyBorder="1" applyAlignment="1">
      <alignment horizontal="center" vertical="center" wrapText="1"/>
    </xf>
    <xf numFmtId="0" fontId="114" fillId="0" borderId="2" xfId="9"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xf numFmtId="0" fontId="0" fillId="0" borderId="4" xfId="0" applyBorder="1" applyAlignment="1"/>
    <xf numFmtId="0" fontId="108" fillId="0" borderId="4" xfId="0" applyFont="1" applyBorder="1" applyAlignment="1">
      <alignment horizontal="left" vertical="center" wrapText="1"/>
    </xf>
    <xf numFmtId="0" fontId="114" fillId="2" borderId="20" xfId="0" applyFont="1" applyFill="1" applyBorder="1" applyAlignment="1">
      <alignment horizontal="center" vertical="center" wrapText="1"/>
    </xf>
    <xf numFmtId="0" fontId="114" fillId="2" borderId="3" xfId="0" applyFont="1" applyFill="1" applyBorder="1" applyAlignment="1">
      <alignment horizontal="center" vertical="center" wrapText="1"/>
    </xf>
    <xf numFmtId="0" fontId="114" fillId="2" borderId="4" xfId="0" applyFont="1" applyFill="1" applyBorder="1" applyAlignment="1">
      <alignment horizontal="center" vertical="center" wrapText="1"/>
    </xf>
    <xf numFmtId="0" fontId="49" fillId="2" borderId="20" xfId="0" applyFont="1" applyFill="1" applyBorder="1" applyAlignment="1">
      <alignment horizontal="center" vertical="center" wrapText="1"/>
    </xf>
    <xf numFmtId="0" fontId="49" fillId="2" borderId="3" xfId="0" applyFont="1" applyFill="1" applyBorder="1" applyAlignment="1">
      <alignment horizontal="center" vertical="center" wrapText="1"/>
    </xf>
    <xf numFmtId="0" fontId="49" fillId="2" borderId="4" xfId="0" applyFont="1" applyFill="1" applyBorder="1" applyAlignment="1">
      <alignment horizontal="center" vertical="center" wrapText="1"/>
    </xf>
    <xf numFmtId="0" fontId="54" fillId="0" borderId="3" xfId="0" applyFont="1" applyFill="1" applyBorder="1" applyAlignment="1">
      <alignment vertical="center" wrapText="1"/>
    </xf>
    <xf numFmtId="0" fontId="32" fillId="0" borderId="20" xfId="0" applyFont="1" applyFill="1" applyBorder="1" applyAlignment="1">
      <alignment vertical="center" wrapText="1"/>
    </xf>
    <xf numFmtId="0" fontId="32" fillId="0" borderId="3" xfId="0" applyFont="1" applyFill="1" applyBorder="1" applyAlignment="1">
      <alignment vertical="center" wrapText="1"/>
    </xf>
    <xf numFmtId="0" fontId="97" fillId="0" borderId="1" xfId="0" applyFont="1" applyFill="1" applyBorder="1" applyAlignment="1">
      <alignment horizontal="center" vertical="center" wrapText="1"/>
    </xf>
    <xf numFmtId="0" fontId="92" fillId="0" borderId="20" xfId="0" applyFont="1" applyBorder="1" applyAlignment="1">
      <alignment horizontal="left" vertical="center"/>
    </xf>
    <xf numFmtId="0" fontId="92" fillId="0" borderId="4" xfId="0" applyFont="1" applyBorder="1" applyAlignment="1">
      <alignment horizontal="left" vertical="center"/>
    </xf>
    <xf numFmtId="0" fontId="92" fillId="0" borderId="20" xfId="0" applyFont="1" applyFill="1" applyBorder="1" applyAlignment="1">
      <alignment horizontal="left" vertical="center" wrapText="1"/>
    </xf>
    <xf numFmtId="0" fontId="92" fillId="0" borderId="4" xfId="0" applyFont="1" applyFill="1" applyBorder="1" applyAlignment="1">
      <alignment horizontal="left" vertical="center" wrapText="1"/>
    </xf>
    <xf numFmtId="0" fontId="108" fillId="0" borderId="20" xfId="9" applyFont="1" applyBorder="1" applyAlignment="1">
      <alignment horizontal="center" vertical="center" wrapText="1"/>
    </xf>
    <xf numFmtId="0" fontId="108" fillId="0" borderId="3" xfId="9" applyFont="1" applyBorder="1" applyAlignment="1">
      <alignment horizontal="center" vertical="center" wrapText="1"/>
    </xf>
    <xf numFmtId="0" fontId="108" fillId="0" borderId="4" xfId="9" applyFont="1" applyBorder="1" applyAlignment="1">
      <alignment horizontal="center" vertical="center" wrapText="1"/>
    </xf>
    <xf numFmtId="0" fontId="126" fillId="0" borderId="20" xfId="9" applyFont="1" applyBorder="1" applyAlignment="1">
      <alignment horizontal="center" vertical="center" wrapText="1"/>
    </xf>
    <xf numFmtId="0" fontId="126" fillId="0" borderId="3" xfId="9" applyFont="1" applyBorder="1" applyAlignment="1">
      <alignment horizontal="center" vertical="center" wrapText="1"/>
    </xf>
    <xf numFmtId="0" fontId="126" fillId="0" borderId="4" xfId="9" applyFont="1" applyBorder="1" applyAlignment="1">
      <alignment horizontal="center" vertical="center" wrapText="1"/>
    </xf>
    <xf numFmtId="0" fontId="104" fillId="5" borderId="77" xfId="0" applyFont="1" applyFill="1" applyBorder="1" applyAlignment="1">
      <alignment horizontal="center" vertical="center" wrapText="1"/>
    </xf>
    <xf numFmtId="0" fontId="104" fillId="5" borderId="44" xfId="0" applyFont="1" applyFill="1" applyBorder="1" applyAlignment="1">
      <alignment horizontal="center" vertical="center" wrapText="1"/>
    </xf>
    <xf numFmtId="0" fontId="104" fillId="5" borderId="63" xfId="0" applyFont="1" applyFill="1" applyBorder="1" applyAlignment="1">
      <alignment horizontal="center" vertical="center" wrapText="1"/>
    </xf>
    <xf numFmtId="0" fontId="106" fillId="5" borderId="79" xfId="0" applyFont="1" applyFill="1" applyBorder="1" applyAlignment="1">
      <alignment horizontal="left" vertical="center" wrapText="1"/>
    </xf>
    <xf numFmtId="0" fontId="106" fillId="5" borderId="27" xfId="0" applyFont="1" applyFill="1" applyBorder="1" applyAlignment="1">
      <alignment horizontal="left" vertical="center" wrapText="1"/>
    </xf>
    <xf numFmtId="0" fontId="106" fillId="5" borderId="47" xfId="0" applyFont="1" applyFill="1" applyBorder="1" applyAlignment="1">
      <alignment horizontal="left" vertical="center" wrapText="1"/>
    </xf>
    <xf numFmtId="0" fontId="106" fillId="5" borderId="15" xfId="0" applyFont="1" applyFill="1" applyBorder="1" applyAlignment="1">
      <alignment horizontal="left" vertical="center" wrapText="1"/>
    </xf>
    <xf numFmtId="0" fontId="106" fillId="5" borderId="60" xfId="0" applyFont="1" applyFill="1" applyBorder="1" applyAlignment="1">
      <alignment horizontal="left" vertical="center" wrapText="1"/>
    </xf>
    <xf numFmtId="0" fontId="106" fillId="5" borderId="16" xfId="0" applyFont="1" applyFill="1" applyBorder="1" applyAlignment="1">
      <alignment horizontal="left" vertical="center" wrapText="1"/>
    </xf>
    <xf numFmtId="0" fontId="104" fillId="5" borderId="30" xfId="0" applyFont="1" applyFill="1" applyBorder="1" applyAlignment="1">
      <alignment horizontal="center" vertical="center" wrapText="1"/>
    </xf>
    <xf numFmtId="0" fontId="104" fillId="5" borderId="5" xfId="0" applyFont="1" applyFill="1" applyBorder="1" applyAlignment="1">
      <alignment horizontal="center" vertical="center" wrapText="1"/>
    </xf>
    <xf numFmtId="0" fontId="30" fillId="0" borderId="47" xfId="0" applyFont="1" applyFill="1" applyBorder="1" applyAlignment="1">
      <alignment horizontal="center" vertical="center"/>
    </xf>
    <xf numFmtId="0" fontId="30" fillId="0" borderId="49"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21" xfId="0" applyFont="1" applyFill="1" applyBorder="1" applyAlignment="1">
      <alignment horizontal="left" vertical="center"/>
    </xf>
    <xf numFmtId="0" fontId="30" fillId="0" borderId="3" xfId="0" applyFont="1" applyFill="1" applyBorder="1" applyAlignment="1">
      <alignment horizontal="left" vertical="center"/>
    </xf>
    <xf numFmtId="0" fontId="30" fillId="0" borderId="4" xfId="0" applyFont="1" applyFill="1" applyBorder="1" applyAlignment="1">
      <alignment horizontal="left" vertical="center"/>
    </xf>
    <xf numFmtId="0" fontId="30" fillId="0" borderId="21"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21" xfId="10" applyFont="1" applyBorder="1" applyAlignment="1">
      <alignment horizontal="left" vertical="center" wrapText="1"/>
    </xf>
    <xf numFmtId="0" fontId="30" fillId="0" borderId="3" xfId="10" applyFont="1" applyBorder="1" applyAlignment="1">
      <alignment horizontal="left" vertical="center" wrapText="1"/>
    </xf>
    <xf numFmtId="0" fontId="30" fillId="0" borderId="4" xfId="10" applyFont="1" applyBorder="1" applyAlignment="1">
      <alignment horizontal="left" vertical="center" wrapText="1"/>
    </xf>
    <xf numFmtId="4" fontId="106" fillId="5" borderId="21" xfId="0" applyNumberFormat="1" applyFont="1" applyFill="1" applyBorder="1" applyAlignment="1">
      <alignment horizontal="left" vertical="center" wrapText="1"/>
    </xf>
    <xf numFmtId="4" fontId="106" fillId="5" borderId="4" xfId="0" applyNumberFormat="1" applyFont="1" applyFill="1" applyBorder="1" applyAlignment="1">
      <alignment horizontal="left" vertical="center" wrapText="1"/>
    </xf>
    <xf numFmtId="4" fontId="147" fillId="5" borderId="21" xfId="0" applyNumberFormat="1" applyFont="1" applyFill="1" applyBorder="1" applyAlignment="1">
      <alignment horizontal="center" vertical="center" wrapText="1"/>
    </xf>
    <xf numFmtId="4" fontId="147" fillId="5" borderId="4" xfId="0" applyNumberFormat="1" applyFont="1" applyFill="1" applyBorder="1" applyAlignment="1">
      <alignment horizontal="center" vertical="center" wrapText="1"/>
    </xf>
    <xf numFmtId="0" fontId="106" fillId="5" borderId="21" xfId="0" applyFont="1" applyFill="1" applyBorder="1" applyAlignment="1">
      <alignment horizontal="left" vertical="center" wrapText="1"/>
    </xf>
    <xf numFmtId="0" fontId="106" fillId="5" borderId="4" xfId="0" applyFont="1" applyFill="1" applyBorder="1" applyAlignment="1">
      <alignment horizontal="left" vertical="center" wrapText="1"/>
    </xf>
    <xf numFmtId="0" fontId="106" fillId="5" borderId="66" xfId="0" applyFont="1" applyFill="1" applyBorder="1" applyAlignment="1">
      <alignment horizontal="left" vertical="center" wrapText="1"/>
    </xf>
    <xf numFmtId="0" fontId="106" fillId="5" borderId="6" xfId="0" applyFont="1" applyFill="1" applyBorder="1" applyAlignment="1">
      <alignment horizontal="left" vertical="center" wrapText="1"/>
    </xf>
    <xf numFmtId="0" fontId="106" fillId="5" borderId="42" xfId="0" applyFont="1" applyFill="1" applyBorder="1" applyAlignment="1">
      <alignment horizontal="left" vertical="center" wrapText="1"/>
    </xf>
    <xf numFmtId="0" fontId="106" fillId="5" borderId="24" xfId="0" applyFont="1" applyFill="1" applyBorder="1" applyAlignment="1">
      <alignment horizontal="left" vertical="center" wrapText="1"/>
    </xf>
    <xf numFmtId="0" fontId="106" fillId="5" borderId="47" xfId="0" applyFont="1" applyFill="1" applyBorder="1" applyAlignment="1">
      <alignment horizontal="center" vertical="center" textRotation="90" wrapText="1"/>
    </xf>
    <xf numFmtId="0" fontId="106" fillId="5" borderId="15" xfId="0" applyFont="1" applyFill="1" applyBorder="1" applyAlignment="1">
      <alignment horizontal="center" vertical="center" textRotation="90" wrapText="1"/>
    </xf>
    <xf numFmtId="0" fontId="131" fillId="5" borderId="21" xfId="0" applyFont="1" applyFill="1" applyBorder="1" applyAlignment="1">
      <alignment horizontal="left" vertical="center" wrapText="1"/>
    </xf>
    <xf numFmtId="0" fontId="131" fillId="5" borderId="4" xfId="0" applyFont="1" applyFill="1" applyBorder="1" applyAlignment="1">
      <alignment horizontal="left" vertical="center" wrapText="1"/>
    </xf>
    <xf numFmtId="4" fontId="30" fillId="0" borderId="42" xfId="0" applyNumberFormat="1" applyFont="1" applyFill="1" applyBorder="1" applyAlignment="1">
      <alignment horizontal="right" vertical="center"/>
    </xf>
    <xf numFmtId="4" fontId="30" fillId="0" borderId="34" xfId="0" applyNumberFormat="1" applyFont="1" applyFill="1" applyBorder="1" applyAlignment="1">
      <alignment horizontal="right" vertical="center"/>
    </xf>
    <xf numFmtId="4" fontId="30" fillId="0" borderId="24" xfId="0" applyNumberFormat="1" applyFont="1" applyFill="1" applyBorder="1" applyAlignment="1">
      <alignment horizontal="right" vertical="center"/>
    </xf>
    <xf numFmtId="4" fontId="30"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10" fontId="30" fillId="0" borderId="42" xfId="0" applyNumberFormat="1" applyFont="1" applyFill="1" applyBorder="1" applyAlignment="1">
      <alignment horizontal="center" vertical="center"/>
    </xf>
    <xf numFmtId="10" fontId="30" fillId="0" borderId="34" xfId="0" applyNumberFormat="1" applyFont="1" applyFill="1" applyBorder="1" applyAlignment="1">
      <alignment horizontal="center" vertical="center"/>
    </xf>
    <xf numFmtId="10" fontId="30" fillId="0" borderId="24" xfId="0" applyNumberFormat="1" applyFont="1" applyFill="1" applyBorder="1" applyAlignment="1">
      <alignment horizontal="center" vertical="center"/>
    </xf>
    <xf numFmtId="0" fontId="10" fillId="0" borderId="42" xfId="0" applyFont="1" applyFill="1" applyBorder="1" applyAlignment="1">
      <alignment horizontal="left" vertical="center" wrapText="1"/>
    </xf>
    <xf numFmtId="0" fontId="30" fillId="0" borderId="34"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30" fillId="0" borderId="21" xfId="0" applyFont="1" applyBorder="1" applyAlignment="1">
      <alignment horizontal="left" vertical="center"/>
    </xf>
    <xf numFmtId="0" fontId="30" fillId="0" borderId="3" xfId="0" applyFont="1" applyBorder="1" applyAlignment="1">
      <alignment horizontal="left" vertical="center"/>
    </xf>
    <xf numFmtId="0" fontId="30" fillId="0" borderId="4" xfId="0" applyFont="1" applyBorder="1" applyAlignment="1">
      <alignment horizontal="left" vertical="center"/>
    </xf>
    <xf numFmtId="4" fontId="30" fillId="0" borderId="21" xfId="0" applyNumberFormat="1" applyFont="1" applyBorder="1" applyAlignment="1">
      <alignment horizontal="right" vertical="center"/>
    </xf>
    <xf numFmtId="4" fontId="30" fillId="0" borderId="3" xfId="0" applyNumberFormat="1" applyFont="1" applyBorder="1" applyAlignment="1">
      <alignment horizontal="right" vertical="center"/>
    </xf>
    <xf numFmtId="4" fontId="30" fillId="0" borderId="4" xfId="0" applyNumberFormat="1" applyFont="1" applyBorder="1" applyAlignment="1">
      <alignment horizontal="right" vertical="center"/>
    </xf>
    <xf numFmtId="4" fontId="114" fillId="0" borderId="21" xfId="0" applyNumberFormat="1" applyFont="1" applyBorder="1" applyAlignment="1">
      <alignment horizontal="left" vertical="center"/>
    </xf>
    <xf numFmtId="4" fontId="114" fillId="0" borderId="3" xfId="0" applyNumberFormat="1" applyFont="1" applyBorder="1" applyAlignment="1">
      <alignment horizontal="left" vertical="center"/>
    </xf>
    <xf numFmtId="4" fontId="114" fillId="0" borderId="4" xfId="0" applyNumberFormat="1" applyFont="1" applyBorder="1" applyAlignment="1">
      <alignment horizontal="left" vertical="center"/>
    </xf>
    <xf numFmtId="0" fontId="114" fillId="0" borderId="21" xfId="0" applyFont="1" applyBorder="1" applyAlignment="1">
      <alignment horizontal="left" vertical="center" wrapText="1"/>
    </xf>
    <xf numFmtId="0" fontId="30" fillId="0" borderId="60" xfId="0" applyFont="1" applyFill="1" applyBorder="1" applyAlignment="1">
      <alignment horizontal="left" vertical="center" wrapText="1"/>
    </xf>
    <xf numFmtId="0" fontId="30" fillId="0" borderId="40" xfId="0" applyFont="1" applyFill="1" applyBorder="1" applyAlignment="1">
      <alignment horizontal="left" vertical="center" wrapText="1"/>
    </xf>
    <xf numFmtId="0" fontId="30" fillId="0" borderId="16" xfId="0" applyFont="1" applyFill="1" applyBorder="1" applyAlignment="1">
      <alignment horizontal="left" vertical="center" wrapText="1"/>
    </xf>
    <xf numFmtId="4" fontId="30" fillId="0" borderId="33" xfId="0" applyNumberFormat="1" applyFont="1" applyFill="1" applyBorder="1" applyAlignment="1">
      <alignment horizontal="right" vertical="center"/>
    </xf>
    <xf numFmtId="10" fontId="30" fillId="0" borderId="33" xfId="0" applyNumberFormat="1" applyFont="1" applyFill="1" applyBorder="1" applyAlignment="1">
      <alignment horizontal="center" vertical="center"/>
    </xf>
    <xf numFmtId="0" fontId="21" fillId="0" borderId="33" xfId="0" applyFont="1" applyFill="1" applyBorder="1" applyAlignment="1">
      <alignment horizontal="left" vertical="center" wrapText="1"/>
    </xf>
    <xf numFmtId="0" fontId="30" fillId="0" borderId="50"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20" xfId="0" applyFont="1" applyFill="1" applyBorder="1" applyAlignment="1">
      <alignment horizontal="left" vertical="center" wrapText="1"/>
    </xf>
    <xf numFmtId="0" fontId="30" fillId="0" borderId="20" xfId="10" applyFont="1" applyBorder="1" applyAlignment="1">
      <alignment horizontal="left" vertical="center" wrapText="1"/>
    </xf>
    <xf numFmtId="0" fontId="30" fillId="0" borderId="20" xfId="0" applyFont="1" applyBorder="1" applyAlignment="1">
      <alignment horizontal="left" vertical="center"/>
    </xf>
    <xf numFmtId="0" fontId="30" fillId="0" borderId="1" xfId="0" applyFont="1" applyFill="1" applyBorder="1" applyAlignment="1">
      <alignment horizontal="right" vertical="center" wrapText="1"/>
    </xf>
    <xf numFmtId="0" fontId="30" fillId="0" borderId="1" xfId="0" applyFont="1" applyFill="1" applyBorder="1" applyAlignment="1">
      <alignment horizontal="left" vertical="center" wrapText="1"/>
    </xf>
    <xf numFmtId="0" fontId="30" fillId="0" borderId="56" xfId="0" applyFont="1" applyFill="1" applyBorder="1" applyAlignment="1">
      <alignment horizontal="left" vertical="center" wrapText="1"/>
    </xf>
    <xf numFmtId="0" fontId="30" fillId="0" borderId="59"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30" fillId="0" borderId="50" xfId="0" applyFont="1" applyFill="1" applyBorder="1" applyAlignment="1">
      <alignment horizontal="center" vertical="center"/>
    </xf>
    <xf numFmtId="4" fontId="30" fillId="0" borderId="37" xfId="0" applyNumberFormat="1" applyFont="1" applyFill="1" applyBorder="1" applyAlignment="1">
      <alignment horizontal="right" vertical="center"/>
    </xf>
    <xf numFmtId="4" fontId="30" fillId="0" borderId="40" xfId="0" applyNumberFormat="1" applyFont="1" applyFill="1" applyBorder="1" applyAlignment="1">
      <alignment horizontal="right" vertical="center"/>
    </xf>
    <xf numFmtId="4" fontId="30" fillId="0" borderId="16" xfId="0" applyNumberFormat="1" applyFont="1" applyFill="1" applyBorder="1" applyAlignment="1">
      <alignment horizontal="right" vertical="center"/>
    </xf>
    <xf numFmtId="0" fontId="114" fillId="0" borderId="33" xfId="0" applyFont="1" applyFill="1" applyBorder="1" applyAlignment="1">
      <alignment horizontal="left" vertical="center" wrapText="1"/>
    </xf>
    <xf numFmtId="0" fontId="114" fillId="0" borderId="34" xfId="0" applyFont="1" applyFill="1" applyBorder="1" applyAlignment="1">
      <alignment horizontal="left" vertical="center" wrapText="1"/>
    </xf>
    <xf numFmtId="4" fontId="30" fillId="0" borderId="20" xfId="0" applyNumberFormat="1" applyFont="1" applyBorder="1" applyAlignment="1">
      <alignment horizontal="right" vertical="center"/>
    </xf>
    <xf numFmtId="4" fontId="114" fillId="0" borderId="20" xfId="0" applyNumberFormat="1" applyFont="1" applyBorder="1" applyAlignment="1">
      <alignment horizontal="center" vertical="center"/>
    </xf>
    <xf numFmtId="4" fontId="114" fillId="0" borderId="3" xfId="0" applyNumberFormat="1" applyFont="1" applyBorder="1" applyAlignment="1">
      <alignment horizontal="center" vertical="center"/>
    </xf>
    <xf numFmtId="4" fontId="114" fillId="0" borderId="4" xfId="0" applyNumberFormat="1" applyFont="1" applyBorder="1" applyAlignment="1">
      <alignment horizontal="center" vertical="center"/>
    </xf>
    <xf numFmtId="0" fontId="23" fillId="0" borderId="37" xfId="0" applyFont="1" applyFill="1" applyBorder="1" applyAlignment="1">
      <alignment horizontal="left" vertical="center" wrapText="1"/>
    </xf>
    <xf numFmtId="4" fontId="30" fillId="0" borderId="33" xfId="0" applyNumberFormat="1" applyFont="1" applyFill="1" applyBorder="1" applyAlignment="1">
      <alignment horizontal="center" vertical="center"/>
    </xf>
    <xf numFmtId="4" fontId="30" fillId="0" borderId="34" xfId="0" applyNumberFormat="1" applyFont="1" applyFill="1" applyBorder="1" applyAlignment="1">
      <alignment horizontal="center" vertical="center"/>
    </xf>
    <xf numFmtId="4" fontId="30" fillId="0" borderId="24" xfId="0" applyNumberFormat="1" applyFont="1" applyFill="1" applyBorder="1" applyAlignment="1">
      <alignment horizontal="center" vertical="center"/>
    </xf>
    <xf numFmtId="4" fontId="114" fillId="0" borderId="20" xfId="0" applyNumberFormat="1" applyFont="1" applyBorder="1" applyAlignment="1">
      <alignment horizontal="left" vertical="center"/>
    </xf>
    <xf numFmtId="4" fontId="114" fillId="0" borderId="33" xfId="0" applyNumberFormat="1" applyFont="1" applyFill="1" applyBorder="1" applyAlignment="1">
      <alignment horizontal="right" vertical="center" wrapText="1"/>
    </xf>
    <xf numFmtId="4" fontId="114" fillId="0" borderId="34" xfId="0" applyNumberFormat="1" applyFont="1" applyFill="1" applyBorder="1" applyAlignment="1">
      <alignment horizontal="right" vertical="center" wrapText="1"/>
    </xf>
    <xf numFmtId="4" fontId="114" fillId="0" borderId="24" xfId="0" applyNumberFormat="1" applyFont="1" applyFill="1" applyBorder="1" applyAlignment="1">
      <alignment horizontal="right" vertical="center" wrapText="1"/>
    </xf>
    <xf numFmtId="0" fontId="18" fillId="0" borderId="37"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16" xfId="0" applyFont="1" applyFill="1" applyBorder="1" applyAlignment="1">
      <alignment horizontal="left" vertical="center" wrapText="1"/>
    </xf>
    <xf numFmtId="4" fontId="30" fillId="0" borderId="33" xfId="0" applyNumberFormat="1" applyFont="1" applyFill="1" applyBorder="1" applyAlignment="1">
      <alignment horizontal="right" vertical="center" wrapText="1"/>
    </xf>
    <xf numFmtId="4" fontId="30" fillId="0" borderId="34" xfId="0" applyNumberFormat="1" applyFont="1" applyFill="1" applyBorder="1" applyAlignment="1">
      <alignment horizontal="right" vertical="center" wrapText="1"/>
    </xf>
    <xf numFmtId="4" fontId="30" fillId="0" borderId="24" xfId="0" applyNumberFormat="1" applyFont="1" applyFill="1" applyBorder="1" applyAlignment="1">
      <alignment horizontal="right" vertical="center" wrapText="1"/>
    </xf>
    <xf numFmtId="0" fontId="114" fillId="0" borderId="24" xfId="0" applyFont="1" applyFill="1" applyBorder="1" applyAlignment="1">
      <alignment horizontal="left" vertical="center" wrapText="1"/>
    </xf>
    <xf numFmtId="0" fontId="30" fillId="0" borderId="20"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114" fillId="0" borderId="20" xfId="10" applyFont="1" applyBorder="1" applyAlignment="1">
      <alignment horizontal="left" vertical="center" wrapText="1"/>
    </xf>
    <xf numFmtId="0" fontId="114" fillId="0" borderId="3" xfId="10" applyFont="1" applyBorder="1" applyAlignment="1">
      <alignment horizontal="left" vertical="center" wrapText="1"/>
    </xf>
    <xf numFmtId="0" fontId="114" fillId="0" borderId="4" xfId="10" applyFont="1" applyBorder="1" applyAlignment="1">
      <alignment horizontal="left" vertical="center" wrapText="1"/>
    </xf>
    <xf numFmtId="0" fontId="19" fillId="0" borderId="33" xfId="0" applyFont="1" applyFill="1" applyBorder="1" applyAlignment="1">
      <alignment horizontal="left" vertical="center" wrapText="1"/>
    </xf>
    <xf numFmtId="0" fontId="30" fillId="0" borderId="20" xfId="0" applyFont="1" applyBorder="1" applyAlignment="1">
      <alignment horizontal="center" vertical="center"/>
    </xf>
    <xf numFmtId="0" fontId="30" fillId="0" borderId="4" xfId="0" applyFont="1" applyBorder="1" applyAlignment="1">
      <alignment horizontal="center" vertical="center"/>
    </xf>
    <xf numFmtId="4" fontId="114" fillId="0" borderId="20" xfId="0" applyNumberFormat="1" applyFont="1" applyFill="1" applyBorder="1" applyAlignment="1">
      <alignment vertical="center"/>
    </xf>
    <xf numFmtId="4" fontId="114" fillId="0" borderId="4" xfId="0" applyNumberFormat="1" applyFont="1" applyFill="1" applyBorder="1" applyAlignment="1">
      <alignment vertical="center"/>
    </xf>
    <xf numFmtId="4" fontId="114" fillId="0" borderId="20" xfId="0" applyNumberFormat="1" applyFont="1" applyFill="1" applyBorder="1" applyAlignment="1">
      <alignment horizontal="left" vertical="center"/>
    </xf>
    <xf numFmtId="4" fontId="114" fillId="0" borderId="4" xfId="0" applyNumberFormat="1" applyFont="1" applyFill="1" applyBorder="1" applyAlignment="1">
      <alignment horizontal="left" vertical="center"/>
    </xf>
    <xf numFmtId="4" fontId="114" fillId="0" borderId="3" xfId="0" applyNumberFormat="1" applyFont="1" applyFill="1" applyBorder="1" applyAlignment="1">
      <alignment horizontal="right" vertical="center"/>
    </xf>
    <xf numFmtId="4" fontId="114" fillId="0" borderId="4" xfId="0" applyNumberFormat="1" applyFont="1" applyFill="1" applyBorder="1" applyAlignment="1">
      <alignment horizontal="right" vertical="center"/>
    </xf>
    <xf numFmtId="4" fontId="114" fillId="0" borderId="3" xfId="0" applyNumberFormat="1" applyFont="1" applyFill="1" applyBorder="1" applyAlignment="1">
      <alignment horizontal="left" vertical="center"/>
    </xf>
    <xf numFmtId="4" fontId="128" fillId="0" borderId="50" xfId="0" applyNumberFormat="1" applyFont="1" applyFill="1" applyBorder="1" applyAlignment="1">
      <alignment horizontal="right" vertical="center"/>
    </xf>
    <xf numFmtId="4" fontId="128" fillId="0" borderId="15" xfId="0" applyNumberFormat="1" applyFont="1" applyFill="1" applyBorder="1" applyAlignment="1">
      <alignment horizontal="right" vertical="center"/>
    </xf>
    <xf numFmtId="0" fontId="30" fillId="0" borderId="20" xfId="0" applyFont="1" applyFill="1" applyBorder="1" applyAlignment="1">
      <alignment horizontal="left" vertical="center"/>
    </xf>
    <xf numFmtId="0" fontId="27" fillId="0" borderId="20" xfId="0" applyFont="1" applyFill="1" applyBorder="1" applyAlignment="1">
      <alignment horizontal="left" vertical="center" wrapText="1"/>
    </xf>
    <xf numFmtId="4" fontId="114" fillId="0" borderId="20" xfId="0" applyNumberFormat="1" applyFont="1" applyFill="1" applyBorder="1" applyAlignment="1">
      <alignment horizontal="left" vertical="center" wrapText="1"/>
    </xf>
    <xf numFmtId="4" fontId="114" fillId="0" borderId="4" xfId="0" applyNumberFormat="1" applyFont="1" applyFill="1" applyBorder="1" applyAlignment="1">
      <alignment horizontal="left" vertical="center" wrapText="1"/>
    </xf>
    <xf numFmtId="0" fontId="15" fillId="0" borderId="20" xfId="10" applyFont="1" applyFill="1" applyBorder="1" applyAlignment="1">
      <alignment horizontal="left" vertical="center" wrapText="1"/>
    </xf>
    <xf numFmtId="0" fontId="30" fillId="0" borderId="3" xfId="10" applyFont="1" applyFill="1" applyBorder="1" applyAlignment="1">
      <alignment horizontal="left" vertical="center" wrapText="1"/>
    </xf>
    <xf numFmtId="0" fontId="30" fillId="0" borderId="4" xfId="10" applyFont="1" applyFill="1" applyBorder="1" applyAlignment="1">
      <alignment horizontal="left" vertical="center" wrapText="1"/>
    </xf>
    <xf numFmtId="0" fontId="30" fillId="0" borderId="20" xfId="10" applyFont="1" applyFill="1" applyBorder="1" applyAlignment="1">
      <alignment horizontal="left" vertical="center" wrapText="1"/>
    </xf>
    <xf numFmtId="0" fontId="114" fillId="0" borderId="20" xfId="10" applyFont="1" applyFill="1" applyBorder="1" applyAlignment="1">
      <alignment horizontal="left" vertical="center" wrapText="1"/>
    </xf>
    <xf numFmtId="0" fontId="114" fillId="0" borderId="4" xfId="10" applyFont="1" applyFill="1" applyBorder="1" applyAlignment="1">
      <alignment horizontal="left" vertical="center" wrapText="1"/>
    </xf>
    <xf numFmtId="0" fontId="114" fillId="0" borderId="20" xfId="0" applyFont="1" applyFill="1" applyBorder="1" applyAlignment="1">
      <alignment horizontal="left" vertical="center"/>
    </xf>
    <xf numFmtId="0" fontId="114" fillId="0" borderId="4" xfId="0" applyFont="1" applyFill="1" applyBorder="1" applyAlignment="1">
      <alignment horizontal="left" vertical="center"/>
    </xf>
    <xf numFmtId="0" fontId="108" fillId="0" borderId="3" xfId="10" applyFont="1" applyBorder="1" applyAlignment="1">
      <alignment horizontal="left" vertical="center" wrapText="1"/>
    </xf>
    <xf numFmtId="0" fontId="108" fillId="0" borderId="4" xfId="10" applyFont="1" applyBorder="1" applyAlignment="1">
      <alignment horizontal="left" vertical="center" wrapText="1"/>
    </xf>
    <xf numFmtId="0" fontId="30" fillId="0" borderId="50" xfId="10" applyFont="1" applyFill="1" applyBorder="1" applyAlignment="1">
      <alignment horizontal="center" vertical="center" wrapText="1"/>
    </xf>
    <xf numFmtId="0" fontId="30" fillId="0" borderId="15" xfId="10" applyFont="1" applyFill="1" applyBorder="1" applyAlignment="1">
      <alignment horizontal="center" vertical="center" wrapText="1"/>
    </xf>
    <xf numFmtId="0" fontId="30" fillId="0" borderId="49" xfId="10" applyFont="1" applyFill="1" applyBorder="1" applyAlignment="1">
      <alignment horizontal="center" vertical="center" wrapText="1"/>
    </xf>
    <xf numFmtId="0" fontId="25" fillId="0" borderId="20" xfId="10" applyFont="1" applyFill="1" applyBorder="1" applyAlignment="1">
      <alignment horizontal="left" vertical="center" wrapText="1"/>
    </xf>
    <xf numFmtId="0" fontId="30" fillId="0" borderId="20" xfId="10" applyFont="1" applyFill="1" applyBorder="1" applyAlignment="1">
      <alignment horizontal="center" vertical="center" wrapText="1"/>
    </xf>
    <xf numFmtId="0" fontId="30" fillId="0" borderId="3" xfId="10" applyFont="1" applyFill="1" applyBorder="1" applyAlignment="1">
      <alignment horizontal="center" vertical="center" wrapText="1"/>
    </xf>
    <xf numFmtId="0" fontId="30" fillId="0" borderId="4" xfId="10" applyFont="1" applyFill="1" applyBorder="1" applyAlignment="1">
      <alignment horizontal="center" vertical="center" wrapText="1"/>
    </xf>
    <xf numFmtId="0" fontId="7" fillId="0" borderId="20" xfId="0" applyFont="1" applyFill="1" applyBorder="1" applyAlignment="1">
      <alignment horizontal="left" vertical="center" wrapText="1"/>
    </xf>
    <xf numFmtId="0" fontId="30" fillId="0" borderId="20" xfId="0" applyFont="1" applyBorder="1" applyAlignment="1">
      <alignment horizontal="left" vertical="center" wrapText="1"/>
    </xf>
    <xf numFmtId="0" fontId="30" fillId="0" borderId="3" xfId="0" applyFont="1" applyBorder="1" applyAlignment="1">
      <alignment horizontal="left" vertical="center" wrapText="1"/>
    </xf>
    <xf numFmtId="4" fontId="30" fillId="0" borderId="20" xfId="0" applyNumberFormat="1" applyFont="1" applyFill="1" applyBorder="1" applyAlignment="1">
      <alignment horizontal="right" vertical="center" wrapText="1"/>
    </xf>
    <xf numFmtId="4" fontId="30" fillId="0" borderId="3" xfId="0" applyNumberFormat="1" applyFont="1" applyFill="1" applyBorder="1" applyAlignment="1">
      <alignment horizontal="right" vertical="center" wrapText="1"/>
    </xf>
    <xf numFmtId="4" fontId="114" fillId="0" borderId="3" xfId="0" applyNumberFormat="1" applyFont="1" applyFill="1" applyBorder="1" applyAlignment="1">
      <alignment horizontal="left" vertical="center" wrapText="1"/>
    </xf>
    <xf numFmtId="0" fontId="30" fillId="0" borderId="3" xfId="0" applyFont="1" applyBorder="1" applyAlignment="1">
      <alignment horizontal="center" vertical="center"/>
    </xf>
    <xf numFmtId="0" fontId="9" fillId="0" borderId="20" xfId="0" applyFont="1" applyFill="1" applyBorder="1" applyAlignment="1">
      <alignment horizontal="left" vertical="center" wrapText="1"/>
    </xf>
    <xf numFmtId="0" fontId="104" fillId="19" borderId="0" xfId="0" applyFont="1" applyFill="1" applyBorder="1" applyAlignment="1">
      <alignment horizontal="left"/>
    </xf>
    <xf numFmtId="0" fontId="118" fillId="0" borderId="44" xfId="0" applyFont="1" applyFill="1" applyBorder="1" applyAlignment="1">
      <alignment horizontal="left" vertical="center" wrapText="1"/>
    </xf>
    <xf numFmtId="0" fontId="118" fillId="0" borderId="63" xfId="0" applyFont="1" applyFill="1" applyBorder="1" applyAlignment="1">
      <alignment horizontal="left" vertical="center" wrapText="1"/>
    </xf>
    <xf numFmtId="0" fontId="118" fillId="0" borderId="30" xfId="0" applyFont="1" applyFill="1" applyBorder="1" applyAlignment="1">
      <alignment horizontal="left" vertical="center" wrapText="1"/>
    </xf>
    <xf numFmtId="0" fontId="118" fillId="0" borderId="39" xfId="0" applyFont="1" applyFill="1" applyBorder="1" applyAlignment="1">
      <alignment horizontal="left" vertical="center" wrapText="1"/>
    </xf>
    <xf numFmtId="0" fontId="104" fillId="2" borderId="57" xfId="0" applyFont="1" applyFill="1" applyBorder="1" applyAlignment="1">
      <alignment horizontal="left" vertical="center" wrapText="1"/>
    </xf>
    <xf numFmtId="0" fontId="104" fillId="2" borderId="58" xfId="0" applyFont="1" applyFill="1" applyBorder="1" applyAlignment="1">
      <alignment horizontal="left" vertical="center" wrapText="1"/>
    </xf>
    <xf numFmtId="0" fontId="114" fillId="0" borderId="20" xfId="0" applyFont="1" applyBorder="1" applyAlignment="1">
      <alignment horizontal="left" vertical="center"/>
    </xf>
    <xf numFmtId="0" fontId="114" fillId="0" borderId="4" xfId="0" applyFont="1" applyBorder="1" applyAlignment="1">
      <alignment horizontal="left" vertical="center"/>
    </xf>
    <xf numFmtId="10" fontId="30" fillId="0" borderId="33" xfId="0" applyNumberFormat="1" applyFont="1" applyBorder="1" applyAlignment="1">
      <alignment horizontal="center" vertical="center"/>
    </xf>
    <xf numFmtId="10" fontId="30" fillId="0" borderId="24" xfId="0" applyNumberFormat="1" applyFont="1" applyBorder="1" applyAlignment="1">
      <alignment horizontal="center" vertical="center"/>
    </xf>
    <xf numFmtId="4" fontId="30" fillId="0" borderId="33" xfId="0" applyNumberFormat="1" applyFont="1" applyBorder="1" applyAlignment="1">
      <alignment horizontal="right" vertical="center"/>
    </xf>
    <xf numFmtId="4" fontId="30" fillId="0" borderId="24" xfId="0" applyNumberFormat="1" applyFont="1" applyBorder="1" applyAlignment="1">
      <alignment horizontal="right" vertical="center"/>
    </xf>
    <xf numFmtId="0" fontId="2" fillId="0" borderId="33" xfId="0" applyFont="1" applyBorder="1" applyAlignment="1">
      <alignment horizontal="left" vertical="center" wrapText="1"/>
    </xf>
    <xf numFmtId="0" fontId="24" fillId="0" borderId="24" xfId="0" applyFont="1" applyBorder="1" applyAlignment="1">
      <alignment horizontal="left" vertical="center" wrapText="1"/>
    </xf>
    <xf numFmtId="0" fontId="7" fillId="0" borderId="33"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0" fillId="0" borderId="37" xfId="0" applyFont="1" applyFill="1" applyBorder="1" applyAlignment="1">
      <alignment horizontal="left" vertical="center" wrapText="1"/>
    </xf>
    <xf numFmtId="10" fontId="114" fillId="0" borderId="33" xfId="0" applyNumberFormat="1" applyFont="1" applyFill="1" applyBorder="1" applyAlignment="1">
      <alignment horizontal="center" vertical="center"/>
    </xf>
    <xf numFmtId="10" fontId="114" fillId="0" borderId="34" xfId="0" applyNumberFormat="1" applyFont="1" applyFill="1" applyBorder="1" applyAlignment="1">
      <alignment horizontal="center" vertical="center"/>
    </xf>
    <xf numFmtId="10" fontId="114" fillId="0" borderId="24" xfId="0" applyNumberFormat="1" applyFont="1" applyFill="1" applyBorder="1" applyAlignment="1">
      <alignment horizontal="center" vertical="center"/>
    </xf>
    <xf numFmtId="10" fontId="114" fillId="0" borderId="33" xfId="0" applyNumberFormat="1" applyFont="1" applyFill="1" applyBorder="1" applyAlignment="1">
      <alignment horizontal="right" vertical="center"/>
    </xf>
    <xf numFmtId="10" fontId="114" fillId="0" borderId="24" xfId="0" applyNumberFormat="1" applyFont="1" applyFill="1" applyBorder="1" applyAlignment="1">
      <alignment horizontal="right" vertical="center"/>
    </xf>
    <xf numFmtId="4" fontId="114" fillId="0" borderId="37" xfId="0" applyNumberFormat="1" applyFont="1" applyFill="1" applyBorder="1" applyAlignment="1">
      <alignment horizontal="right" vertical="center" wrapText="1"/>
    </xf>
    <xf numFmtId="4" fontId="114" fillId="0" borderId="16" xfId="0" applyNumberFormat="1" applyFont="1" applyFill="1" applyBorder="1" applyAlignment="1">
      <alignment horizontal="right" vertical="center" wrapText="1"/>
    </xf>
    <xf numFmtId="4" fontId="115" fillId="0" borderId="50" xfId="0" applyNumberFormat="1" applyFont="1" applyFill="1" applyBorder="1" applyAlignment="1">
      <alignment horizontal="right" vertical="center"/>
    </xf>
    <xf numFmtId="4" fontId="115" fillId="0" borderId="15" xfId="0" applyNumberFormat="1" applyFont="1" applyFill="1" applyBorder="1" applyAlignment="1">
      <alignment horizontal="right" vertical="center"/>
    </xf>
    <xf numFmtId="4" fontId="114" fillId="0" borderId="33" xfId="0" applyNumberFormat="1" applyFont="1" applyFill="1" applyBorder="1" applyAlignment="1">
      <alignment horizontal="right" vertical="center"/>
    </xf>
    <xf numFmtId="4" fontId="114" fillId="0" borderId="24" xfId="0" applyNumberFormat="1" applyFont="1" applyFill="1" applyBorder="1" applyAlignment="1">
      <alignment horizontal="right" vertical="center"/>
    </xf>
    <xf numFmtId="0" fontId="114" fillId="0" borderId="37" xfId="0" applyFont="1" applyFill="1" applyBorder="1" applyAlignment="1">
      <alignment horizontal="left" vertical="center" wrapText="1"/>
    </xf>
    <xf numFmtId="0" fontId="114" fillId="0" borderId="16" xfId="0" applyFont="1" applyFill="1" applyBorder="1" applyAlignment="1">
      <alignment horizontal="left" vertical="center" wrapText="1"/>
    </xf>
    <xf numFmtId="0" fontId="104" fillId="0" borderId="76" xfId="0" applyFont="1" applyFill="1" applyBorder="1" applyAlignment="1">
      <alignment horizontal="left" wrapText="1"/>
    </xf>
    <xf numFmtId="0" fontId="104" fillId="0" borderId="75" xfId="0" applyFont="1" applyFill="1" applyBorder="1" applyAlignment="1">
      <alignment horizontal="left" wrapText="1"/>
    </xf>
  </cellXfs>
  <cellStyles count="11">
    <cellStyle name="Excel Built-in Normal" xfId="1"/>
    <cellStyle name="Normální" xfId="0" builtinId="0"/>
    <cellStyle name="Normální 2" xfId="2"/>
    <cellStyle name="Normální 3" xfId="3"/>
    <cellStyle name="Normální 4" xfId="4"/>
    <cellStyle name="Normální 5" xfId="5"/>
    <cellStyle name="Normální 5 2" xfId="8"/>
    <cellStyle name="Normální 5 2 2" xfId="10"/>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116</v>
      </c>
      <c r="G2" s="34" t="s">
        <v>32</v>
      </c>
      <c r="H2" s="35" t="s">
        <v>30</v>
      </c>
      <c r="I2" s="35" t="s">
        <v>117</v>
      </c>
      <c r="J2" s="40" t="s">
        <v>88</v>
      </c>
      <c r="K2" s="41" t="s">
        <v>34</v>
      </c>
      <c r="L2" s="39" t="s">
        <v>60</v>
      </c>
      <c r="M2" s="34" t="s">
        <v>62</v>
      </c>
      <c r="N2" s="34" t="s">
        <v>104</v>
      </c>
      <c r="O2" s="35" t="s">
        <v>61</v>
      </c>
      <c r="P2" s="54" t="s">
        <v>71</v>
      </c>
    </row>
    <row r="3" spans="1:16" ht="75" x14ac:dyDescent="0.25">
      <c r="A3" s="137">
        <v>1</v>
      </c>
      <c r="B3" s="31" t="s">
        <v>4</v>
      </c>
      <c r="C3" s="31" t="s">
        <v>5</v>
      </c>
      <c r="D3" s="138" t="s">
        <v>42</v>
      </c>
      <c r="E3" s="32" t="s">
        <v>6</v>
      </c>
      <c r="F3" s="10">
        <v>5518441</v>
      </c>
      <c r="G3" s="10">
        <v>5518441</v>
      </c>
      <c r="H3" s="36"/>
      <c r="I3" s="36"/>
      <c r="J3" s="42" t="s">
        <v>90</v>
      </c>
      <c r="K3" s="43" t="s">
        <v>124</v>
      </c>
      <c r="L3" s="89"/>
      <c r="M3" s="89"/>
      <c r="N3" s="89"/>
      <c r="O3" s="89"/>
      <c r="P3" s="55"/>
    </row>
    <row r="4" spans="1:16" ht="46.5" customHeight="1" x14ac:dyDescent="0.25">
      <c r="A4" s="2">
        <v>2</v>
      </c>
      <c r="B4" s="3" t="s">
        <v>4</v>
      </c>
      <c r="C4" s="85" t="s">
        <v>7</v>
      </c>
      <c r="D4" s="26" t="s">
        <v>43</v>
      </c>
      <c r="E4" s="4" t="s">
        <v>8</v>
      </c>
      <c r="F4" s="6">
        <v>40674</v>
      </c>
      <c r="G4" s="25">
        <v>0</v>
      </c>
      <c r="H4" s="25"/>
      <c r="I4" s="147"/>
      <c r="J4" s="44" t="s">
        <v>89</v>
      </c>
      <c r="K4" s="45" t="s">
        <v>91</v>
      </c>
      <c r="L4" s="89"/>
      <c r="M4" s="89"/>
      <c r="N4" s="89"/>
      <c r="O4" s="89"/>
      <c r="P4" s="56"/>
    </row>
    <row r="5" spans="1:16" ht="135" x14ac:dyDescent="0.25">
      <c r="A5" s="2">
        <v>3</v>
      </c>
      <c r="B5" s="3" t="s">
        <v>4</v>
      </c>
      <c r="C5" s="3" t="s">
        <v>9</v>
      </c>
      <c r="D5" s="27" t="s">
        <v>44</v>
      </c>
      <c r="E5" s="4" t="s">
        <v>10</v>
      </c>
      <c r="F5" s="8" t="s">
        <v>76</v>
      </c>
      <c r="G5" s="36">
        <v>2400910</v>
      </c>
      <c r="H5" s="37"/>
      <c r="I5" s="140" t="s">
        <v>118</v>
      </c>
      <c r="J5" s="44" t="s">
        <v>119</v>
      </c>
      <c r="K5" s="46" t="s">
        <v>92</v>
      </c>
      <c r="L5" s="90"/>
      <c r="M5" s="91"/>
      <c r="N5" s="92"/>
      <c r="O5" s="93"/>
      <c r="P5" s="56"/>
    </row>
    <row r="6" spans="1:16" ht="135" x14ac:dyDescent="0.25">
      <c r="A6" s="2">
        <v>4</v>
      </c>
      <c r="B6" s="3" t="s">
        <v>4</v>
      </c>
      <c r="C6" s="3" t="s">
        <v>11</v>
      </c>
      <c r="D6" s="26" t="s">
        <v>45</v>
      </c>
      <c r="E6" s="4" t="s">
        <v>10</v>
      </c>
      <c r="F6" s="8" t="s">
        <v>77</v>
      </c>
      <c r="G6" s="5">
        <v>474280.44</v>
      </c>
      <c r="H6" s="37"/>
      <c r="I6" s="37"/>
      <c r="J6" s="44" t="s">
        <v>121</v>
      </c>
      <c r="K6" s="46" t="s">
        <v>92</v>
      </c>
      <c r="L6" s="90"/>
      <c r="M6" s="91"/>
      <c r="N6" s="92"/>
      <c r="O6" s="93"/>
      <c r="P6" s="56"/>
    </row>
    <row r="7" spans="1:16" ht="135" x14ac:dyDescent="0.25">
      <c r="A7" s="2">
        <v>5</v>
      </c>
      <c r="B7" s="3" t="s">
        <v>4</v>
      </c>
      <c r="C7" s="3" t="s">
        <v>12</v>
      </c>
      <c r="D7" s="26" t="s">
        <v>45</v>
      </c>
      <c r="E7" s="4" t="s">
        <v>10</v>
      </c>
      <c r="F7" s="8" t="s">
        <v>78</v>
      </c>
      <c r="G7" s="5">
        <v>672878.4</v>
      </c>
      <c r="H7" s="36"/>
      <c r="I7" s="36"/>
      <c r="J7" s="44" t="s">
        <v>120</v>
      </c>
      <c r="K7" s="46" t="s">
        <v>92</v>
      </c>
      <c r="L7" s="90"/>
      <c r="M7" s="92"/>
      <c r="N7" s="92"/>
      <c r="O7" s="93"/>
      <c r="P7" s="56"/>
    </row>
    <row r="8" spans="1:16" ht="90" x14ac:dyDescent="0.25">
      <c r="A8" s="2">
        <v>6</v>
      </c>
      <c r="B8" s="3" t="s">
        <v>4</v>
      </c>
      <c r="C8" s="3" t="s">
        <v>13</v>
      </c>
      <c r="D8" s="26" t="s">
        <v>46</v>
      </c>
      <c r="E8" s="4" t="s">
        <v>8</v>
      </c>
      <c r="F8" s="5"/>
      <c r="G8" s="5">
        <v>5787124.75</v>
      </c>
      <c r="H8" s="38"/>
      <c r="I8" s="38"/>
      <c r="J8" s="44" t="s">
        <v>108</v>
      </c>
      <c r="K8" s="47" t="s">
        <v>93</v>
      </c>
      <c r="L8" s="94"/>
      <c r="M8" s="94"/>
      <c r="N8" s="95"/>
      <c r="O8" s="95"/>
      <c r="P8" s="56"/>
    </row>
    <row r="9" spans="1:16" ht="90" x14ac:dyDescent="0.25">
      <c r="A9" s="2">
        <v>7</v>
      </c>
      <c r="B9" s="3" t="s">
        <v>4</v>
      </c>
      <c r="C9" s="3" t="s">
        <v>14</v>
      </c>
      <c r="D9" s="26" t="s">
        <v>47</v>
      </c>
      <c r="E9" s="4" t="s">
        <v>8</v>
      </c>
      <c r="F9" s="5"/>
      <c r="G9" s="5">
        <v>4715937.32</v>
      </c>
      <c r="H9" s="38"/>
      <c r="I9" s="38"/>
      <c r="J9" s="44" t="s">
        <v>109</v>
      </c>
      <c r="K9" s="47" t="s">
        <v>93</v>
      </c>
      <c r="L9" s="95"/>
      <c r="M9" s="95"/>
      <c r="N9" s="95"/>
      <c r="O9" s="95"/>
      <c r="P9" s="56"/>
    </row>
    <row r="10" spans="1:16" ht="105" x14ac:dyDescent="0.25">
      <c r="A10" s="2">
        <v>8</v>
      </c>
      <c r="B10" s="3" t="s">
        <v>4</v>
      </c>
      <c r="C10" s="3" t="s">
        <v>15</v>
      </c>
      <c r="D10" s="26" t="s">
        <v>48</v>
      </c>
      <c r="E10" s="4" t="s">
        <v>16</v>
      </c>
      <c r="F10" s="5"/>
      <c r="G10" s="5">
        <v>3289296</v>
      </c>
      <c r="H10" s="38"/>
      <c r="I10" s="38"/>
      <c r="J10" s="44" t="s">
        <v>81</v>
      </c>
      <c r="K10" s="47" t="s">
        <v>94</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94</v>
      </c>
      <c r="L11" s="95"/>
      <c r="M11" s="95"/>
      <c r="N11" s="95"/>
      <c r="O11" s="95"/>
      <c r="P11" s="56"/>
    </row>
    <row r="12" spans="1:16" ht="135" x14ac:dyDescent="0.25">
      <c r="A12" s="2">
        <v>10</v>
      </c>
      <c r="B12" s="3" t="s">
        <v>4</v>
      </c>
      <c r="C12" s="3" t="s">
        <v>18</v>
      </c>
      <c r="D12" s="27" t="s">
        <v>50</v>
      </c>
      <c r="E12" s="4" t="s">
        <v>16</v>
      </c>
      <c r="F12" s="5"/>
      <c r="G12" s="5">
        <v>26336.35</v>
      </c>
      <c r="H12" s="38"/>
      <c r="I12" s="38"/>
      <c r="J12" s="44" t="s">
        <v>95</v>
      </c>
      <c r="K12" s="47" t="s">
        <v>97</v>
      </c>
      <c r="L12" s="95"/>
      <c r="M12" s="95"/>
      <c r="N12" s="95"/>
      <c r="O12" s="95"/>
      <c r="P12" s="57" t="s">
        <v>72</v>
      </c>
    </row>
    <row r="13" spans="1:16" ht="135" x14ac:dyDescent="0.25">
      <c r="A13" s="2">
        <v>11</v>
      </c>
      <c r="B13" s="3" t="s">
        <v>4</v>
      </c>
      <c r="C13" s="3" t="s">
        <v>19</v>
      </c>
      <c r="D13" s="28" t="s">
        <v>51</v>
      </c>
      <c r="E13" s="4" t="s">
        <v>16</v>
      </c>
      <c r="F13" s="5"/>
      <c r="G13" s="5">
        <v>676995</v>
      </c>
      <c r="H13" s="38"/>
      <c r="I13" s="38"/>
      <c r="J13" s="48" t="s">
        <v>96</v>
      </c>
      <c r="K13" s="47" t="s">
        <v>98</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105</v>
      </c>
      <c r="K14" s="50" t="s">
        <v>99</v>
      </c>
      <c r="L14" s="96" t="s">
        <v>113</v>
      </c>
      <c r="M14" s="95"/>
      <c r="N14" s="95"/>
      <c r="O14" s="95"/>
      <c r="P14" s="56"/>
    </row>
    <row r="15" spans="1:16" ht="60" x14ac:dyDescent="0.25">
      <c r="A15" s="2">
        <v>12</v>
      </c>
      <c r="B15" s="3" t="s">
        <v>4</v>
      </c>
      <c r="C15" s="3" t="s">
        <v>36</v>
      </c>
      <c r="D15" s="28" t="s">
        <v>52</v>
      </c>
      <c r="E15" s="4" t="s">
        <v>8</v>
      </c>
      <c r="F15" s="5"/>
      <c r="G15" s="6">
        <v>11336717.52</v>
      </c>
      <c r="H15" s="141"/>
      <c r="I15" s="38"/>
      <c r="J15" s="88" t="s">
        <v>106</v>
      </c>
      <c r="K15" s="65" t="s">
        <v>125</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110</v>
      </c>
      <c r="L16" s="96" t="s">
        <v>111</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100</v>
      </c>
      <c r="L17" s="99"/>
      <c r="M17" s="97"/>
      <c r="N17" s="98" t="s">
        <v>112</v>
      </c>
      <c r="O17" s="84" t="s">
        <v>79</v>
      </c>
      <c r="P17" s="56"/>
    </row>
    <row r="18" spans="1:16" ht="45" x14ac:dyDescent="0.25">
      <c r="A18" s="2">
        <v>16</v>
      </c>
      <c r="B18" s="3" t="s">
        <v>4</v>
      </c>
      <c r="C18" s="3" t="s">
        <v>22</v>
      </c>
      <c r="D18" s="28" t="s">
        <v>55</v>
      </c>
      <c r="E18" s="4" t="s">
        <v>23</v>
      </c>
      <c r="F18" s="5"/>
      <c r="G18" s="5">
        <v>300000</v>
      </c>
      <c r="H18" s="38"/>
      <c r="I18" s="38"/>
      <c r="J18" s="52" t="s">
        <v>126</v>
      </c>
      <c r="K18" s="87" t="s">
        <v>101</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107</v>
      </c>
      <c r="L19" s="83" t="s">
        <v>79</v>
      </c>
      <c r="M19" s="101"/>
      <c r="N19" s="101"/>
      <c r="O19" s="102"/>
      <c r="P19" s="57" t="s">
        <v>72</v>
      </c>
    </row>
    <row r="20" spans="1:16" ht="45" x14ac:dyDescent="0.25">
      <c r="A20" s="75">
        <v>19</v>
      </c>
      <c r="B20" s="76" t="s">
        <v>4</v>
      </c>
      <c r="C20" s="76" t="s">
        <v>26</v>
      </c>
      <c r="D20" s="77" t="s">
        <v>57</v>
      </c>
      <c r="E20" s="78" t="s">
        <v>8</v>
      </c>
      <c r="F20" s="79"/>
      <c r="G20" s="135">
        <v>16023.95</v>
      </c>
      <c r="H20" s="144"/>
      <c r="I20" s="80"/>
      <c r="J20" s="81" t="s">
        <v>82</v>
      </c>
      <c r="K20" s="82" t="s">
        <v>102</v>
      </c>
      <c r="L20" s="100"/>
      <c r="M20" s="101"/>
      <c r="N20" s="98" t="s">
        <v>112</v>
      </c>
      <c r="O20" s="84" t="s">
        <v>79</v>
      </c>
      <c r="P20" s="57" t="s">
        <v>72</v>
      </c>
    </row>
    <row r="21" spans="1:16" ht="90" x14ac:dyDescent="0.25">
      <c r="A21" s="2">
        <v>21</v>
      </c>
      <c r="B21" s="3" t="s">
        <v>4</v>
      </c>
      <c r="C21" s="12" t="s">
        <v>27</v>
      </c>
      <c r="D21" s="28" t="s">
        <v>58</v>
      </c>
      <c r="E21" s="4" t="s">
        <v>28</v>
      </c>
      <c r="F21" s="7"/>
      <c r="G21" s="16">
        <v>9222023.2400000002</v>
      </c>
      <c r="H21" s="30"/>
      <c r="I21" s="15"/>
      <c r="J21" s="52" t="s">
        <v>40</v>
      </c>
      <c r="K21" s="47" t="s">
        <v>93</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83</v>
      </c>
      <c r="K22" s="117" t="s">
        <v>103</v>
      </c>
      <c r="L22" s="118"/>
      <c r="M22" s="119"/>
      <c r="N22" s="119"/>
      <c r="O22" s="120"/>
      <c r="P22" s="121" t="s">
        <v>72</v>
      </c>
    </row>
    <row r="23" spans="1:16" ht="30.75" customHeight="1" x14ac:dyDescent="0.25">
      <c r="A23" s="137"/>
      <c r="B23" s="124" t="s">
        <v>122</v>
      </c>
      <c r="C23" s="125" t="s">
        <v>123</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80</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84</v>
      </c>
      <c r="F34" s="21"/>
      <c r="G34" s="21"/>
      <c r="H34" s="21"/>
      <c r="J34" s="21"/>
      <c r="K34" s="21"/>
      <c r="M34" s="21"/>
    </row>
    <row r="35" spans="1:13" ht="60" x14ac:dyDescent="0.25">
      <c r="A35" s="22"/>
      <c r="B35" s="59"/>
      <c r="C35" s="58" t="s">
        <v>87</v>
      </c>
      <c r="F35" s="21"/>
      <c r="G35" s="21"/>
      <c r="H35" s="21"/>
      <c r="I35" s="21"/>
      <c r="J35" s="21"/>
      <c r="K35" s="21"/>
    </row>
    <row r="36" spans="1:13" ht="30" x14ac:dyDescent="0.25">
      <c r="A36" s="22"/>
      <c r="B36" s="60"/>
      <c r="C36" s="58" t="s">
        <v>85</v>
      </c>
      <c r="F36" s="21"/>
      <c r="G36" s="21"/>
      <c r="H36" s="21"/>
      <c r="I36" s="21"/>
      <c r="J36" s="21"/>
      <c r="K36" s="21"/>
      <c r="M36" s="9"/>
    </row>
    <row r="37" spans="1:13" ht="30" x14ac:dyDescent="0.25">
      <c r="A37" s="22"/>
      <c r="B37" s="64"/>
      <c r="C37" s="58" t="s">
        <v>86</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zoomScale="70" zoomScaleNormal="70" workbookViewId="0">
      <selection activeCell="M16" sqref="M16"/>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1" max="11" width="14.28515625" bestFit="1" customWidth="1"/>
  </cols>
  <sheetData>
    <row r="1" spans="1:10" ht="57" customHeight="1" x14ac:dyDescent="0.4">
      <c r="A1" s="824" t="s">
        <v>477</v>
      </c>
      <c r="B1" s="824"/>
      <c r="C1" s="824"/>
      <c r="D1" s="824"/>
      <c r="E1" s="824"/>
      <c r="F1" s="824"/>
      <c r="G1" s="824"/>
      <c r="H1" s="824"/>
      <c r="I1" s="824"/>
    </row>
    <row r="2" spans="1:10" ht="9" customHeight="1" x14ac:dyDescent="0.25"/>
    <row r="3" spans="1:10" ht="15.75" x14ac:dyDescent="0.25">
      <c r="A3" s="267" t="s">
        <v>206</v>
      </c>
      <c r="B3" s="267"/>
      <c r="C3" s="267"/>
      <c r="D3" s="267"/>
      <c r="E3" s="267"/>
      <c r="F3" s="267"/>
      <c r="G3" s="267"/>
      <c r="H3" s="267"/>
      <c r="I3" s="273" t="s">
        <v>178</v>
      </c>
    </row>
    <row r="4" spans="1:10" ht="32.25" customHeight="1" x14ac:dyDescent="0.25">
      <c r="A4" s="825" t="s">
        <v>176</v>
      </c>
      <c r="B4" s="826"/>
      <c r="C4" s="827" t="s">
        <v>235</v>
      </c>
      <c r="D4" s="827" t="s">
        <v>280</v>
      </c>
      <c r="E4" s="828" t="s">
        <v>278</v>
      </c>
      <c r="F4" s="829"/>
      <c r="G4" s="830"/>
      <c r="H4" s="831" t="s">
        <v>279</v>
      </c>
      <c r="I4" s="831" t="s">
        <v>236</v>
      </c>
    </row>
    <row r="5" spans="1:10" ht="94.5" customHeight="1" x14ac:dyDescent="0.25">
      <c r="A5" s="825"/>
      <c r="B5" s="826"/>
      <c r="C5" s="827"/>
      <c r="D5" s="827"/>
      <c r="E5" s="587" t="s">
        <v>195</v>
      </c>
      <c r="F5" s="237" t="s">
        <v>234</v>
      </c>
      <c r="G5" s="238" t="s">
        <v>293</v>
      </c>
      <c r="H5" s="831"/>
      <c r="I5" s="831"/>
      <c r="J5" s="217"/>
    </row>
    <row r="6" spans="1:10" ht="31.5" x14ac:dyDescent="0.25">
      <c r="A6" s="841" t="s">
        <v>179</v>
      </c>
      <c r="B6" s="842"/>
      <c r="C6" s="239" t="s">
        <v>180</v>
      </c>
      <c r="D6" s="239" t="s">
        <v>181</v>
      </c>
      <c r="E6" s="588" t="s">
        <v>312</v>
      </c>
      <c r="F6" s="240" t="s">
        <v>183</v>
      </c>
      <c r="G6" s="658" t="s">
        <v>184</v>
      </c>
      <c r="H6" s="241" t="s">
        <v>313</v>
      </c>
      <c r="I6" s="241" t="s">
        <v>314</v>
      </c>
    </row>
    <row r="7" spans="1:10" ht="45" customHeight="1" x14ac:dyDescent="0.25">
      <c r="A7" s="843" t="s">
        <v>203</v>
      </c>
      <c r="B7" s="844"/>
      <c r="C7" s="242">
        <f>'Projekty KK'!G127</f>
        <v>1445909498.6600001</v>
      </c>
      <c r="D7" s="243">
        <f>'Projekty KK'!L127</f>
        <v>249532196.52999997</v>
      </c>
      <c r="E7" s="244">
        <f>'Projekty KK'!M127</f>
        <v>139652498.49000001</v>
      </c>
      <c r="F7" s="245">
        <f>'Projekty KK'!N127</f>
        <v>122815899.03000002</v>
      </c>
      <c r="G7" s="246">
        <f>'Projekty KK'!O129</f>
        <v>16836599.459999997</v>
      </c>
      <c r="H7" s="573">
        <f>E7/D7</f>
        <v>0.55965723234119935</v>
      </c>
      <c r="I7" s="573">
        <f>E7/C7</f>
        <v>9.6584536320857756E-2</v>
      </c>
    </row>
    <row r="8" spans="1:10" ht="45" customHeight="1" x14ac:dyDescent="0.25">
      <c r="A8" s="845" t="s">
        <v>204</v>
      </c>
      <c r="B8" s="846"/>
      <c r="C8" s="577">
        <f>'Projekty PO'!G84</f>
        <v>3535660137.3699994</v>
      </c>
      <c r="D8" s="578">
        <f>'Projekty PO'!L84</f>
        <v>893939180.02000022</v>
      </c>
      <c r="E8" s="579">
        <f>'Projekty PO'!M84</f>
        <v>293951066.93000001</v>
      </c>
      <c r="F8" s="247">
        <f>'Projekty PO'!N84</f>
        <v>328791204.66999996</v>
      </c>
      <c r="G8" s="580">
        <f>'Projekty PO'!O87</f>
        <v>4252481.5100000007</v>
      </c>
      <c r="H8" s="581">
        <f>E8/D8</f>
        <v>0.3288266959318456</v>
      </c>
      <c r="I8" s="582">
        <f>E8/C8</f>
        <v>8.3138948742017799E-2</v>
      </c>
    </row>
    <row r="9" spans="1:10" ht="49.5" customHeight="1" thickBot="1" x14ac:dyDescent="0.3">
      <c r="A9" s="847" t="s">
        <v>271</v>
      </c>
      <c r="B9" s="848"/>
      <c r="C9" s="248" t="s">
        <v>194</v>
      </c>
      <c r="D9" s="249">
        <v>2065000000</v>
      </c>
      <c r="E9" s="250">
        <v>307867530</v>
      </c>
      <c r="F9" s="251">
        <v>307867530</v>
      </c>
      <c r="G9" s="252">
        <v>0</v>
      </c>
      <c r="H9" s="574">
        <f>E9/D9</f>
        <v>0.14908839225181597</v>
      </c>
      <c r="I9" s="253" t="s">
        <v>194</v>
      </c>
    </row>
    <row r="10" spans="1:10" ht="32.25" customHeight="1" x14ac:dyDescent="0.25">
      <c r="A10" s="849" t="s">
        <v>122</v>
      </c>
      <c r="B10" s="850"/>
      <c r="C10" s="254">
        <f>SUM(C7:C9)</f>
        <v>4981569636.0299997</v>
      </c>
      <c r="D10" s="254">
        <f>SUM(D7:D9)</f>
        <v>3208471376.5500002</v>
      </c>
      <c r="E10" s="576">
        <f>SUM(E7:E9)</f>
        <v>741471095.42000008</v>
      </c>
      <c r="F10" s="255">
        <f>SUM(F7:F9)</f>
        <v>759474633.70000005</v>
      </c>
      <c r="G10" s="256">
        <f>SUM(G7:G9)</f>
        <v>21089080.969999999</v>
      </c>
      <c r="H10" s="257">
        <f>E10/D10</f>
        <v>0.23109793057193731</v>
      </c>
      <c r="I10" s="258">
        <f>E10/C10</f>
        <v>0.14884286471821886</v>
      </c>
    </row>
    <row r="11" spans="1:10" s="149" customFormat="1" x14ac:dyDescent="0.25">
      <c r="A11" s="368" t="s">
        <v>391</v>
      </c>
      <c r="B11" s="381"/>
      <c r="C11" s="381"/>
      <c r="D11" s="381"/>
      <c r="E11" s="381"/>
      <c r="F11" s="381"/>
      <c r="G11" s="173"/>
      <c r="H11" s="174"/>
      <c r="I11" s="73"/>
    </row>
    <row r="12" spans="1:10" s="149" customFormat="1" ht="48" customHeight="1" x14ac:dyDescent="0.25">
      <c r="A12" s="832" t="s">
        <v>683</v>
      </c>
      <c r="B12" s="832"/>
      <c r="C12" s="832"/>
      <c r="D12" s="832"/>
      <c r="E12" s="832"/>
      <c r="F12" s="832"/>
      <c r="G12" s="173"/>
      <c r="H12" s="174"/>
      <c r="I12" s="73"/>
    </row>
    <row r="13" spans="1:10" s="149" customFormat="1" ht="23.25" x14ac:dyDescent="0.25">
      <c r="A13" s="266" t="s">
        <v>200</v>
      </c>
      <c r="B13" s="171"/>
      <c r="C13" s="172"/>
      <c r="D13" s="172"/>
      <c r="E13" s="172"/>
      <c r="F13" s="173"/>
      <c r="G13" s="173"/>
      <c r="H13" s="174"/>
      <c r="I13" s="73"/>
    </row>
    <row r="14" spans="1:10" s="149" customFormat="1" ht="15" customHeight="1" x14ac:dyDescent="0.25">
      <c r="A14" s="171"/>
      <c r="B14" s="171"/>
      <c r="C14" s="172"/>
      <c r="D14" s="172"/>
      <c r="E14" s="172"/>
      <c r="F14" s="173"/>
      <c r="G14" s="173"/>
      <c r="H14" s="174"/>
      <c r="I14" s="73"/>
    </row>
    <row r="15" spans="1:10" s="149" customFormat="1" ht="14.25" customHeight="1" x14ac:dyDescent="0.25">
      <c r="A15" s="267" t="s">
        <v>207</v>
      </c>
      <c r="B15" s="268"/>
      <c r="C15" s="269"/>
      <c r="D15" s="269"/>
      <c r="E15" s="269"/>
      <c r="F15" s="270"/>
      <c r="G15" s="270"/>
      <c r="H15" s="271"/>
      <c r="I15" s="272" t="s">
        <v>178</v>
      </c>
    </row>
    <row r="16" spans="1:10" s="149" customFormat="1" ht="24.95" customHeight="1" x14ac:dyDescent="0.25">
      <c r="A16" s="833" t="s">
        <v>392</v>
      </c>
      <c r="B16" s="834"/>
      <c r="C16" s="834"/>
      <c r="D16" s="835"/>
      <c r="E16" s="260">
        <f>E7+E8</f>
        <v>433603565.42000002</v>
      </c>
      <c r="F16" s="836"/>
      <c r="G16" s="837"/>
      <c r="H16" s="837"/>
      <c r="I16" s="838"/>
    </row>
    <row r="17" spans="1:13" s="149" customFormat="1" ht="39" customHeight="1" x14ac:dyDescent="0.25">
      <c r="A17" s="259" t="s">
        <v>142</v>
      </c>
      <c r="B17" s="839" t="s">
        <v>639</v>
      </c>
      <c r="C17" s="839"/>
      <c r="D17" s="840"/>
      <c r="E17" s="569">
        <f>'Projekty KK'!N128+'Projekty PO'!N85+'Projekty PO'!N86</f>
        <v>244531395.96000004</v>
      </c>
      <c r="F17" s="817" t="s">
        <v>539</v>
      </c>
      <c r="G17" s="818"/>
      <c r="H17" s="818"/>
      <c r="I17" s="819"/>
      <c r="K17" s="299"/>
      <c r="M17" s="299"/>
    </row>
    <row r="18" spans="1:13" s="149" customFormat="1" ht="24.95" customHeight="1" x14ac:dyDescent="0.25">
      <c r="A18" s="261"/>
      <c r="B18" s="820" t="s">
        <v>568</v>
      </c>
      <c r="C18" s="820"/>
      <c r="D18" s="821"/>
      <c r="E18" s="747">
        <f>-('Projekty PO'!N86)</f>
        <v>-39092619.25</v>
      </c>
      <c r="F18" s="817" t="s">
        <v>682</v>
      </c>
      <c r="G18" s="818"/>
      <c r="H18" s="818"/>
      <c r="I18" s="819"/>
    </row>
    <row r="19" spans="1:13" s="149" customFormat="1" ht="24.95" customHeight="1" x14ac:dyDescent="0.25">
      <c r="A19" s="261"/>
      <c r="B19" s="822" t="s">
        <v>202</v>
      </c>
      <c r="C19" s="822"/>
      <c r="D19" s="823"/>
      <c r="E19" s="262">
        <f>'Projekty KK'!N129+'Projekty PO'!N87</f>
        <v>207075707.74000001</v>
      </c>
      <c r="F19" s="817" t="s">
        <v>539</v>
      </c>
      <c r="G19" s="818"/>
      <c r="H19" s="818"/>
      <c r="I19" s="819"/>
    </row>
    <row r="20" spans="1:13" s="149" customFormat="1" ht="24.95" customHeight="1" x14ac:dyDescent="0.25">
      <c r="A20" s="261"/>
      <c r="B20" s="860" t="s">
        <v>296</v>
      </c>
      <c r="C20" s="860"/>
      <c r="D20" s="861"/>
      <c r="E20" s="263">
        <f>'Projekty KK'!O129+'Projekty PO'!O87</f>
        <v>21089080.969999999</v>
      </c>
      <c r="F20" s="862" t="s">
        <v>539</v>
      </c>
      <c r="G20" s="862"/>
      <c r="H20" s="862"/>
      <c r="I20" s="862"/>
    </row>
    <row r="21" spans="1:13" s="149" customFormat="1" ht="24.95" customHeight="1" x14ac:dyDescent="0.25">
      <c r="A21" s="833" t="s">
        <v>201</v>
      </c>
      <c r="B21" s="834"/>
      <c r="C21" s="834"/>
      <c r="D21" s="835"/>
      <c r="E21" s="260">
        <f>E9</f>
        <v>307867530</v>
      </c>
      <c r="F21" s="856" t="s">
        <v>540</v>
      </c>
      <c r="G21" s="856"/>
      <c r="H21" s="856"/>
      <c r="I21" s="856"/>
    </row>
    <row r="22" spans="1:13" s="149" customFormat="1" ht="33" customHeight="1" x14ac:dyDescent="0.25">
      <c r="A22" s="857" t="s">
        <v>285</v>
      </c>
      <c r="B22" s="858"/>
      <c r="C22" s="858"/>
      <c r="D22" s="859"/>
      <c r="E22" s="575">
        <f>E10</f>
        <v>741471095.42000008</v>
      </c>
      <c r="F22" s="856" t="s">
        <v>541</v>
      </c>
      <c r="G22" s="856"/>
      <c r="H22" s="856"/>
      <c r="I22" s="856"/>
    </row>
    <row r="23" spans="1:13" x14ac:dyDescent="0.25">
      <c r="A23" s="168"/>
      <c r="B23" s="168"/>
      <c r="C23" s="168"/>
      <c r="H23" s="164"/>
    </row>
    <row r="24" spans="1:13" ht="18.75" x14ac:dyDescent="0.3">
      <c r="A24" s="175" t="s">
        <v>205</v>
      </c>
      <c r="B24" s="1"/>
      <c r="C24" s="236"/>
      <c r="D24" s="165"/>
      <c r="E24" s="165"/>
      <c r="F24" s="165"/>
      <c r="G24" s="165"/>
      <c r="H24" s="166"/>
      <c r="I24" s="165"/>
    </row>
    <row r="25" spans="1:13" ht="105.75" customHeight="1" x14ac:dyDescent="0.25">
      <c r="A25" s="264" t="s">
        <v>180</v>
      </c>
      <c r="B25" s="851" t="s">
        <v>235</v>
      </c>
      <c r="C25" s="851"/>
      <c r="D25" s="851"/>
      <c r="E25" s="852" t="s">
        <v>283</v>
      </c>
      <c r="F25" s="852"/>
      <c r="G25" s="852"/>
      <c r="H25" s="852"/>
      <c r="I25" s="852"/>
    </row>
    <row r="26" spans="1:13" ht="66" customHeight="1" x14ac:dyDescent="0.25">
      <c r="A26" s="264" t="s">
        <v>181</v>
      </c>
      <c r="B26" s="851" t="s">
        <v>281</v>
      </c>
      <c r="C26" s="851"/>
      <c r="D26" s="851"/>
      <c r="E26" s="852" t="s">
        <v>284</v>
      </c>
      <c r="F26" s="852"/>
      <c r="G26" s="852"/>
      <c r="H26" s="852"/>
      <c r="I26" s="852"/>
    </row>
    <row r="27" spans="1:13" ht="40.5" customHeight="1" x14ac:dyDescent="0.25">
      <c r="A27" s="264" t="s">
        <v>182</v>
      </c>
      <c r="B27" s="851" t="s">
        <v>277</v>
      </c>
      <c r="C27" s="851"/>
      <c r="D27" s="851"/>
      <c r="E27" s="853" t="s">
        <v>239</v>
      </c>
      <c r="F27" s="854"/>
      <c r="G27" s="854"/>
      <c r="H27" s="854"/>
      <c r="I27" s="855"/>
    </row>
    <row r="28" spans="1:13" ht="105" customHeight="1" x14ac:dyDescent="0.25">
      <c r="A28" s="264" t="s">
        <v>183</v>
      </c>
      <c r="B28" s="851" t="s">
        <v>177</v>
      </c>
      <c r="C28" s="851"/>
      <c r="D28" s="851"/>
      <c r="E28" s="852" t="s">
        <v>273</v>
      </c>
      <c r="F28" s="852"/>
      <c r="G28" s="852"/>
      <c r="H28" s="852"/>
      <c r="I28" s="852"/>
    </row>
    <row r="29" spans="1:13" ht="72" customHeight="1" x14ac:dyDescent="0.25">
      <c r="A29" s="264" t="s">
        <v>184</v>
      </c>
      <c r="B29" s="851" t="s">
        <v>282</v>
      </c>
      <c r="C29" s="851"/>
      <c r="D29" s="851"/>
      <c r="E29" s="852" t="s">
        <v>199</v>
      </c>
      <c r="F29" s="852"/>
      <c r="G29" s="852"/>
      <c r="H29" s="852"/>
      <c r="I29" s="852"/>
    </row>
    <row r="30" spans="1:13" ht="69.75" customHeight="1" x14ac:dyDescent="0.25">
      <c r="A30" s="265" t="s">
        <v>237</v>
      </c>
      <c r="B30" s="851" t="s">
        <v>279</v>
      </c>
      <c r="C30" s="851"/>
      <c r="D30" s="851"/>
      <c r="E30" s="852" t="s">
        <v>252</v>
      </c>
      <c r="F30" s="852"/>
      <c r="G30" s="852"/>
      <c r="H30" s="852"/>
      <c r="I30" s="852"/>
    </row>
    <row r="31" spans="1:13" ht="42.75" customHeight="1" x14ac:dyDescent="0.25">
      <c r="A31" s="265" t="s">
        <v>238</v>
      </c>
      <c r="B31" s="851" t="s">
        <v>236</v>
      </c>
      <c r="C31" s="851"/>
      <c r="D31" s="851"/>
      <c r="E31" s="852" t="s">
        <v>251</v>
      </c>
      <c r="F31" s="852"/>
      <c r="G31" s="852"/>
      <c r="H31" s="852"/>
      <c r="I31" s="852"/>
    </row>
    <row r="32" spans="1:13" ht="15.75" x14ac:dyDescent="0.25">
      <c r="A32" s="167"/>
      <c r="B32" s="165"/>
      <c r="C32" s="165"/>
      <c r="D32" s="165"/>
      <c r="E32" s="165"/>
      <c r="F32" s="165"/>
      <c r="G32" s="165"/>
      <c r="H32" s="166"/>
    </row>
    <row r="33" spans="1:8" ht="15.75" x14ac:dyDescent="0.25">
      <c r="A33" s="167"/>
      <c r="B33" s="165"/>
      <c r="C33" s="165"/>
      <c r="D33" s="165"/>
      <c r="E33" s="165"/>
      <c r="F33" s="165"/>
      <c r="G33" s="165"/>
      <c r="H33" s="166"/>
    </row>
    <row r="34" spans="1:8" ht="15.75" x14ac:dyDescent="0.25">
      <c r="A34" s="165"/>
      <c r="B34" s="165"/>
      <c r="C34" s="165"/>
      <c r="D34" s="165"/>
      <c r="E34" s="165"/>
      <c r="F34" s="165"/>
      <c r="G34" s="165"/>
      <c r="H34" s="166"/>
    </row>
    <row r="35" spans="1:8" ht="15.75" x14ac:dyDescent="0.25">
      <c r="A35" s="165"/>
      <c r="B35" s="165"/>
      <c r="C35" s="165"/>
      <c r="D35" s="165"/>
      <c r="E35" s="165"/>
      <c r="F35" s="165"/>
      <c r="G35" s="165"/>
      <c r="H35" s="166"/>
    </row>
    <row r="36" spans="1:8" ht="15.75" x14ac:dyDescent="0.25">
      <c r="A36" s="165"/>
      <c r="B36" s="165"/>
      <c r="C36" s="165"/>
      <c r="D36" s="165"/>
      <c r="E36" s="165"/>
      <c r="F36" s="165"/>
      <c r="G36" s="165"/>
      <c r="H36" s="165"/>
    </row>
    <row r="37" spans="1:8" ht="15.75" x14ac:dyDescent="0.25">
      <c r="A37" s="165"/>
      <c r="B37" s="165"/>
      <c r="C37" s="165"/>
      <c r="D37" s="165"/>
      <c r="E37" s="165"/>
      <c r="F37" s="165"/>
      <c r="G37" s="165"/>
      <c r="H37" s="165"/>
    </row>
    <row r="38" spans="1:8" ht="18.75" x14ac:dyDescent="0.3">
      <c r="B38" s="163"/>
      <c r="C38" s="163"/>
    </row>
    <row r="39" spans="1:8" ht="18.75" x14ac:dyDescent="0.3">
      <c r="B39" s="163"/>
      <c r="C39" s="163"/>
    </row>
    <row r="40" spans="1:8" ht="18.75" x14ac:dyDescent="0.3">
      <c r="B40" s="163"/>
      <c r="C40" s="163"/>
    </row>
    <row r="41" spans="1:8" ht="18.75" x14ac:dyDescent="0.3">
      <c r="B41" s="163"/>
      <c r="C41" s="163"/>
    </row>
    <row r="42" spans="1:8" ht="18.75" x14ac:dyDescent="0.3">
      <c r="B42" s="163"/>
      <c r="C42" s="163"/>
    </row>
    <row r="43" spans="1:8" ht="18.75" x14ac:dyDescent="0.3">
      <c r="B43" s="163"/>
      <c r="C43" s="163"/>
    </row>
    <row r="44" spans="1:8" ht="18.75" x14ac:dyDescent="0.3">
      <c r="B44" s="163"/>
      <c r="C44" s="163"/>
    </row>
  </sheetData>
  <mergeCells count="41">
    <mergeCell ref="F19:I19"/>
    <mergeCell ref="B29:D29"/>
    <mergeCell ref="E29:I29"/>
    <mergeCell ref="B30:D30"/>
    <mergeCell ref="E30:I30"/>
    <mergeCell ref="A21:D21"/>
    <mergeCell ref="F21:I21"/>
    <mergeCell ref="A22:D22"/>
    <mergeCell ref="F22:I22"/>
    <mergeCell ref="B25:D25"/>
    <mergeCell ref="E25:I25"/>
    <mergeCell ref="B20:D20"/>
    <mergeCell ref="F20:I20"/>
    <mergeCell ref="E31:I31"/>
    <mergeCell ref="B26:D26"/>
    <mergeCell ref="E26:I26"/>
    <mergeCell ref="B27:D27"/>
    <mergeCell ref="E27:I27"/>
    <mergeCell ref="B28:D28"/>
    <mergeCell ref="E28:I28"/>
    <mergeCell ref="A7:B7"/>
    <mergeCell ref="A8:B8"/>
    <mergeCell ref="A9:B9"/>
    <mergeCell ref="A10:B10"/>
    <mergeCell ref="B31:D31"/>
    <mergeCell ref="F18:I18"/>
    <mergeCell ref="B18:D18"/>
    <mergeCell ref="B19:D19"/>
    <mergeCell ref="A1:I1"/>
    <mergeCell ref="A4:B5"/>
    <mergeCell ref="C4:C5"/>
    <mergeCell ref="D4:D5"/>
    <mergeCell ref="E4:G4"/>
    <mergeCell ref="H4:H5"/>
    <mergeCell ref="I4:I5"/>
    <mergeCell ref="A12:F12"/>
    <mergeCell ref="A16:D16"/>
    <mergeCell ref="F16:I16"/>
    <mergeCell ref="B17:D17"/>
    <mergeCell ref="F17:I17"/>
    <mergeCell ref="A6:B6"/>
  </mergeCells>
  <pageMargins left="0.70866141732283472" right="0.31496062992125984" top="0.74803149606299213" bottom="0.74803149606299213" header="0.31496062992125984" footer="0.31496062992125984"/>
  <pageSetup paperSize="9" scale="57" orientation="portrait" r:id="rId1"/>
  <headerFooter>
    <oddFooter xml:space="preserve">&amp;R&amp;12Zpracoval odbor finanční, stav k 1. 5. 2019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6"/>
  <sheetViews>
    <sheetView topLeftCell="A84" zoomScale="56" zoomScaleNormal="56" zoomScaleSheetLayoutView="42" zoomScalePageLayoutView="70" workbookViewId="0">
      <selection activeCell="W74" sqref="W74"/>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 min="22" max="22" width="18.140625" customWidth="1"/>
  </cols>
  <sheetData>
    <row r="1" spans="1:20" ht="28.5" x14ac:dyDescent="0.45">
      <c r="B1" s="161" t="s">
        <v>476</v>
      </c>
      <c r="C1" s="23"/>
      <c r="D1" s="23"/>
      <c r="E1" s="23"/>
      <c r="F1" s="23"/>
      <c r="G1" s="23"/>
      <c r="H1" s="23"/>
      <c r="I1" s="23"/>
      <c r="J1" s="23"/>
      <c r="K1" s="23"/>
      <c r="L1" s="23"/>
      <c r="M1" s="23"/>
      <c r="N1" s="23"/>
      <c r="O1" s="23"/>
      <c r="P1" s="23"/>
      <c r="Q1" s="23"/>
      <c r="R1" s="218" t="s">
        <v>253</v>
      </c>
    </row>
    <row r="2" spans="1:20" ht="38.25" customHeight="1" x14ac:dyDescent="0.25">
      <c r="A2" s="979" t="s">
        <v>295</v>
      </c>
      <c r="B2" s="962" t="s">
        <v>134</v>
      </c>
      <c r="C2" s="962" t="s">
        <v>127</v>
      </c>
      <c r="D2" s="963" t="s">
        <v>455</v>
      </c>
      <c r="E2" s="962" t="s">
        <v>128</v>
      </c>
      <c r="F2" s="981" t="s">
        <v>132</v>
      </c>
      <c r="G2" s="962" t="s">
        <v>191</v>
      </c>
      <c r="H2" s="963" t="s">
        <v>421</v>
      </c>
      <c r="I2" s="962" t="s">
        <v>320</v>
      </c>
      <c r="J2" s="962" t="s">
        <v>129</v>
      </c>
      <c r="K2" s="989" t="s">
        <v>192</v>
      </c>
      <c r="L2" s="988" t="s">
        <v>280</v>
      </c>
      <c r="M2" s="987" t="s">
        <v>278</v>
      </c>
      <c r="N2" s="958"/>
      <c r="O2" s="959"/>
      <c r="P2" s="985" t="s">
        <v>279</v>
      </c>
      <c r="Q2" s="983" t="s">
        <v>250</v>
      </c>
      <c r="R2" s="960" t="s">
        <v>193</v>
      </c>
      <c r="S2" s="958" t="s">
        <v>352</v>
      </c>
      <c r="T2" s="959"/>
    </row>
    <row r="3" spans="1:20" ht="90" x14ac:dyDescent="0.25">
      <c r="A3" s="980"/>
      <c r="B3" s="963"/>
      <c r="C3" s="963"/>
      <c r="D3" s="877"/>
      <c r="E3" s="963"/>
      <c r="F3" s="982"/>
      <c r="G3" s="963"/>
      <c r="H3" s="877"/>
      <c r="I3" s="963"/>
      <c r="J3" s="963"/>
      <c r="K3" s="990"/>
      <c r="L3" s="985"/>
      <c r="M3" s="213" t="s">
        <v>195</v>
      </c>
      <c r="N3" s="214" t="s">
        <v>196</v>
      </c>
      <c r="O3" s="215" t="s">
        <v>197</v>
      </c>
      <c r="P3" s="986"/>
      <c r="Q3" s="984"/>
      <c r="R3" s="961"/>
      <c r="S3" s="214" t="s">
        <v>353</v>
      </c>
      <c r="T3" s="215" t="s">
        <v>178</v>
      </c>
    </row>
    <row r="4" spans="1:20" ht="26.25" customHeight="1" thickBot="1" x14ac:dyDescent="0.3">
      <c r="A4" s="176" t="s">
        <v>240</v>
      </c>
      <c r="B4" s="176" t="s">
        <v>241</v>
      </c>
      <c r="C4" s="176" t="s">
        <v>242</v>
      </c>
      <c r="D4" s="176" t="s">
        <v>243</v>
      </c>
      <c r="E4" s="176" t="s">
        <v>244</v>
      </c>
      <c r="F4" s="176" t="s">
        <v>245</v>
      </c>
      <c r="G4" s="176" t="s">
        <v>246</v>
      </c>
      <c r="H4" s="176" t="s">
        <v>247</v>
      </c>
      <c r="I4" s="176" t="s">
        <v>248</v>
      </c>
      <c r="J4" s="176" t="s">
        <v>249</v>
      </c>
      <c r="K4" s="177" t="s">
        <v>422</v>
      </c>
      <c r="L4" s="178" t="s">
        <v>456</v>
      </c>
      <c r="M4" s="178" t="s">
        <v>457</v>
      </c>
      <c r="N4" s="179" t="s">
        <v>423</v>
      </c>
      <c r="O4" s="177" t="s">
        <v>458</v>
      </c>
      <c r="P4" s="178" t="s">
        <v>459</v>
      </c>
      <c r="Q4" s="178" t="s">
        <v>460</v>
      </c>
      <c r="R4" s="321" t="s">
        <v>461</v>
      </c>
      <c r="S4" s="179" t="s">
        <v>354</v>
      </c>
      <c r="T4" s="322" t="s">
        <v>355</v>
      </c>
    </row>
    <row r="5" spans="1:20" ht="40.5" customHeight="1" x14ac:dyDescent="0.25">
      <c r="A5" s="991">
        <v>1</v>
      </c>
      <c r="B5" s="937" t="s">
        <v>4</v>
      </c>
      <c r="C5" s="993" t="s">
        <v>515</v>
      </c>
      <c r="D5" s="930" t="s">
        <v>462</v>
      </c>
      <c r="E5" s="969" t="s">
        <v>42</v>
      </c>
      <c r="F5" s="970" t="s">
        <v>6</v>
      </c>
      <c r="G5" s="971">
        <v>7683687</v>
      </c>
      <c r="H5" s="1009" t="s">
        <v>424</v>
      </c>
      <c r="I5" s="937" t="s">
        <v>147</v>
      </c>
      <c r="J5" s="976" t="s">
        <v>576</v>
      </c>
      <c r="K5" s="942" t="s">
        <v>232</v>
      </c>
      <c r="L5" s="541">
        <v>5000</v>
      </c>
      <c r="M5" s="542">
        <f t="shared" ref="M5:M98" si="0">N5+O5</f>
        <v>5000</v>
      </c>
      <c r="N5" s="235">
        <v>5000</v>
      </c>
      <c r="O5" s="543">
        <v>0</v>
      </c>
      <c r="P5" s="280">
        <f t="shared" ref="P5:P91" si="1">M5/L5</f>
        <v>1</v>
      </c>
      <c r="Q5" s="939">
        <f>(M5+M6+M7)/G5</f>
        <v>7.8328281722043081E-3</v>
      </c>
      <c r="R5" s="946" t="s">
        <v>721</v>
      </c>
      <c r="S5" s="318">
        <f>T5/L5</f>
        <v>0</v>
      </c>
      <c r="T5" s="10">
        <f>L5-M5</f>
        <v>0</v>
      </c>
    </row>
    <row r="6" spans="1:20" ht="46.5" customHeight="1" x14ac:dyDescent="0.25">
      <c r="A6" s="992"/>
      <c r="B6" s="897"/>
      <c r="C6" s="897"/>
      <c r="D6" s="879"/>
      <c r="E6" s="964"/>
      <c r="F6" s="900"/>
      <c r="G6" s="972"/>
      <c r="H6" s="933"/>
      <c r="I6" s="897"/>
      <c r="J6" s="977"/>
      <c r="K6" s="943"/>
      <c r="L6" s="544">
        <v>5518441</v>
      </c>
      <c r="M6" s="504">
        <v>55185</v>
      </c>
      <c r="N6" s="637">
        <v>55185</v>
      </c>
      <c r="O6" s="545">
        <v>0</v>
      </c>
      <c r="P6" s="495">
        <f t="shared" si="1"/>
        <v>1.0000106914253501E-2</v>
      </c>
      <c r="Q6" s="915"/>
      <c r="R6" s="947"/>
      <c r="S6" s="316">
        <f t="shared" ref="S6:S58" si="2">T6/L6</f>
        <v>0.98999989308574654</v>
      </c>
      <c r="T6" s="5">
        <f t="shared" ref="T6:T58" si="3">L6-M6</f>
        <v>5463256</v>
      </c>
    </row>
    <row r="7" spans="1:20" ht="66.75" customHeight="1" x14ac:dyDescent="0.25">
      <c r="A7" s="992"/>
      <c r="B7" s="897"/>
      <c r="C7" s="897"/>
      <c r="D7" s="879"/>
      <c r="E7" s="964"/>
      <c r="F7" s="900"/>
      <c r="G7" s="972"/>
      <c r="H7" s="933"/>
      <c r="I7" s="897"/>
      <c r="J7" s="894" t="s">
        <v>135</v>
      </c>
      <c r="K7" s="943"/>
      <c r="L7" s="873">
        <v>576277</v>
      </c>
      <c r="M7" s="940">
        <v>0</v>
      </c>
      <c r="N7" s="863">
        <v>0</v>
      </c>
      <c r="O7" s="865">
        <v>0</v>
      </c>
      <c r="P7" s="867">
        <f t="shared" si="1"/>
        <v>0</v>
      </c>
      <c r="Q7" s="915"/>
      <c r="R7" s="947"/>
      <c r="S7" s="316">
        <f t="shared" si="2"/>
        <v>1</v>
      </c>
      <c r="T7" s="5">
        <f t="shared" si="3"/>
        <v>576277</v>
      </c>
    </row>
    <row r="8" spans="1:20" ht="201" customHeight="1" x14ac:dyDescent="0.25">
      <c r="A8" s="885"/>
      <c r="B8" s="880"/>
      <c r="C8" s="880"/>
      <c r="D8" s="880"/>
      <c r="E8" s="880"/>
      <c r="F8" s="883"/>
      <c r="G8" s="968"/>
      <c r="H8" s="934"/>
      <c r="I8" s="880"/>
      <c r="J8" s="880"/>
      <c r="K8" s="944"/>
      <c r="L8" s="919"/>
      <c r="M8" s="941"/>
      <c r="N8" s="994"/>
      <c r="O8" s="866"/>
      <c r="P8" s="921"/>
      <c r="Q8" s="921"/>
      <c r="R8" s="893"/>
      <c r="S8" s="316"/>
      <c r="T8" s="5"/>
    </row>
    <row r="9" spans="1:20" ht="165" x14ac:dyDescent="0.25">
      <c r="A9" s="884">
        <v>2</v>
      </c>
      <c r="B9" s="886" t="s">
        <v>4</v>
      </c>
      <c r="C9" s="886" t="s">
        <v>160</v>
      </c>
      <c r="D9" s="891" t="s">
        <v>463</v>
      </c>
      <c r="E9" s="878" t="s">
        <v>43</v>
      </c>
      <c r="F9" s="899" t="s">
        <v>8</v>
      </c>
      <c r="G9" s="965">
        <v>98003445.049999997</v>
      </c>
      <c r="H9" s="932" t="s">
        <v>424</v>
      </c>
      <c r="I9" s="938" t="s">
        <v>261</v>
      </c>
      <c r="J9" s="181" t="s">
        <v>130</v>
      </c>
      <c r="K9" s="973" t="s">
        <v>357</v>
      </c>
      <c r="L9" s="542">
        <v>5731781</v>
      </c>
      <c r="M9" s="542">
        <f t="shared" si="0"/>
        <v>1464072</v>
      </c>
      <c r="N9" s="182">
        <v>1464072</v>
      </c>
      <c r="O9" s="546">
        <v>0</v>
      </c>
      <c r="P9" s="180">
        <f t="shared" si="1"/>
        <v>0.25543055465657183</v>
      </c>
      <c r="Q9" s="867">
        <f>(M9+M10+M11+M12+M13)/G9</f>
        <v>1.5624328300079489E-2</v>
      </c>
      <c r="R9" s="282" t="s">
        <v>723</v>
      </c>
      <c r="S9" s="316">
        <f t="shared" si="2"/>
        <v>0.74456944534342817</v>
      </c>
      <c r="T9" s="5">
        <f t="shared" si="3"/>
        <v>4267709</v>
      </c>
    </row>
    <row r="10" spans="1:20" ht="45" x14ac:dyDescent="0.25">
      <c r="A10" s="992"/>
      <c r="B10" s="897"/>
      <c r="C10" s="897"/>
      <c r="D10" s="879"/>
      <c r="E10" s="964"/>
      <c r="F10" s="900"/>
      <c r="G10" s="966"/>
      <c r="H10" s="933"/>
      <c r="I10" s="936"/>
      <c r="J10" s="494" t="s">
        <v>138</v>
      </c>
      <c r="K10" s="943"/>
      <c r="L10" s="542">
        <v>1464072</v>
      </c>
      <c r="M10" s="542">
        <f t="shared" si="0"/>
        <v>0</v>
      </c>
      <c r="N10" s="182">
        <v>0</v>
      </c>
      <c r="O10" s="546">
        <v>0</v>
      </c>
      <c r="P10" s="180">
        <f t="shared" si="1"/>
        <v>0</v>
      </c>
      <c r="Q10" s="915"/>
      <c r="R10" s="292" t="s">
        <v>517</v>
      </c>
      <c r="S10" s="316">
        <f t="shared" si="2"/>
        <v>1</v>
      </c>
      <c r="T10" s="5">
        <f>L10-M10</f>
        <v>1464072</v>
      </c>
    </row>
    <row r="11" spans="1:20" ht="56.25" customHeight="1" x14ac:dyDescent="0.25">
      <c r="A11" s="992"/>
      <c r="B11" s="897"/>
      <c r="C11" s="897"/>
      <c r="D11" s="879"/>
      <c r="E11" s="964"/>
      <c r="F11" s="900"/>
      <c r="G11" s="966"/>
      <c r="H11" s="933"/>
      <c r="I11" s="936"/>
      <c r="J11" s="219" t="s">
        <v>144</v>
      </c>
      <c r="K11" s="956"/>
      <c r="L11" s="542">
        <v>26492</v>
      </c>
      <c r="M11" s="542">
        <f t="shared" si="0"/>
        <v>26492</v>
      </c>
      <c r="N11" s="182">
        <v>26492</v>
      </c>
      <c r="O11" s="546">
        <v>0</v>
      </c>
      <c r="P11" s="180">
        <f t="shared" si="1"/>
        <v>1</v>
      </c>
      <c r="Q11" s="915"/>
      <c r="R11" s="282" t="s">
        <v>722</v>
      </c>
      <c r="S11" s="316">
        <f t="shared" si="2"/>
        <v>0</v>
      </c>
      <c r="T11" s="5">
        <f t="shared" si="3"/>
        <v>0</v>
      </c>
    </row>
    <row r="12" spans="1:20" ht="183.75" customHeight="1" x14ac:dyDescent="0.25">
      <c r="A12" s="992"/>
      <c r="B12" s="897"/>
      <c r="C12" s="897"/>
      <c r="D12" s="879"/>
      <c r="E12" s="964"/>
      <c r="F12" s="900"/>
      <c r="G12" s="966"/>
      <c r="H12" s="933"/>
      <c r="I12" s="936"/>
      <c r="J12" s="181" t="s">
        <v>130</v>
      </c>
      <c r="K12" s="948" t="s">
        <v>211</v>
      </c>
      <c r="L12" s="542">
        <v>81346508</v>
      </c>
      <c r="M12" s="542">
        <f t="shared" si="0"/>
        <v>40674</v>
      </c>
      <c r="N12" s="182">
        <v>40674</v>
      </c>
      <c r="O12" s="547">
        <v>0</v>
      </c>
      <c r="P12" s="180">
        <f t="shared" si="1"/>
        <v>5.0000917064565325E-4</v>
      </c>
      <c r="Q12" s="915"/>
      <c r="R12" s="294" t="s">
        <v>518</v>
      </c>
      <c r="S12" s="316">
        <f t="shared" si="2"/>
        <v>0.99949999082935437</v>
      </c>
      <c r="T12" s="5">
        <f t="shared" si="3"/>
        <v>81305834</v>
      </c>
    </row>
    <row r="13" spans="1:20" ht="141.75" customHeight="1" x14ac:dyDescent="0.25">
      <c r="A13" s="885"/>
      <c r="B13" s="880"/>
      <c r="C13" s="880"/>
      <c r="D13" s="880"/>
      <c r="E13" s="880"/>
      <c r="F13" s="883"/>
      <c r="G13" s="968"/>
      <c r="H13" s="934"/>
      <c r="I13" s="880"/>
      <c r="J13" s="494" t="s">
        <v>516</v>
      </c>
      <c r="K13" s="944"/>
      <c r="L13" s="542">
        <v>40674</v>
      </c>
      <c r="M13" s="542">
        <v>0</v>
      </c>
      <c r="N13" s="182">
        <v>0</v>
      </c>
      <c r="O13" s="547">
        <v>0</v>
      </c>
      <c r="P13" s="323">
        <f t="shared" si="1"/>
        <v>0</v>
      </c>
      <c r="Q13" s="868"/>
      <c r="R13" s="294" t="s">
        <v>519</v>
      </c>
      <c r="S13" s="316"/>
      <c r="T13" s="5"/>
    </row>
    <row r="14" spans="1:20" ht="60" x14ac:dyDescent="0.25">
      <c r="A14" s="884">
        <v>3</v>
      </c>
      <c r="B14" s="886" t="s">
        <v>4</v>
      </c>
      <c r="C14" s="886" t="s">
        <v>143</v>
      </c>
      <c r="D14" s="891" t="s">
        <v>464</v>
      </c>
      <c r="E14" s="878" t="s">
        <v>44</v>
      </c>
      <c r="F14" s="899" t="s">
        <v>10</v>
      </c>
      <c r="G14" s="965">
        <v>19287791.43</v>
      </c>
      <c r="H14" s="932" t="s">
        <v>425</v>
      </c>
      <c r="I14" s="935" t="s">
        <v>223</v>
      </c>
      <c r="J14" s="181" t="s">
        <v>131</v>
      </c>
      <c r="K14" s="955" t="s">
        <v>224</v>
      </c>
      <c r="L14" s="542">
        <v>2667</v>
      </c>
      <c r="M14" s="542">
        <f t="shared" si="0"/>
        <v>2667</v>
      </c>
      <c r="N14" s="182">
        <v>2667</v>
      </c>
      <c r="O14" s="547">
        <v>0</v>
      </c>
      <c r="P14" s="180">
        <f t="shared" si="1"/>
        <v>1</v>
      </c>
      <c r="Q14" s="867">
        <f>(M14+M15+M16+M17+M18+M19+M20+M21+M22)/G14</f>
        <v>9.7121508535516141E-3</v>
      </c>
      <c r="R14" s="282" t="s">
        <v>746</v>
      </c>
      <c r="S14" s="316">
        <f t="shared" si="2"/>
        <v>0</v>
      </c>
      <c r="T14" s="5">
        <f t="shared" si="3"/>
        <v>0</v>
      </c>
    </row>
    <row r="15" spans="1:20" ht="45.75" customHeight="1" x14ac:dyDescent="0.25">
      <c r="A15" s="992"/>
      <c r="B15" s="897"/>
      <c r="C15" s="897"/>
      <c r="D15" s="879"/>
      <c r="E15" s="964"/>
      <c r="F15" s="900"/>
      <c r="G15" s="966"/>
      <c r="H15" s="933"/>
      <c r="I15" s="936"/>
      <c r="J15" s="181" t="s">
        <v>139</v>
      </c>
      <c r="K15" s="956"/>
      <c r="L15" s="185">
        <v>514</v>
      </c>
      <c r="M15" s="542">
        <f t="shared" si="0"/>
        <v>514</v>
      </c>
      <c r="N15" s="186">
        <v>514</v>
      </c>
      <c r="O15" s="143">
        <v>0</v>
      </c>
      <c r="P15" s="180">
        <f t="shared" si="1"/>
        <v>1</v>
      </c>
      <c r="Q15" s="915"/>
      <c r="R15" s="282" t="s">
        <v>747</v>
      </c>
      <c r="S15" s="316">
        <f t="shared" si="2"/>
        <v>0</v>
      </c>
      <c r="T15" s="5">
        <f t="shared" si="3"/>
        <v>0</v>
      </c>
    </row>
    <row r="16" spans="1:20" ht="32.25" customHeight="1" x14ac:dyDescent="0.25">
      <c r="A16" s="992"/>
      <c r="B16" s="897"/>
      <c r="C16" s="897"/>
      <c r="D16" s="879"/>
      <c r="E16" s="964"/>
      <c r="F16" s="900"/>
      <c r="G16" s="966"/>
      <c r="H16" s="933"/>
      <c r="I16" s="936"/>
      <c r="J16" s="945" t="s">
        <v>131</v>
      </c>
      <c r="K16" s="955" t="s">
        <v>225</v>
      </c>
      <c r="L16" s="542">
        <v>84471</v>
      </c>
      <c r="M16" s="542">
        <f t="shared" si="0"/>
        <v>25.16</v>
      </c>
      <c r="N16" s="182">
        <v>25.16</v>
      </c>
      <c r="O16" s="548">
        <v>0</v>
      </c>
      <c r="P16" s="867">
        <f>(M16+M17)/L16</f>
        <v>1.2502982088527423</v>
      </c>
      <c r="Q16" s="915"/>
      <c r="R16" s="995" t="s">
        <v>748</v>
      </c>
      <c r="S16" s="316">
        <f t="shared" si="2"/>
        <v>0.99970214629872967</v>
      </c>
      <c r="T16" s="5">
        <f t="shared" si="3"/>
        <v>84445.84</v>
      </c>
    </row>
    <row r="17" spans="1:20" ht="112.5" customHeight="1" x14ac:dyDescent="0.25">
      <c r="A17" s="992"/>
      <c r="B17" s="897"/>
      <c r="C17" s="897"/>
      <c r="D17" s="879"/>
      <c r="E17" s="964"/>
      <c r="F17" s="900"/>
      <c r="G17" s="966"/>
      <c r="H17" s="933"/>
      <c r="I17" s="936"/>
      <c r="J17" s="945"/>
      <c r="K17" s="956"/>
      <c r="L17" s="542">
        <v>114985.28</v>
      </c>
      <c r="M17" s="542">
        <v>105588.78</v>
      </c>
      <c r="N17" s="182">
        <v>105588.78</v>
      </c>
      <c r="O17" s="548">
        <v>0</v>
      </c>
      <c r="P17" s="868"/>
      <c r="Q17" s="915"/>
      <c r="R17" s="996"/>
      <c r="S17" s="316">
        <f t="shared" si="2"/>
        <v>8.1719155704104041E-2</v>
      </c>
      <c r="T17" s="5">
        <f t="shared" si="3"/>
        <v>9396.5</v>
      </c>
    </row>
    <row r="18" spans="1:20" ht="177" customHeight="1" x14ac:dyDescent="0.25">
      <c r="A18" s="992"/>
      <c r="B18" s="897"/>
      <c r="C18" s="897"/>
      <c r="D18" s="879"/>
      <c r="E18" s="964"/>
      <c r="F18" s="900"/>
      <c r="G18" s="966"/>
      <c r="H18" s="933"/>
      <c r="I18" s="936"/>
      <c r="J18" s="181" t="s">
        <v>131</v>
      </c>
      <c r="K18" s="978" t="s">
        <v>221</v>
      </c>
      <c r="L18" s="185">
        <v>253214</v>
      </c>
      <c r="M18" s="542">
        <v>63304</v>
      </c>
      <c r="N18" s="186">
        <v>63304</v>
      </c>
      <c r="O18" s="143">
        <v>0</v>
      </c>
      <c r="P18" s="180">
        <f t="shared" si="1"/>
        <v>0.2500019746143578</v>
      </c>
      <c r="Q18" s="915"/>
      <c r="R18" s="282" t="s">
        <v>760</v>
      </c>
      <c r="S18" s="316">
        <f t="shared" si="2"/>
        <v>0.7499980253856422</v>
      </c>
      <c r="T18" s="5">
        <f t="shared" si="3"/>
        <v>189910</v>
      </c>
    </row>
    <row r="19" spans="1:20" ht="105" x14ac:dyDescent="0.25">
      <c r="A19" s="992"/>
      <c r="B19" s="897"/>
      <c r="C19" s="897"/>
      <c r="D19" s="879"/>
      <c r="E19" s="964"/>
      <c r="F19" s="900"/>
      <c r="G19" s="966"/>
      <c r="H19" s="933"/>
      <c r="I19" s="936"/>
      <c r="J19" s="181" t="s">
        <v>139</v>
      </c>
      <c r="K19" s="949"/>
      <c r="L19" s="185">
        <v>246056</v>
      </c>
      <c r="M19" s="542">
        <v>10930</v>
      </c>
      <c r="N19" s="186">
        <v>10930</v>
      </c>
      <c r="O19" s="143">
        <v>0</v>
      </c>
      <c r="P19" s="180">
        <f t="shared" si="1"/>
        <v>4.4420782260948727E-2</v>
      </c>
      <c r="Q19" s="915"/>
      <c r="R19" s="282" t="s">
        <v>759</v>
      </c>
      <c r="S19" s="316">
        <f t="shared" si="2"/>
        <v>0.9555792177390513</v>
      </c>
      <c r="T19" s="5">
        <f t="shared" si="3"/>
        <v>235126</v>
      </c>
    </row>
    <row r="20" spans="1:20" ht="60" x14ac:dyDescent="0.25">
      <c r="A20" s="992"/>
      <c r="B20" s="897"/>
      <c r="C20" s="897"/>
      <c r="D20" s="879"/>
      <c r="E20" s="964"/>
      <c r="F20" s="900"/>
      <c r="G20" s="966"/>
      <c r="H20" s="933"/>
      <c r="I20" s="936"/>
      <c r="J20" s="181" t="s">
        <v>140</v>
      </c>
      <c r="K20" s="183" t="s">
        <v>222</v>
      </c>
      <c r="L20" s="185">
        <v>2796</v>
      </c>
      <c r="M20" s="542">
        <f t="shared" si="0"/>
        <v>2796</v>
      </c>
      <c r="N20" s="186">
        <v>2796</v>
      </c>
      <c r="O20" s="143">
        <v>0</v>
      </c>
      <c r="P20" s="180">
        <f t="shared" si="1"/>
        <v>1</v>
      </c>
      <c r="Q20" s="915"/>
      <c r="R20" s="282" t="s">
        <v>749</v>
      </c>
      <c r="S20" s="316">
        <f t="shared" si="2"/>
        <v>0</v>
      </c>
      <c r="T20" s="5">
        <f t="shared" si="3"/>
        <v>0</v>
      </c>
    </row>
    <row r="21" spans="1:20" ht="336.75" customHeight="1" x14ac:dyDescent="0.25">
      <c r="A21" s="992"/>
      <c r="B21" s="897"/>
      <c r="C21" s="897"/>
      <c r="D21" s="879"/>
      <c r="E21" s="964"/>
      <c r="F21" s="900"/>
      <c r="G21" s="966"/>
      <c r="H21" s="933"/>
      <c r="I21" s="936"/>
      <c r="J21" s="181" t="s">
        <v>131</v>
      </c>
      <c r="K21" s="957" t="s">
        <v>302</v>
      </c>
      <c r="L21" s="542">
        <v>2400910</v>
      </c>
      <c r="M21" s="542">
        <f t="shared" si="0"/>
        <v>1501</v>
      </c>
      <c r="N21" s="186">
        <v>1501</v>
      </c>
      <c r="O21" s="200">
        <v>0</v>
      </c>
      <c r="P21" s="180">
        <f t="shared" si="1"/>
        <v>6.2517961939431298E-4</v>
      </c>
      <c r="Q21" s="915"/>
      <c r="R21" s="282" t="s">
        <v>520</v>
      </c>
      <c r="S21" s="316">
        <f t="shared" si="2"/>
        <v>0.99937482038060566</v>
      </c>
      <c r="T21" s="5">
        <f t="shared" si="3"/>
        <v>2399409</v>
      </c>
    </row>
    <row r="22" spans="1:20" ht="301.5" customHeight="1" x14ac:dyDescent="0.25">
      <c r="A22" s="885"/>
      <c r="B22" s="880"/>
      <c r="C22" s="880"/>
      <c r="D22" s="880"/>
      <c r="E22" s="880"/>
      <c r="F22" s="883"/>
      <c r="G22" s="968"/>
      <c r="H22" s="934"/>
      <c r="I22" s="880"/>
      <c r="J22" s="359" t="s">
        <v>135</v>
      </c>
      <c r="K22" s="944"/>
      <c r="L22" s="542">
        <v>10006</v>
      </c>
      <c r="M22" s="542">
        <v>0</v>
      </c>
      <c r="N22" s="186">
        <v>0</v>
      </c>
      <c r="O22" s="200">
        <v>0</v>
      </c>
      <c r="P22" s="357">
        <f t="shared" si="1"/>
        <v>0</v>
      </c>
      <c r="Q22" s="868"/>
      <c r="R22" s="282" t="s">
        <v>521</v>
      </c>
      <c r="S22" s="316"/>
      <c r="T22" s="5"/>
    </row>
    <row r="23" spans="1:20" ht="60" x14ac:dyDescent="0.25">
      <c r="A23" s="884">
        <v>4</v>
      </c>
      <c r="B23" s="886" t="s">
        <v>4</v>
      </c>
      <c r="C23" s="886" t="s">
        <v>161</v>
      </c>
      <c r="D23" s="891" t="s">
        <v>464</v>
      </c>
      <c r="E23" s="1053" t="s">
        <v>593</v>
      </c>
      <c r="F23" s="1054" t="s">
        <v>10</v>
      </c>
      <c r="G23" s="965">
        <v>6805967.21</v>
      </c>
      <c r="H23" s="932" t="s">
        <v>425</v>
      </c>
      <c r="I23" s="935" t="s">
        <v>223</v>
      </c>
      <c r="J23" s="181" t="s">
        <v>131</v>
      </c>
      <c r="K23" s="950" t="s">
        <v>226</v>
      </c>
      <c r="L23" s="542">
        <v>5610</v>
      </c>
      <c r="M23" s="542">
        <f t="shared" si="0"/>
        <v>0</v>
      </c>
      <c r="N23" s="182">
        <v>0</v>
      </c>
      <c r="O23" s="547">
        <v>0</v>
      </c>
      <c r="P23" s="180">
        <f t="shared" si="1"/>
        <v>0</v>
      </c>
      <c r="Q23" s="867">
        <f>(M23+M24+M25+M26+M27+M28+M29+M30+M31+M32)/G23</f>
        <v>4.8497148137156545E-3</v>
      </c>
      <c r="R23" s="282" t="s">
        <v>545</v>
      </c>
      <c r="S23" s="316">
        <f t="shared" si="2"/>
        <v>1</v>
      </c>
      <c r="T23" s="5">
        <f t="shared" si="3"/>
        <v>5610</v>
      </c>
    </row>
    <row r="24" spans="1:20" ht="45" x14ac:dyDescent="0.25">
      <c r="A24" s="992"/>
      <c r="B24" s="897"/>
      <c r="C24" s="897"/>
      <c r="D24" s="879"/>
      <c r="E24" s="964"/>
      <c r="F24" s="900"/>
      <c r="G24" s="966"/>
      <c r="H24" s="933"/>
      <c r="I24" s="936"/>
      <c r="J24" s="181" t="s">
        <v>139</v>
      </c>
      <c r="K24" s="999"/>
      <c r="L24" s="185">
        <v>1356</v>
      </c>
      <c r="M24" s="542">
        <f t="shared" si="0"/>
        <v>0</v>
      </c>
      <c r="N24" s="186">
        <v>0</v>
      </c>
      <c r="O24" s="143">
        <v>0</v>
      </c>
      <c r="P24" s="180">
        <f t="shared" si="1"/>
        <v>0</v>
      </c>
      <c r="Q24" s="915"/>
      <c r="R24" s="282" t="s">
        <v>546</v>
      </c>
      <c r="S24" s="316">
        <f t="shared" si="2"/>
        <v>1</v>
      </c>
      <c r="T24" s="5">
        <f t="shared" si="3"/>
        <v>1356</v>
      </c>
    </row>
    <row r="25" spans="1:20" ht="45" x14ac:dyDescent="0.25">
      <c r="A25" s="992"/>
      <c r="B25" s="897"/>
      <c r="C25" s="897"/>
      <c r="D25" s="879"/>
      <c r="E25" s="964"/>
      <c r="F25" s="900"/>
      <c r="G25" s="966"/>
      <c r="H25" s="933"/>
      <c r="I25" s="936"/>
      <c r="J25" s="181" t="s">
        <v>131</v>
      </c>
      <c r="K25" s="950" t="s">
        <v>226</v>
      </c>
      <c r="L25" s="185">
        <v>6317</v>
      </c>
      <c r="M25" s="542">
        <f t="shared" si="0"/>
        <v>0</v>
      </c>
      <c r="N25" s="186">
        <v>0</v>
      </c>
      <c r="O25" s="143">
        <v>0</v>
      </c>
      <c r="P25" s="180">
        <f t="shared" si="1"/>
        <v>0</v>
      </c>
      <c r="Q25" s="915"/>
      <c r="R25" s="282" t="s">
        <v>547</v>
      </c>
      <c r="S25" s="316">
        <f t="shared" si="2"/>
        <v>1</v>
      </c>
      <c r="T25" s="5">
        <f t="shared" si="3"/>
        <v>6317</v>
      </c>
    </row>
    <row r="26" spans="1:20" ht="45" x14ac:dyDescent="0.25">
      <c r="A26" s="992"/>
      <c r="B26" s="897"/>
      <c r="C26" s="897"/>
      <c r="D26" s="879"/>
      <c r="E26" s="964"/>
      <c r="F26" s="900"/>
      <c r="G26" s="966"/>
      <c r="H26" s="933"/>
      <c r="I26" s="936"/>
      <c r="J26" s="181" t="s">
        <v>139</v>
      </c>
      <c r="K26" s="999"/>
      <c r="L26" s="185">
        <v>1760</v>
      </c>
      <c r="M26" s="542">
        <f t="shared" si="0"/>
        <v>0</v>
      </c>
      <c r="N26" s="186">
        <v>0</v>
      </c>
      <c r="O26" s="143">
        <v>0</v>
      </c>
      <c r="P26" s="180">
        <f t="shared" si="1"/>
        <v>0</v>
      </c>
      <c r="Q26" s="915"/>
      <c r="R26" s="282" t="s">
        <v>548</v>
      </c>
      <c r="S26" s="316">
        <f t="shared" si="2"/>
        <v>1</v>
      </c>
      <c r="T26" s="5">
        <f t="shared" si="3"/>
        <v>1760</v>
      </c>
    </row>
    <row r="27" spans="1:20" ht="75" x14ac:dyDescent="0.25">
      <c r="A27" s="992"/>
      <c r="B27" s="897"/>
      <c r="C27" s="897"/>
      <c r="D27" s="879"/>
      <c r="E27" s="964"/>
      <c r="F27" s="900"/>
      <c r="G27" s="966"/>
      <c r="H27" s="933"/>
      <c r="I27" s="936"/>
      <c r="J27" s="181" t="s">
        <v>131</v>
      </c>
      <c r="K27" s="950" t="s">
        <v>227</v>
      </c>
      <c r="L27" s="542">
        <v>203970</v>
      </c>
      <c r="M27" s="542">
        <f t="shared" si="0"/>
        <v>1020</v>
      </c>
      <c r="N27" s="182">
        <v>1020</v>
      </c>
      <c r="O27" s="547">
        <v>0</v>
      </c>
      <c r="P27" s="180">
        <f t="shared" si="1"/>
        <v>5.0007354022650391E-3</v>
      </c>
      <c r="Q27" s="915"/>
      <c r="R27" s="282" t="s">
        <v>750</v>
      </c>
      <c r="S27" s="316">
        <f t="shared" si="2"/>
        <v>0.99499926459773491</v>
      </c>
      <c r="T27" s="5">
        <f t="shared" si="3"/>
        <v>202950</v>
      </c>
    </row>
    <row r="28" spans="1:20" ht="45" x14ac:dyDescent="0.25">
      <c r="A28" s="992"/>
      <c r="B28" s="897"/>
      <c r="C28" s="897"/>
      <c r="D28" s="879"/>
      <c r="E28" s="964"/>
      <c r="F28" s="900"/>
      <c r="G28" s="966"/>
      <c r="H28" s="933"/>
      <c r="I28" s="936"/>
      <c r="J28" s="181" t="s">
        <v>139</v>
      </c>
      <c r="K28" s="999"/>
      <c r="L28" s="185">
        <v>62628</v>
      </c>
      <c r="M28" s="542">
        <f t="shared" si="0"/>
        <v>0</v>
      </c>
      <c r="N28" s="186">
        <v>0</v>
      </c>
      <c r="O28" s="143">
        <v>0</v>
      </c>
      <c r="P28" s="180">
        <f t="shared" si="1"/>
        <v>0</v>
      </c>
      <c r="Q28" s="915"/>
      <c r="R28" s="282" t="s">
        <v>549</v>
      </c>
      <c r="S28" s="316">
        <f t="shared" si="2"/>
        <v>1</v>
      </c>
      <c r="T28" s="5">
        <f t="shared" si="3"/>
        <v>62628</v>
      </c>
    </row>
    <row r="29" spans="1:20" ht="218.25" customHeight="1" x14ac:dyDescent="0.25">
      <c r="A29" s="992"/>
      <c r="B29" s="897"/>
      <c r="C29" s="897"/>
      <c r="D29" s="879"/>
      <c r="E29" s="964"/>
      <c r="F29" s="900"/>
      <c r="G29" s="966"/>
      <c r="H29" s="933"/>
      <c r="I29" s="936"/>
      <c r="J29" s="619" t="s">
        <v>131</v>
      </c>
      <c r="K29" s="948" t="s">
        <v>221</v>
      </c>
      <c r="L29" s="542">
        <v>54643</v>
      </c>
      <c r="M29" s="542">
        <f t="shared" si="0"/>
        <v>13661</v>
      </c>
      <c r="N29" s="186">
        <v>13661</v>
      </c>
      <c r="O29" s="547">
        <v>0</v>
      </c>
      <c r="P29" s="180">
        <f t="shared" si="1"/>
        <v>0.25000457515143754</v>
      </c>
      <c r="Q29" s="915"/>
      <c r="R29" s="282" t="s">
        <v>758</v>
      </c>
      <c r="S29" s="316">
        <f t="shared" si="2"/>
        <v>0.74999542484856252</v>
      </c>
      <c r="T29" s="5">
        <f t="shared" si="3"/>
        <v>40982</v>
      </c>
    </row>
    <row r="30" spans="1:20" ht="105" x14ac:dyDescent="0.25">
      <c r="A30" s="992"/>
      <c r="B30" s="897"/>
      <c r="C30" s="897"/>
      <c r="D30" s="879"/>
      <c r="E30" s="964"/>
      <c r="F30" s="900"/>
      <c r="G30" s="966"/>
      <c r="H30" s="933"/>
      <c r="I30" s="936"/>
      <c r="J30" s="181" t="s">
        <v>139</v>
      </c>
      <c r="K30" s="949"/>
      <c r="L30" s="185">
        <v>54643</v>
      </c>
      <c r="M30" s="542">
        <f t="shared" si="0"/>
        <v>2536</v>
      </c>
      <c r="N30" s="186">
        <v>2536</v>
      </c>
      <c r="O30" s="143">
        <v>0</v>
      </c>
      <c r="P30" s="180">
        <f t="shared" si="1"/>
        <v>4.6410336182127629E-2</v>
      </c>
      <c r="Q30" s="915"/>
      <c r="R30" s="282" t="s">
        <v>757</v>
      </c>
      <c r="S30" s="316">
        <f t="shared" si="2"/>
        <v>0.95358966381787236</v>
      </c>
      <c r="T30" s="5">
        <f t="shared" si="3"/>
        <v>52107</v>
      </c>
    </row>
    <row r="31" spans="1:20" ht="315" x14ac:dyDescent="0.25">
      <c r="A31" s="992"/>
      <c r="B31" s="897"/>
      <c r="C31" s="897"/>
      <c r="D31" s="879"/>
      <c r="E31" s="964"/>
      <c r="F31" s="900"/>
      <c r="G31" s="966"/>
      <c r="H31" s="933"/>
      <c r="I31" s="936"/>
      <c r="J31" s="619" t="s">
        <v>131</v>
      </c>
      <c r="K31" s="950" t="s">
        <v>303</v>
      </c>
      <c r="L31" s="542">
        <v>474280.44</v>
      </c>
      <c r="M31" s="542">
        <f t="shared" si="0"/>
        <v>13849</v>
      </c>
      <c r="N31" s="186">
        <v>13849</v>
      </c>
      <c r="O31" s="200">
        <v>0</v>
      </c>
      <c r="P31" s="180">
        <f t="shared" si="1"/>
        <v>2.9200023513514493E-2</v>
      </c>
      <c r="Q31" s="915"/>
      <c r="R31" s="282" t="s">
        <v>522</v>
      </c>
      <c r="S31" s="316">
        <f t="shared" si="2"/>
        <v>0.97079997648648553</v>
      </c>
      <c r="T31" s="5">
        <f t="shared" si="3"/>
        <v>460431.44</v>
      </c>
    </row>
    <row r="32" spans="1:20" ht="315" x14ac:dyDescent="0.25">
      <c r="A32" s="885"/>
      <c r="B32" s="880"/>
      <c r="C32" s="880"/>
      <c r="D32" s="880"/>
      <c r="E32" s="880"/>
      <c r="F32" s="883"/>
      <c r="G32" s="968"/>
      <c r="H32" s="934"/>
      <c r="I32" s="880"/>
      <c r="J32" s="360" t="s">
        <v>379</v>
      </c>
      <c r="K32" s="951"/>
      <c r="L32" s="542">
        <v>13849</v>
      </c>
      <c r="M32" s="542">
        <f t="shared" si="0"/>
        <v>1941</v>
      </c>
      <c r="N32" s="186">
        <v>1941</v>
      </c>
      <c r="O32" s="200">
        <v>0</v>
      </c>
      <c r="P32" s="358">
        <f t="shared" si="1"/>
        <v>0.14015452379233156</v>
      </c>
      <c r="Q32" s="868"/>
      <c r="R32" s="282" t="s">
        <v>523</v>
      </c>
      <c r="S32" s="316"/>
      <c r="T32" s="5"/>
    </row>
    <row r="33" spans="1:20" ht="60" x14ac:dyDescent="0.25">
      <c r="A33" s="884">
        <v>5</v>
      </c>
      <c r="B33" s="886" t="s">
        <v>4</v>
      </c>
      <c r="C33" s="886" t="s">
        <v>162</v>
      </c>
      <c r="D33" s="891" t="s">
        <v>464</v>
      </c>
      <c r="E33" s="878" t="s">
        <v>45</v>
      </c>
      <c r="F33" s="899" t="s">
        <v>10</v>
      </c>
      <c r="G33" s="965">
        <v>6348047.6299999999</v>
      </c>
      <c r="H33" s="932" t="s">
        <v>425</v>
      </c>
      <c r="I33" s="935" t="s">
        <v>223</v>
      </c>
      <c r="J33" s="619" t="s">
        <v>131</v>
      </c>
      <c r="K33" s="187" t="s">
        <v>227</v>
      </c>
      <c r="L33" s="185">
        <v>66</v>
      </c>
      <c r="M33" s="542">
        <f t="shared" si="0"/>
        <v>66</v>
      </c>
      <c r="N33" s="186">
        <v>66</v>
      </c>
      <c r="O33" s="143">
        <v>0</v>
      </c>
      <c r="P33" s="180">
        <f t="shared" si="1"/>
        <v>1</v>
      </c>
      <c r="Q33" s="867">
        <f>(M33+M34+M35+M36+M37+M38)/G33</f>
        <v>9.9453822150984708E-2</v>
      </c>
      <c r="R33" s="282" t="s">
        <v>751</v>
      </c>
      <c r="S33" s="316">
        <f t="shared" si="2"/>
        <v>0</v>
      </c>
      <c r="T33" s="5">
        <f t="shared" si="3"/>
        <v>0</v>
      </c>
    </row>
    <row r="34" spans="1:20" ht="159" customHeight="1" x14ac:dyDescent="0.25">
      <c r="A34" s="992"/>
      <c r="B34" s="897"/>
      <c r="C34" s="897"/>
      <c r="D34" s="879"/>
      <c r="E34" s="964"/>
      <c r="F34" s="900"/>
      <c r="G34" s="966"/>
      <c r="H34" s="933"/>
      <c r="I34" s="936"/>
      <c r="J34" s="619" t="s">
        <v>131</v>
      </c>
      <c r="K34" s="948" t="s">
        <v>221</v>
      </c>
      <c r="L34" s="185">
        <v>54937</v>
      </c>
      <c r="M34" s="542">
        <v>13734</v>
      </c>
      <c r="N34" s="186">
        <v>13734</v>
      </c>
      <c r="O34" s="143">
        <v>0</v>
      </c>
      <c r="P34" s="180">
        <f t="shared" si="1"/>
        <v>0.24999544933287221</v>
      </c>
      <c r="Q34" s="915"/>
      <c r="R34" s="282" t="s">
        <v>752</v>
      </c>
      <c r="S34" s="316">
        <f t="shared" si="2"/>
        <v>0.75000455066712779</v>
      </c>
      <c r="T34" s="5">
        <f t="shared" si="3"/>
        <v>41203</v>
      </c>
    </row>
    <row r="35" spans="1:20" ht="90.75" customHeight="1" x14ac:dyDescent="0.25">
      <c r="A35" s="992"/>
      <c r="B35" s="897"/>
      <c r="C35" s="897"/>
      <c r="D35" s="879"/>
      <c r="E35" s="964"/>
      <c r="F35" s="900"/>
      <c r="G35" s="966"/>
      <c r="H35" s="933"/>
      <c r="I35" s="936"/>
      <c r="J35" s="181" t="s">
        <v>139</v>
      </c>
      <c r="K35" s="949"/>
      <c r="L35" s="185">
        <v>54937</v>
      </c>
      <c r="M35" s="542">
        <f t="shared" si="0"/>
        <v>2550</v>
      </c>
      <c r="N35" s="186">
        <v>2550</v>
      </c>
      <c r="O35" s="143">
        <v>0</v>
      </c>
      <c r="P35" s="180">
        <f t="shared" si="1"/>
        <v>4.6416804703569542E-2</v>
      </c>
      <c r="Q35" s="915"/>
      <c r="R35" s="282" t="s">
        <v>753</v>
      </c>
      <c r="S35" s="316">
        <f t="shared" si="2"/>
        <v>0.95358319529643043</v>
      </c>
      <c r="T35" s="5">
        <f t="shared" si="3"/>
        <v>52387</v>
      </c>
    </row>
    <row r="36" spans="1:20" ht="65.25" customHeight="1" x14ac:dyDescent="0.25">
      <c r="A36" s="992"/>
      <c r="B36" s="897"/>
      <c r="C36" s="897"/>
      <c r="D36" s="879"/>
      <c r="E36" s="964"/>
      <c r="F36" s="900"/>
      <c r="G36" s="966"/>
      <c r="H36" s="933"/>
      <c r="I36" s="936"/>
      <c r="J36" s="974" t="s">
        <v>375</v>
      </c>
      <c r="K36" s="950" t="s">
        <v>304</v>
      </c>
      <c r="L36" s="873">
        <v>672878.4</v>
      </c>
      <c r="M36" s="542">
        <f t="shared" si="0"/>
        <v>597901.6</v>
      </c>
      <c r="N36" s="491">
        <v>0</v>
      </c>
      <c r="O36" s="200">
        <v>597901.6</v>
      </c>
      <c r="P36" s="867">
        <f>(M36+M37)/L36</f>
        <v>0.91085937667192163</v>
      </c>
      <c r="Q36" s="915"/>
      <c r="R36" s="953" t="s">
        <v>524</v>
      </c>
      <c r="S36" s="316">
        <f t="shared" si="2"/>
        <v>0.11142696808219739</v>
      </c>
      <c r="T36" s="5">
        <f t="shared" si="3"/>
        <v>74976.800000000047</v>
      </c>
    </row>
    <row r="37" spans="1:20" ht="282.75" customHeight="1" x14ac:dyDescent="0.25">
      <c r="A37" s="1011"/>
      <c r="B37" s="879"/>
      <c r="C37" s="879"/>
      <c r="D37" s="879"/>
      <c r="E37" s="879"/>
      <c r="F37" s="882"/>
      <c r="G37" s="967"/>
      <c r="H37" s="933"/>
      <c r="I37" s="879"/>
      <c r="J37" s="975"/>
      <c r="K37" s="952"/>
      <c r="L37" s="919"/>
      <c r="M37" s="542">
        <f t="shared" si="0"/>
        <v>14996</v>
      </c>
      <c r="N37" s="186">
        <v>14996</v>
      </c>
      <c r="O37" s="200">
        <v>0</v>
      </c>
      <c r="P37" s="868"/>
      <c r="Q37" s="915"/>
      <c r="R37" s="954"/>
      <c r="S37" s="316"/>
      <c r="T37" s="5"/>
    </row>
    <row r="38" spans="1:20" ht="282" customHeight="1" x14ac:dyDescent="0.25">
      <c r="A38" s="885"/>
      <c r="B38" s="880"/>
      <c r="C38" s="880"/>
      <c r="D38" s="880"/>
      <c r="E38" s="880"/>
      <c r="F38" s="883"/>
      <c r="G38" s="968"/>
      <c r="H38" s="934"/>
      <c r="I38" s="880"/>
      <c r="J38" s="361" t="s">
        <v>135</v>
      </c>
      <c r="K38" s="944"/>
      <c r="L38" s="549">
        <v>14996</v>
      </c>
      <c r="M38" s="542">
        <f t="shared" si="0"/>
        <v>2090</v>
      </c>
      <c r="N38" s="186">
        <v>2090</v>
      </c>
      <c r="O38" s="200">
        <v>0</v>
      </c>
      <c r="P38" s="358">
        <f>M38/L38</f>
        <v>0.13937049879967991</v>
      </c>
      <c r="Q38" s="868"/>
      <c r="R38" s="294" t="s">
        <v>525</v>
      </c>
      <c r="S38" s="316"/>
      <c r="T38" s="5"/>
    </row>
    <row r="39" spans="1:20" ht="152.25" customHeight="1" x14ac:dyDescent="0.25">
      <c r="A39" s="884">
        <v>6</v>
      </c>
      <c r="B39" s="875" t="s">
        <v>4</v>
      </c>
      <c r="C39" s="1056" t="s">
        <v>163</v>
      </c>
      <c r="D39" s="1052" t="s">
        <v>463</v>
      </c>
      <c r="E39" s="1055" t="s">
        <v>46</v>
      </c>
      <c r="F39" s="899" t="s">
        <v>8</v>
      </c>
      <c r="G39" s="965">
        <v>67542348.040000007</v>
      </c>
      <c r="H39" s="1060" t="s">
        <v>72</v>
      </c>
      <c r="I39" s="935" t="s">
        <v>149</v>
      </c>
      <c r="J39" s="755" t="s">
        <v>130</v>
      </c>
      <c r="K39" s="463" t="s">
        <v>212</v>
      </c>
      <c r="L39" s="542">
        <v>5787124.75</v>
      </c>
      <c r="M39" s="542">
        <f t="shared" si="0"/>
        <v>5759375</v>
      </c>
      <c r="N39" s="281">
        <v>5759375</v>
      </c>
      <c r="O39" s="547">
        <v>0</v>
      </c>
      <c r="P39" s="180">
        <f t="shared" si="1"/>
        <v>0.99520491587813098</v>
      </c>
      <c r="Q39" s="867">
        <f>(M39+M40)/G39</f>
        <v>8.5270577158335928E-2</v>
      </c>
      <c r="R39" s="282" t="s">
        <v>526</v>
      </c>
      <c r="S39" s="316">
        <f t="shared" si="2"/>
        <v>4.7950841218689817E-3</v>
      </c>
      <c r="T39" s="5">
        <f t="shared" si="3"/>
        <v>27749.75</v>
      </c>
    </row>
    <row r="40" spans="1:20" ht="84" customHeight="1" x14ac:dyDescent="0.25">
      <c r="A40" s="885"/>
      <c r="B40" s="877"/>
      <c r="C40" s="877"/>
      <c r="D40" s="877"/>
      <c r="E40" s="877"/>
      <c r="F40" s="883"/>
      <c r="G40" s="968"/>
      <c r="H40" s="934"/>
      <c r="I40" s="880"/>
      <c r="J40" s="461" t="s">
        <v>360</v>
      </c>
      <c r="K40" s="464" t="s">
        <v>511</v>
      </c>
      <c r="L40" s="542">
        <v>0</v>
      </c>
      <c r="M40" s="542">
        <v>0</v>
      </c>
      <c r="N40" s="491">
        <v>0</v>
      </c>
      <c r="O40" s="547">
        <v>0</v>
      </c>
      <c r="P40" s="593">
        <v>0</v>
      </c>
      <c r="Q40" s="868"/>
      <c r="R40" s="282" t="s">
        <v>527</v>
      </c>
      <c r="S40" s="316"/>
      <c r="T40" s="5"/>
    </row>
    <row r="41" spans="1:20" ht="126.75" customHeight="1" x14ac:dyDescent="0.25">
      <c r="A41" s="884">
        <v>7</v>
      </c>
      <c r="B41" s="875" t="s">
        <v>4</v>
      </c>
      <c r="C41" s="1056" t="s">
        <v>164</v>
      </c>
      <c r="D41" s="1052" t="s">
        <v>463</v>
      </c>
      <c r="E41" s="1055" t="s">
        <v>47</v>
      </c>
      <c r="F41" s="899" t="s">
        <v>8</v>
      </c>
      <c r="G41" s="965">
        <v>109809294.19</v>
      </c>
      <c r="H41" s="1060" t="s">
        <v>72</v>
      </c>
      <c r="I41" s="935" t="s">
        <v>149</v>
      </c>
      <c r="J41" s="181" t="s">
        <v>130</v>
      </c>
      <c r="K41" s="465" t="s">
        <v>212</v>
      </c>
      <c r="L41" s="542">
        <v>4715937.32</v>
      </c>
      <c r="M41" s="542">
        <f t="shared" si="0"/>
        <v>4711313</v>
      </c>
      <c r="N41" s="281">
        <v>4711313</v>
      </c>
      <c r="O41" s="547">
        <v>0</v>
      </c>
      <c r="P41" s="180">
        <f t="shared" si="1"/>
        <v>0.9990194271708428</v>
      </c>
      <c r="Q41" s="867">
        <f>(M41+M42)/G41</f>
        <v>4.2904501251489195E-2</v>
      </c>
      <c r="R41" s="282" t="s">
        <v>528</v>
      </c>
      <c r="S41" s="316">
        <f t="shared" si="2"/>
        <v>9.8057282915717334E-4</v>
      </c>
      <c r="T41" s="5">
        <f t="shared" si="3"/>
        <v>4624.320000000298</v>
      </c>
    </row>
    <row r="42" spans="1:20" ht="82.5" customHeight="1" x14ac:dyDescent="0.25">
      <c r="A42" s="885"/>
      <c r="B42" s="877"/>
      <c r="C42" s="877"/>
      <c r="D42" s="877"/>
      <c r="E42" s="877"/>
      <c r="F42" s="883"/>
      <c r="G42" s="968"/>
      <c r="H42" s="934"/>
      <c r="I42" s="880"/>
      <c r="J42" s="462" t="s">
        <v>360</v>
      </c>
      <c r="K42" s="464" t="s">
        <v>512</v>
      </c>
      <c r="L42" s="609">
        <v>0</v>
      </c>
      <c r="M42" s="609">
        <v>0</v>
      </c>
      <c r="N42" s="638">
        <v>0</v>
      </c>
      <c r="O42" s="550">
        <v>0</v>
      </c>
      <c r="P42" s="460">
        <v>0</v>
      </c>
      <c r="Q42" s="868"/>
      <c r="R42" s="282" t="s">
        <v>529</v>
      </c>
      <c r="S42" s="316"/>
      <c r="T42" s="5"/>
    </row>
    <row r="43" spans="1:20" ht="292.89999999999998" customHeight="1" x14ac:dyDescent="0.25">
      <c r="A43" s="884">
        <v>8</v>
      </c>
      <c r="B43" s="886" t="s">
        <v>4</v>
      </c>
      <c r="C43" s="886" t="s">
        <v>165</v>
      </c>
      <c r="D43" s="891" t="s">
        <v>465</v>
      </c>
      <c r="E43" s="886" t="s">
        <v>48</v>
      </c>
      <c r="F43" s="886" t="s">
        <v>16</v>
      </c>
      <c r="G43" s="1065">
        <v>5213341.5599999996</v>
      </c>
      <c r="H43" s="1062" t="s">
        <v>426</v>
      </c>
      <c r="I43" s="886" t="s">
        <v>230</v>
      </c>
      <c r="J43" s="473" t="s">
        <v>131</v>
      </c>
      <c r="K43" s="925" t="s">
        <v>514</v>
      </c>
      <c r="L43" s="551">
        <v>3263660</v>
      </c>
      <c r="M43" s="551">
        <f t="shared" si="0"/>
        <v>979098</v>
      </c>
      <c r="N43" s="474">
        <v>979098</v>
      </c>
      <c r="O43" s="552">
        <v>0</v>
      </c>
      <c r="P43" s="287">
        <f t="shared" si="1"/>
        <v>0.3</v>
      </c>
      <c r="Q43" s="867">
        <f>(M43+M45)/G43</f>
        <v>0.1941361386649679</v>
      </c>
      <c r="R43" s="916" t="s">
        <v>706</v>
      </c>
      <c r="S43" s="316">
        <f t="shared" si="2"/>
        <v>0.7</v>
      </c>
      <c r="T43" s="5">
        <f t="shared" si="3"/>
        <v>2284562</v>
      </c>
    </row>
    <row r="44" spans="1:20" ht="238.5" customHeight="1" x14ac:dyDescent="0.25">
      <c r="A44" s="992"/>
      <c r="B44" s="897"/>
      <c r="C44" s="897"/>
      <c r="D44" s="931"/>
      <c r="E44" s="897"/>
      <c r="F44" s="897"/>
      <c r="G44" s="1066"/>
      <c r="H44" s="1063"/>
      <c r="I44" s="897"/>
      <c r="J44" s="472" t="s">
        <v>135</v>
      </c>
      <c r="K44" s="926"/>
      <c r="L44" s="549">
        <v>979098</v>
      </c>
      <c r="M44" s="542">
        <f t="shared" si="0"/>
        <v>979098</v>
      </c>
      <c r="N44" s="391">
        <v>979098</v>
      </c>
      <c r="O44" s="553">
        <v>0</v>
      </c>
      <c r="P44" s="394">
        <f>M44/L44</f>
        <v>1</v>
      </c>
      <c r="Q44" s="915"/>
      <c r="R44" s="917"/>
      <c r="S44" s="316"/>
      <c r="T44" s="5"/>
    </row>
    <row r="45" spans="1:20" ht="270" x14ac:dyDescent="0.25">
      <c r="A45" s="898"/>
      <c r="B45" s="887"/>
      <c r="C45" s="887"/>
      <c r="D45" s="1058"/>
      <c r="E45" s="887"/>
      <c r="F45" s="887"/>
      <c r="G45" s="1067"/>
      <c r="H45" s="1064"/>
      <c r="I45" s="887"/>
      <c r="J45" s="620" t="s">
        <v>387</v>
      </c>
      <c r="K45" s="309" t="s">
        <v>326</v>
      </c>
      <c r="L45" s="542">
        <v>35000</v>
      </c>
      <c r="M45" s="542">
        <f t="shared" si="0"/>
        <v>33000</v>
      </c>
      <c r="N45" s="182">
        <v>33000</v>
      </c>
      <c r="O45" s="547"/>
      <c r="P45" s="307">
        <f t="shared" si="1"/>
        <v>0.94285714285714284</v>
      </c>
      <c r="Q45" s="868"/>
      <c r="R45" s="308" t="s">
        <v>725</v>
      </c>
      <c r="S45" s="316">
        <f t="shared" si="2"/>
        <v>5.7142857142857141E-2</v>
      </c>
      <c r="T45" s="5">
        <f t="shared" si="3"/>
        <v>2000</v>
      </c>
    </row>
    <row r="46" spans="1:20" ht="65.25" customHeight="1" x14ac:dyDescent="0.25">
      <c r="A46" s="884">
        <v>9</v>
      </c>
      <c r="B46" s="886" t="s">
        <v>4</v>
      </c>
      <c r="C46" s="1039" t="s">
        <v>166</v>
      </c>
      <c r="D46" s="891" t="s">
        <v>465</v>
      </c>
      <c r="E46" s="1059" t="s">
        <v>49</v>
      </c>
      <c r="F46" s="881" t="s">
        <v>16</v>
      </c>
      <c r="G46" s="1004">
        <v>7683717.46</v>
      </c>
      <c r="H46" s="1068" t="s">
        <v>426</v>
      </c>
      <c r="I46" s="1069" t="s">
        <v>231</v>
      </c>
      <c r="J46" s="189" t="s">
        <v>131</v>
      </c>
      <c r="K46" s="1071" t="s">
        <v>274</v>
      </c>
      <c r="L46" s="542">
        <v>994</v>
      </c>
      <c r="M46" s="542">
        <f t="shared" si="0"/>
        <v>994</v>
      </c>
      <c r="N46" s="182">
        <v>994</v>
      </c>
      <c r="O46" s="547"/>
      <c r="P46" s="180">
        <f t="shared" si="1"/>
        <v>1</v>
      </c>
      <c r="Q46" s="867">
        <f>(M46+M47+M48+M49)/G46</f>
        <v>5.2740356749140536E-2</v>
      </c>
      <c r="R46" s="892" t="s">
        <v>772</v>
      </c>
      <c r="S46" s="316">
        <f t="shared" si="2"/>
        <v>0</v>
      </c>
      <c r="T46" s="5">
        <f t="shared" si="3"/>
        <v>0</v>
      </c>
    </row>
    <row r="47" spans="1:20" ht="89.25" customHeight="1" x14ac:dyDescent="0.25">
      <c r="A47" s="992"/>
      <c r="B47" s="897"/>
      <c r="C47" s="897"/>
      <c r="D47" s="879"/>
      <c r="E47" s="964"/>
      <c r="F47" s="1061"/>
      <c r="G47" s="972"/>
      <c r="H47" s="933"/>
      <c r="I47" s="897"/>
      <c r="J47" s="301" t="s">
        <v>139</v>
      </c>
      <c r="K47" s="1072"/>
      <c r="L47" s="542">
        <v>924</v>
      </c>
      <c r="M47" s="542">
        <f t="shared" si="0"/>
        <v>924</v>
      </c>
      <c r="N47" s="182">
        <v>924</v>
      </c>
      <c r="O47" s="547"/>
      <c r="P47" s="300">
        <f t="shared" si="1"/>
        <v>1</v>
      </c>
      <c r="Q47" s="915"/>
      <c r="R47" s="893"/>
      <c r="S47" s="316">
        <f t="shared" si="2"/>
        <v>0</v>
      </c>
      <c r="T47" s="5">
        <f t="shared" si="3"/>
        <v>0</v>
      </c>
    </row>
    <row r="48" spans="1:20" ht="353.25" customHeight="1" x14ac:dyDescent="0.25">
      <c r="A48" s="992"/>
      <c r="B48" s="897"/>
      <c r="C48" s="897"/>
      <c r="D48" s="879"/>
      <c r="E48" s="964"/>
      <c r="F48" s="1061"/>
      <c r="G48" s="972"/>
      <c r="H48" s="933"/>
      <c r="I48" s="897"/>
      <c r="J48" s="189" t="s">
        <v>131</v>
      </c>
      <c r="K48" s="813" t="s">
        <v>213</v>
      </c>
      <c r="L48" s="542">
        <v>4033239.72</v>
      </c>
      <c r="M48" s="542">
        <v>201662</v>
      </c>
      <c r="N48" s="182">
        <v>201662</v>
      </c>
      <c r="O48" s="547">
        <v>0</v>
      </c>
      <c r="P48" s="180">
        <f t="shared" si="1"/>
        <v>5.0000003471154943E-2</v>
      </c>
      <c r="Q48" s="915"/>
      <c r="R48" s="282" t="s">
        <v>766</v>
      </c>
      <c r="S48" s="316">
        <f t="shared" si="2"/>
        <v>0.94999999652884504</v>
      </c>
      <c r="T48" s="5">
        <f t="shared" si="3"/>
        <v>3831577.72</v>
      </c>
    </row>
    <row r="49" spans="1:20" ht="61.5" customHeight="1" x14ac:dyDescent="0.25">
      <c r="A49" s="992"/>
      <c r="B49" s="897"/>
      <c r="C49" s="897"/>
      <c r="D49" s="879"/>
      <c r="E49" s="964"/>
      <c r="F49" s="1061"/>
      <c r="G49" s="972"/>
      <c r="H49" s="933"/>
      <c r="I49" s="897"/>
      <c r="J49" s="644" t="s">
        <v>624</v>
      </c>
      <c r="K49" s="645" t="s">
        <v>625</v>
      </c>
      <c r="L49" s="542">
        <v>201662</v>
      </c>
      <c r="M49" s="542">
        <v>201662</v>
      </c>
      <c r="N49" s="182">
        <v>201662</v>
      </c>
      <c r="O49" s="547">
        <v>0</v>
      </c>
      <c r="P49" s="636">
        <v>0</v>
      </c>
      <c r="Q49" s="915"/>
      <c r="R49" s="282" t="s">
        <v>707</v>
      </c>
      <c r="S49" s="316"/>
      <c r="T49" s="5"/>
    </row>
    <row r="50" spans="1:20" ht="79.5" customHeight="1" x14ac:dyDescent="0.25">
      <c r="A50" s="885"/>
      <c r="B50" s="880"/>
      <c r="C50" s="880"/>
      <c r="D50" s="880"/>
      <c r="E50" s="880"/>
      <c r="F50" s="883"/>
      <c r="G50" s="968"/>
      <c r="H50" s="934"/>
      <c r="I50" s="880"/>
      <c r="J50" s="375" t="s">
        <v>387</v>
      </c>
      <c r="K50" s="190" t="s">
        <v>213</v>
      </c>
      <c r="L50" s="542">
        <v>0</v>
      </c>
      <c r="M50" s="542">
        <v>0</v>
      </c>
      <c r="N50" s="554">
        <v>0</v>
      </c>
      <c r="O50" s="547">
        <v>0</v>
      </c>
      <c r="P50" s="374">
        <v>0</v>
      </c>
      <c r="Q50" s="921"/>
      <c r="R50" s="282" t="s">
        <v>530</v>
      </c>
      <c r="S50" s="316"/>
      <c r="T50" s="5"/>
    </row>
    <row r="51" spans="1:20" ht="375" x14ac:dyDescent="0.25">
      <c r="A51" s="884">
        <v>10</v>
      </c>
      <c r="B51" s="886" t="s">
        <v>4</v>
      </c>
      <c r="C51" s="1039" t="s">
        <v>167</v>
      </c>
      <c r="D51" s="891" t="s">
        <v>466</v>
      </c>
      <c r="E51" s="878" t="s">
        <v>50</v>
      </c>
      <c r="F51" s="881" t="s">
        <v>16</v>
      </c>
      <c r="G51" s="1004">
        <v>13179425.42</v>
      </c>
      <c r="H51" s="1068" t="s">
        <v>72</v>
      </c>
      <c r="I51" s="886" t="s">
        <v>150</v>
      </c>
      <c r="J51" s="181" t="s">
        <v>131</v>
      </c>
      <c r="K51" s="1096" t="s">
        <v>214</v>
      </c>
      <c r="L51" s="542">
        <v>101336.35</v>
      </c>
      <c r="M51" s="542">
        <f t="shared" si="0"/>
        <v>20269</v>
      </c>
      <c r="N51" s="182">
        <v>20269</v>
      </c>
      <c r="O51" s="547">
        <v>0</v>
      </c>
      <c r="P51" s="180">
        <f t="shared" si="1"/>
        <v>0.20001707186019627</v>
      </c>
      <c r="Q51" s="867">
        <f>M51/G51</f>
        <v>1.5379274402388932E-3</v>
      </c>
      <c r="R51" s="282" t="s">
        <v>726</v>
      </c>
      <c r="S51" s="316">
        <f t="shared" si="2"/>
        <v>0.79998292813980376</v>
      </c>
      <c r="T51" s="5">
        <f t="shared" si="3"/>
        <v>81067.350000000006</v>
      </c>
    </row>
    <row r="52" spans="1:20" ht="112.5" customHeight="1" x14ac:dyDescent="0.25">
      <c r="A52" s="992"/>
      <c r="B52" s="897"/>
      <c r="C52" s="897"/>
      <c r="D52" s="931"/>
      <c r="E52" s="964"/>
      <c r="F52" s="1061"/>
      <c r="G52" s="972"/>
      <c r="H52" s="1073"/>
      <c r="I52" s="897"/>
      <c r="J52" s="471" t="s">
        <v>135</v>
      </c>
      <c r="K52" s="1070"/>
      <c r="L52" s="542">
        <v>20269</v>
      </c>
      <c r="M52" s="198">
        <v>20269</v>
      </c>
      <c r="N52" s="182">
        <v>20269</v>
      </c>
      <c r="O52" s="547">
        <v>0</v>
      </c>
      <c r="P52" s="470">
        <f t="shared" si="1"/>
        <v>1</v>
      </c>
      <c r="Q52" s="915"/>
      <c r="R52" s="282" t="s">
        <v>708</v>
      </c>
      <c r="S52" s="316">
        <f t="shared" si="2"/>
        <v>0</v>
      </c>
      <c r="T52" s="5">
        <f t="shared" si="3"/>
        <v>0</v>
      </c>
    </row>
    <row r="53" spans="1:20" ht="60" x14ac:dyDescent="0.25">
      <c r="A53" s="898"/>
      <c r="B53" s="887"/>
      <c r="C53" s="887"/>
      <c r="D53" s="880"/>
      <c r="E53" s="1002"/>
      <c r="F53" s="1003"/>
      <c r="G53" s="1005"/>
      <c r="H53" s="934"/>
      <c r="I53" s="887"/>
      <c r="J53" s="620" t="s">
        <v>387</v>
      </c>
      <c r="K53" s="949"/>
      <c r="L53" s="542">
        <v>0</v>
      </c>
      <c r="M53" s="198">
        <v>0</v>
      </c>
      <c r="N53" s="554">
        <v>0</v>
      </c>
      <c r="O53" s="547">
        <v>0</v>
      </c>
      <c r="P53" s="315">
        <v>0</v>
      </c>
      <c r="Q53" s="868"/>
      <c r="R53" s="282" t="s">
        <v>531</v>
      </c>
      <c r="S53" s="316" t="e">
        <f t="shared" si="2"/>
        <v>#DIV/0!</v>
      </c>
      <c r="T53" s="5">
        <f t="shared" si="3"/>
        <v>0</v>
      </c>
    </row>
    <row r="54" spans="1:20" ht="379.15" customHeight="1" x14ac:dyDescent="0.25">
      <c r="A54" s="884">
        <v>11</v>
      </c>
      <c r="B54" s="886" t="s">
        <v>4</v>
      </c>
      <c r="C54" s="1039" t="s">
        <v>168</v>
      </c>
      <c r="D54" s="891" t="s">
        <v>466</v>
      </c>
      <c r="E54" s="878" t="s">
        <v>51</v>
      </c>
      <c r="F54" s="881" t="s">
        <v>16</v>
      </c>
      <c r="G54" s="1004">
        <v>11568526.630000001</v>
      </c>
      <c r="H54" s="1068" t="s">
        <v>72</v>
      </c>
      <c r="I54" s="886" t="s">
        <v>150</v>
      </c>
      <c r="J54" s="894" t="s">
        <v>131</v>
      </c>
      <c r="K54" s="1096" t="s">
        <v>215</v>
      </c>
      <c r="L54" s="873">
        <v>2675450.1</v>
      </c>
      <c r="M54" s="873">
        <f t="shared" si="0"/>
        <v>2318724</v>
      </c>
      <c r="N54" s="863">
        <v>2318724</v>
      </c>
      <c r="O54" s="865">
        <v>0</v>
      </c>
      <c r="P54" s="867">
        <f t="shared" si="1"/>
        <v>0.86666688345261977</v>
      </c>
      <c r="Q54" s="867">
        <f>M54/G54</f>
        <v>0.20043382136381874</v>
      </c>
      <c r="R54" s="892" t="s">
        <v>727</v>
      </c>
      <c r="S54" s="316">
        <f t="shared" si="2"/>
        <v>0.13333311654738023</v>
      </c>
      <c r="T54" s="5">
        <f t="shared" si="3"/>
        <v>356726.10000000009</v>
      </c>
    </row>
    <row r="55" spans="1:20" ht="171" customHeight="1" x14ac:dyDescent="0.25">
      <c r="A55" s="992"/>
      <c r="B55" s="897"/>
      <c r="C55" s="1057"/>
      <c r="D55" s="931"/>
      <c r="E55" s="964"/>
      <c r="F55" s="1061"/>
      <c r="G55" s="972"/>
      <c r="H55" s="1073"/>
      <c r="I55" s="897"/>
      <c r="J55" s="895"/>
      <c r="K55" s="1070"/>
      <c r="L55" s="874"/>
      <c r="M55" s="874"/>
      <c r="N55" s="864"/>
      <c r="O55" s="866"/>
      <c r="P55" s="868"/>
      <c r="Q55" s="915"/>
      <c r="R55" s="893"/>
      <c r="S55" s="316"/>
      <c r="T55" s="5"/>
    </row>
    <row r="56" spans="1:20" ht="135" x14ac:dyDescent="0.25">
      <c r="A56" s="992"/>
      <c r="B56" s="897"/>
      <c r="C56" s="1057"/>
      <c r="D56" s="931"/>
      <c r="E56" s="964"/>
      <c r="F56" s="1061"/>
      <c r="G56" s="972"/>
      <c r="H56" s="1073"/>
      <c r="I56" s="897"/>
      <c r="J56" s="471" t="s">
        <v>135</v>
      </c>
      <c r="K56" s="1070"/>
      <c r="L56" s="542">
        <v>2318724</v>
      </c>
      <c r="M56" s="542">
        <f t="shared" si="0"/>
        <v>2318724</v>
      </c>
      <c r="N56" s="182">
        <v>2318724</v>
      </c>
      <c r="O56" s="547">
        <v>0</v>
      </c>
      <c r="P56" s="470">
        <f t="shared" si="1"/>
        <v>1</v>
      </c>
      <c r="Q56" s="915"/>
      <c r="R56" s="282" t="s">
        <v>709</v>
      </c>
      <c r="S56" s="316">
        <f t="shared" si="2"/>
        <v>0</v>
      </c>
      <c r="T56" s="5">
        <f t="shared" si="3"/>
        <v>0</v>
      </c>
    </row>
    <row r="57" spans="1:20" ht="82.5" customHeight="1" x14ac:dyDescent="0.25">
      <c r="A57" s="898"/>
      <c r="B57" s="887"/>
      <c r="C57" s="887"/>
      <c r="D57" s="880"/>
      <c r="E57" s="1002"/>
      <c r="F57" s="1003"/>
      <c r="G57" s="1005"/>
      <c r="H57" s="934"/>
      <c r="I57" s="887"/>
      <c r="J57" s="620" t="s">
        <v>387</v>
      </c>
      <c r="K57" s="949"/>
      <c r="L57" s="542">
        <v>0</v>
      </c>
      <c r="M57" s="198">
        <v>0</v>
      </c>
      <c r="N57" s="554">
        <v>0</v>
      </c>
      <c r="O57" s="547">
        <v>0</v>
      </c>
      <c r="P57" s="315">
        <v>0</v>
      </c>
      <c r="Q57" s="868"/>
      <c r="R57" s="282" t="s">
        <v>532</v>
      </c>
      <c r="S57" s="316" t="e">
        <f t="shared" si="2"/>
        <v>#DIV/0!</v>
      </c>
      <c r="T57" s="5">
        <f t="shared" si="3"/>
        <v>0</v>
      </c>
    </row>
    <row r="58" spans="1:20" ht="59.25" customHeight="1" x14ac:dyDescent="0.25">
      <c r="A58" s="884">
        <v>12</v>
      </c>
      <c r="B58" s="886" t="s">
        <v>4</v>
      </c>
      <c r="C58" s="896" t="s">
        <v>169</v>
      </c>
      <c r="D58" s="891" t="s">
        <v>462</v>
      </c>
      <c r="E58" s="888" t="s">
        <v>324</v>
      </c>
      <c r="F58" s="899" t="s">
        <v>8</v>
      </c>
      <c r="G58" s="905">
        <v>87687163</v>
      </c>
      <c r="H58" s="1074" t="s">
        <v>72</v>
      </c>
      <c r="I58" s="902" t="s">
        <v>344</v>
      </c>
      <c r="J58" s="634" t="s">
        <v>608</v>
      </c>
      <c r="K58" s="187" t="s">
        <v>228</v>
      </c>
      <c r="L58" s="542">
        <v>4318559.55</v>
      </c>
      <c r="M58" s="542">
        <f t="shared" si="0"/>
        <v>0</v>
      </c>
      <c r="N58" s="182">
        <v>0</v>
      </c>
      <c r="O58" s="547">
        <v>0</v>
      </c>
      <c r="P58" s="180">
        <f t="shared" si="1"/>
        <v>0</v>
      </c>
      <c r="Q58" s="867">
        <f>(M58+M59+M60+M61+M62+M63+M64+M65)/G58</f>
        <v>0.85109249503259676</v>
      </c>
      <c r="R58" s="282" t="s">
        <v>376</v>
      </c>
      <c r="S58" s="316">
        <f t="shared" si="2"/>
        <v>1</v>
      </c>
      <c r="T58" s="5">
        <f t="shared" si="3"/>
        <v>4318559.55</v>
      </c>
    </row>
    <row r="59" spans="1:20" ht="34.5" customHeight="1" x14ac:dyDescent="0.25">
      <c r="A59" s="992"/>
      <c r="B59" s="897"/>
      <c r="C59" s="897"/>
      <c r="D59" s="879"/>
      <c r="E59" s="889"/>
      <c r="F59" s="900"/>
      <c r="G59" s="906"/>
      <c r="H59" s="1075"/>
      <c r="I59" s="903"/>
      <c r="J59" s="494" t="s">
        <v>138</v>
      </c>
      <c r="K59" s="1070"/>
      <c r="L59" s="542">
        <v>797744</v>
      </c>
      <c r="M59" s="542">
        <f t="shared" si="0"/>
        <v>0</v>
      </c>
      <c r="N59" s="182">
        <v>0</v>
      </c>
      <c r="O59" s="546">
        <v>0</v>
      </c>
      <c r="P59" s="180">
        <f t="shared" si="1"/>
        <v>0</v>
      </c>
      <c r="Q59" s="915"/>
      <c r="R59" s="282" t="s">
        <v>209</v>
      </c>
      <c r="S59" s="316">
        <f t="shared" ref="S59:S126" si="4">T59/L59</f>
        <v>1</v>
      </c>
      <c r="T59" s="5">
        <f t="shared" ref="T59:T126" si="5">L59-M59</f>
        <v>797744</v>
      </c>
    </row>
    <row r="60" spans="1:20" ht="30" x14ac:dyDescent="0.25">
      <c r="A60" s="992"/>
      <c r="B60" s="897"/>
      <c r="C60" s="897"/>
      <c r="D60" s="879"/>
      <c r="E60" s="889"/>
      <c r="F60" s="900"/>
      <c r="G60" s="906"/>
      <c r="H60" s="1075"/>
      <c r="I60" s="903"/>
      <c r="J60" s="181" t="s">
        <v>141</v>
      </c>
      <c r="K60" s="949"/>
      <c r="L60" s="542">
        <v>25801</v>
      </c>
      <c r="M60" s="542">
        <f t="shared" si="0"/>
        <v>25801</v>
      </c>
      <c r="N60" s="182">
        <v>25801</v>
      </c>
      <c r="O60" s="546">
        <v>0</v>
      </c>
      <c r="P60" s="180">
        <f t="shared" si="1"/>
        <v>1</v>
      </c>
      <c r="Q60" s="915"/>
      <c r="R60" s="282" t="s">
        <v>724</v>
      </c>
      <c r="S60" s="316">
        <f t="shared" si="4"/>
        <v>0</v>
      </c>
      <c r="T60" s="5">
        <f t="shared" si="5"/>
        <v>0</v>
      </c>
    </row>
    <row r="61" spans="1:20" ht="150" x14ac:dyDescent="0.25">
      <c r="A61" s="992"/>
      <c r="B61" s="897"/>
      <c r="C61" s="897"/>
      <c r="D61" s="879"/>
      <c r="E61" s="889"/>
      <c r="F61" s="900"/>
      <c r="G61" s="906"/>
      <c r="H61" s="1075"/>
      <c r="I61" s="903"/>
      <c r="J61" s="1090" t="s">
        <v>130</v>
      </c>
      <c r="K61" s="922" t="s">
        <v>385</v>
      </c>
      <c r="L61" s="873">
        <v>63267368</v>
      </c>
      <c r="M61" s="542">
        <f t="shared" si="0"/>
        <v>1225412</v>
      </c>
      <c r="N61" s="182">
        <v>1225412</v>
      </c>
      <c r="O61" s="546">
        <v>0</v>
      </c>
      <c r="P61" s="867">
        <f>(M61+M62+M63)/L61</f>
        <v>0.99999999715493149</v>
      </c>
      <c r="Q61" s="915"/>
      <c r="R61" s="282" t="s">
        <v>728</v>
      </c>
      <c r="S61" s="316"/>
      <c r="T61" s="5"/>
    </row>
    <row r="62" spans="1:20" ht="253.5" customHeight="1" x14ac:dyDescent="0.25">
      <c r="A62" s="992"/>
      <c r="B62" s="897"/>
      <c r="C62" s="897"/>
      <c r="D62" s="879"/>
      <c r="E62" s="889"/>
      <c r="F62" s="900"/>
      <c r="G62" s="906"/>
      <c r="H62" s="1075"/>
      <c r="I62" s="903"/>
      <c r="J62" s="879"/>
      <c r="K62" s="923"/>
      <c r="L62" s="918"/>
      <c r="M62" s="542">
        <f t="shared" si="0"/>
        <v>62039804.600000001</v>
      </c>
      <c r="N62" s="184">
        <v>62039804.600000001</v>
      </c>
      <c r="O62" s="547">
        <v>0</v>
      </c>
      <c r="P62" s="920"/>
      <c r="Q62" s="915"/>
      <c r="R62" s="282" t="s">
        <v>533</v>
      </c>
      <c r="S62" s="316">
        <f>T62/L61</f>
        <v>1.9402789128196363E-2</v>
      </c>
      <c r="T62" s="5">
        <f>L61-M62</f>
        <v>1227563.3999999985</v>
      </c>
    </row>
    <row r="63" spans="1:20" ht="75.75" customHeight="1" x14ac:dyDescent="0.25">
      <c r="A63" s="992"/>
      <c r="B63" s="897"/>
      <c r="C63" s="897"/>
      <c r="D63" s="879"/>
      <c r="E63" s="889"/>
      <c r="F63" s="900"/>
      <c r="G63" s="906"/>
      <c r="H63" s="1075"/>
      <c r="I63" s="903"/>
      <c r="J63" s="880"/>
      <c r="K63" s="924"/>
      <c r="L63" s="919"/>
      <c r="M63" s="542">
        <f t="shared" si="0"/>
        <v>2151.2199999999998</v>
      </c>
      <c r="N63" s="182">
        <v>2151.2199999999998</v>
      </c>
      <c r="O63" s="547">
        <v>0</v>
      </c>
      <c r="P63" s="921"/>
      <c r="Q63" s="915"/>
      <c r="R63" s="596" t="s">
        <v>550</v>
      </c>
      <c r="S63" s="316"/>
      <c r="T63" s="5"/>
    </row>
    <row r="64" spans="1:20" ht="56.25" customHeight="1" x14ac:dyDescent="0.25">
      <c r="A64" s="992"/>
      <c r="B64" s="897"/>
      <c r="C64" s="897"/>
      <c r="D64" s="879"/>
      <c r="E64" s="889"/>
      <c r="F64" s="900"/>
      <c r="G64" s="906"/>
      <c r="H64" s="1075"/>
      <c r="I64" s="903"/>
      <c r="J64" s="369" t="s">
        <v>133</v>
      </c>
      <c r="K64" s="500" t="s">
        <v>229</v>
      </c>
      <c r="L64" s="542">
        <v>11336717.52</v>
      </c>
      <c r="M64" s="542">
        <f t="shared" si="0"/>
        <v>11336717.52</v>
      </c>
      <c r="N64" s="554">
        <v>0</v>
      </c>
      <c r="O64" s="555">
        <v>11336717.52</v>
      </c>
      <c r="P64" s="180">
        <f t="shared" si="1"/>
        <v>1</v>
      </c>
      <c r="Q64" s="915"/>
      <c r="R64" s="292" t="s">
        <v>551</v>
      </c>
      <c r="S64" s="316">
        <f t="shared" si="4"/>
        <v>0</v>
      </c>
      <c r="T64" s="5">
        <f t="shared" si="5"/>
        <v>0</v>
      </c>
    </row>
    <row r="65" spans="1:20" ht="77.25" customHeight="1" x14ac:dyDescent="0.25">
      <c r="A65" s="898"/>
      <c r="B65" s="887"/>
      <c r="C65" s="887"/>
      <c r="D65" s="880"/>
      <c r="E65" s="890"/>
      <c r="F65" s="901"/>
      <c r="G65" s="907"/>
      <c r="H65" s="1076"/>
      <c r="I65" s="904"/>
      <c r="J65" s="620" t="s">
        <v>387</v>
      </c>
      <c r="K65" s="314" t="s">
        <v>345</v>
      </c>
      <c r="L65" s="542">
        <v>0</v>
      </c>
      <c r="M65" s="542">
        <v>0</v>
      </c>
      <c r="N65" s="554">
        <v>0</v>
      </c>
      <c r="O65" s="555">
        <v>0</v>
      </c>
      <c r="P65" s="313">
        <v>0</v>
      </c>
      <c r="Q65" s="868"/>
      <c r="R65" s="596" t="s">
        <v>552</v>
      </c>
      <c r="S65" s="316" t="e">
        <f t="shared" si="4"/>
        <v>#DIV/0!</v>
      </c>
      <c r="T65" s="5">
        <f t="shared" si="5"/>
        <v>0</v>
      </c>
    </row>
    <row r="66" spans="1:20" ht="50.25" customHeight="1" x14ac:dyDescent="0.25">
      <c r="A66" s="884">
        <v>13</v>
      </c>
      <c r="B66" s="886" t="s">
        <v>4</v>
      </c>
      <c r="C66" s="1000" t="s">
        <v>20</v>
      </c>
      <c r="D66" s="891" t="s">
        <v>465</v>
      </c>
      <c r="E66" s="1001" t="s">
        <v>53</v>
      </c>
      <c r="F66" s="881" t="s">
        <v>16</v>
      </c>
      <c r="G66" s="1004">
        <v>1548180.56</v>
      </c>
      <c r="H66" s="1093" t="s">
        <v>426</v>
      </c>
      <c r="I66" s="886" t="s">
        <v>231</v>
      </c>
      <c r="J66" s="619" t="s">
        <v>131</v>
      </c>
      <c r="K66" s="925" t="s">
        <v>216</v>
      </c>
      <c r="L66" s="542">
        <v>1105</v>
      </c>
      <c r="M66" s="542">
        <f t="shared" si="0"/>
        <v>940</v>
      </c>
      <c r="N66" s="182">
        <v>940</v>
      </c>
      <c r="O66" s="555">
        <v>0</v>
      </c>
      <c r="P66" s="180">
        <f t="shared" si="1"/>
        <v>0.85067873303167418</v>
      </c>
      <c r="Q66" s="867">
        <f>(M66+M67)/G66</f>
        <v>1.1788030719104235E-3</v>
      </c>
      <c r="R66" s="892" t="s">
        <v>756</v>
      </c>
      <c r="S66" s="316">
        <f t="shared" si="4"/>
        <v>0.14932126696832579</v>
      </c>
      <c r="T66" s="5">
        <f t="shared" si="5"/>
        <v>165</v>
      </c>
    </row>
    <row r="67" spans="1:20" ht="116.25" customHeight="1" x14ac:dyDescent="0.25">
      <c r="A67" s="898"/>
      <c r="B67" s="887"/>
      <c r="C67" s="887"/>
      <c r="D67" s="880"/>
      <c r="E67" s="1002"/>
      <c r="F67" s="1003"/>
      <c r="G67" s="1005"/>
      <c r="H67" s="934"/>
      <c r="I67" s="887"/>
      <c r="J67" s="475" t="s">
        <v>135</v>
      </c>
      <c r="K67" s="949"/>
      <c r="L67" s="542">
        <v>885</v>
      </c>
      <c r="M67" s="542">
        <f t="shared" si="0"/>
        <v>885</v>
      </c>
      <c r="N67" s="182">
        <v>885</v>
      </c>
      <c r="O67" s="555">
        <v>0</v>
      </c>
      <c r="P67" s="280">
        <f t="shared" si="1"/>
        <v>1</v>
      </c>
      <c r="Q67" s="868"/>
      <c r="R67" s="893"/>
      <c r="S67" s="316">
        <f t="shared" si="4"/>
        <v>0</v>
      </c>
      <c r="T67" s="5">
        <f t="shared" si="5"/>
        <v>0</v>
      </c>
    </row>
    <row r="68" spans="1:20" ht="116.25" customHeight="1" x14ac:dyDescent="0.25">
      <c r="A68" s="278">
        <v>14</v>
      </c>
      <c r="B68" s="188" t="s">
        <v>4</v>
      </c>
      <c r="C68" s="188" t="s">
        <v>170</v>
      </c>
      <c r="D68" s="447" t="s">
        <v>464</v>
      </c>
      <c r="E68" s="233" t="s">
        <v>256</v>
      </c>
      <c r="F68" s="191" t="s">
        <v>10</v>
      </c>
      <c r="G68" s="305">
        <v>24132550</v>
      </c>
      <c r="H68" s="402" t="s">
        <v>424</v>
      </c>
      <c r="I68" s="302" t="s">
        <v>151</v>
      </c>
      <c r="J68" s="219" t="s">
        <v>254</v>
      </c>
      <c r="K68" s="234" t="s">
        <v>260</v>
      </c>
      <c r="L68" s="542">
        <v>43066.02</v>
      </c>
      <c r="M68" s="542">
        <f t="shared" si="0"/>
        <v>0</v>
      </c>
      <c r="N68" s="182">
        <v>0</v>
      </c>
      <c r="O68" s="546">
        <v>0</v>
      </c>
      <c r="P68" s="180">
        <f t="shared" si="1"/>
        <v>0</v>
      </c>
      <c r="Q68" s="180">
        <f>M68/G68</f>
        <v>0</v>
      </c>
      <c r="R68" s="282" t="s">
        <v>553</v>
      </c>
      <c r="S68" s="316">
        <f t="shared" si="4"/>
        <v>1</v>
      </c>
      <c r="T68" s="5">
        <f t="shared" si="5"/>
        <v>43066.02</v>
      </c>
    </row>
    <row r="69" spans="1:20" ht="409.6" customHeight="1" x14ac:dyDescent="0.25">
      <c r="A69" s="884">
        <v>15</v>
      </c>
      <c r="B69" s="875" t="s">
        <v>4</v>
      </c>
      <c r="C69" s="1118" t="s">
        <v>21</v>
      </c>
      <c r="D69" s="1052" t="s">
        <v>464</v>
      </c>
      <c r="E69" s="888" t="s">
        <v>54</v>
      </c>
      <c r="F69" s="881" t="s">
        <v>10</v>
      </c>
      <c r="G69" s="1026">
        <v>53089709.939999998</v>
      </c>
      <c r="H69" s="1081" t="s">
        <v>425</v>
      </c>
      <c r="I69" s="1079" t="s">
        <v>334</v>
      </c>
      <c r="J69" s="908" t="s">
        <v>131</v>
      </c>
      <c r="K69" s="492" t="s">
        <v>217</v>
      </c>
      <c r="L69" s="873">
        <v>459110.99</v>
      </c>
      <c r="M69" s="873">
        <f t="shared" si="0"/>
        <v>93168</v>
      </c>
      <c r="N69" s="863">
        <v>93168</v>
      </c>
      <c r="O69" s="865">
        <v>0</v>
      </c>
      <c r="P69" s="867">
        <f t="shared" si="1"/>
        <v>0.2029313216832383</v>
      </c>
      <c r="Q69" s="867">
        <f>(M69+M71+M72+M74+M75+M76)/G69</f>
        <v>2.6878854708619264E-3</v>
      </c>
      <c r="R69" s="892" t="s">
        <v>781</v>
      </c>
      <c r="S69" s="316">
        <f t="shared" si="4"/>
        <v>0.79706867831676165</v>
      </c>
      <c r="T69" s="5">
        <f t="shared" si="5"/>
        <v>365942.99</v>
      </c>
    </row>
    <row r="70" spans="1:20" ht="120" customHeight="1" x14ac:dyDescent="0.25">
      <c r="A70" s="992"/>
      <c r="B70" s="876"/>
      <c r="C70" s="1119"/>
      <c r="D70" s="1117"/>
      <c r="E70" s="889"/>
      <c r="F70" s="1061"/>
      <c r="G70" s="1027"/>
      <c r="H70" s="1094"/>
      <c r="I70" s="1095"/>
      <c r="J70" s="909"/>
      <c r="K70" s="807"/>
      <c r="L70" s="874"/>
      <c r="M70" s="874"/>
      <c r="N70" s="864"/>
      <c r="O70" s="866"/>
      <c r="P70" s="868"/>
      <c r="Q70" s="915"/>
      <c r="R70" s="893"/>
      <c r="S70" s="316"/>
      <c r="T70" s="5"/>
    </row>
    <row r="71" spans="1:20" ht="253.5" customHeight="1" x14ac:dyDescent="0.25">
      <c r="A71" s="992"/>
      <c r="B71" s="876"/>
      <c r="C71" s="876"/>
      <c r="D71" s="1018"/>
      <c r="E71" s="889"/>
      <c r="F71" s="1061"/>
      <c r="G71" s="1027"/>
      <c r="H71" s="1094"/>
      <c r="I71" s="1095"/>
      <c r="J71" s="490" t="s">
        <v>379</v>
      </c>
      <c r="K71" s="493"/>
      <c r="L71" s="556">
        <v>103933</v>
      </c>
      <c r="M71" s="542">
        <f t="shared" si="0"/>
        <v>26463</v>
      </c>
      <c r="N71" s="488">
        <v>26463</v>
      </c>
      <c r="O71" s="557">
        <v>0</v>
      </c>
      <c r="P71" s="595">
        <f>M71/L71</f>
        <v>0.25461595450915492</v>
      </c>
      <c r="Q71" s="915"/>
      <c r="R71" s="594" t="s">
        <v>782</v>
      </c>
      <c r="S71" s="316"/>
      <c r="T71" s="5"/>
    </row>
    <row r="72" spans="1:20" ht="409.6" customHeight="1" x14ac:dyDescent="0.25">
      <c r="A72" s="1011"/>
      <c r="B72" s="876"/>
      <c r="C72" s="876"/>
      <c r="D72" s="1018"/>
      <c r="E72" s="889"/>
      <c r="F72" s="882"/>
      <c r="G72" s="967"/>
      <c r="H72" s="1075"/>
      <c r="I72" s="879"/>
      <c r="J72" s="1097" t="s">
        <v>577</v>
      </c>
      <c r="K72" s="1091" t="s">
        <v>358</v>
      </c>
      <c r="L72" s="873">
        <v>17087.400000000001</v>
      </c>
      <c r="M72" s="873">
        <f t="shared" si="0"/>
        <v>16441</v>
      </c>
      <c r="N72" s="863">
        <v>16441</v>
      </c>
      <c r="O72" s="871">
        <v>0</v>
      </c>
      <c r="P72" s="867">
        <f t="shared" si="1"/>
        <v>0.9621709563772135</v>
      </c>
      <c r="Q72" s="920"/>
      <c r="R72" s="869" t="s">
        <v>783</v>
      </c>
      <c r="S72" s="316"/>
      <c r="T72" s="5"/>
    </row>
    <row r="73" spans="1:20" ht="105" customHeight="1" x14ac:dyDescent="0.25">
      <c r="A73" s="1011"/>
      <c r="B73" s="876"/>
      <c r="C73" s="876"/>
      <c r="D73" s="1018"/>
      <c r="E73" s="889"/>
      <c r="F73" s="882"/>
      <c r="G73" s="967"/>
      <c r="H73" s="1075"/>
      <c r="I73" s="879"/>
      <c r="J73" s="1098"/>
      <c r="K73" s="1092"/>
      <c r="L73" s="874"/>
      <c r="M73" s="874"/>
      <c r="N73" s="864"/>
      <c r="O73" s="872"/>
      <c r="P73" s="868"/>
      <c r="Q73" s="920"/>
      <c r="R73" s="870"/>
      <c r="S73" s="316"/>
      <c r="T73" s="5"/>
    </row>
    <row r="74" spans="1:20" ht="258.75" customHeight="1" x14ac:dyDescent="0.25">
      <c r="A74" s="1011"/>
      <c r="B74" s="876"/>
      <c r="C74" s="876"/>
      <c r="D74" s="1018"/>
      <c r="E74" s="889"/>
      <c r="F74" s="882"/>
      <c r="G74" s="967"/>
      <c r="H74" s="1075"/>
      <c r="I74" s="879"/>
      <c r="J74" s="103" t="s">
        <v>379</v>
      </c>
      <c r="K74" s="944"/>
      <c r="L74" s="549">
        <v>16342</v>
      </c>
      <c r="M74" s="542">
        <f t="shared" si="0"/>
        <v>2670</v>
      </c>
      <c r="N74" s="391">
        <v>2670</v>
      </c>
      <c r="O74" s="553">
        <v>0</v>
      </c>
      <c r="P74" s="641">
        <f t="shared" si="1"/>
        <v>0.1633826948965855</v>
      </c>
      <c r="Q74" s="920"/>
      <c r="R74" s="597" t="s">
        <v>784</v>
      </c>
      <c r="S74" s="316"/>
      <c r="T74" s="5"/>
    </row>
    <row r="75" spans="1:20" ht="94.5" customHeight="1" x14ac:dyDescent="0.25">
      <c r="A75" s="1011"/>
      <c r="B75" s="1018"/>
      <c r="C75" s="1018"/>
      <c r="D75" s="1018"/>
      <c r="E75" s="879"/>
      <c r="F75" s="882"/>
      <c r="G75" s="967"/>
      <c r="H75" s="1075"/>
      <c r="I75" s="879"/>
      <c r="J75" s="331" t="s">
        <v>611</v>
      </c>
      <c r="K75" s="350" t="s">
        <v>373</v>
      </c>
      <c r="L75" s="542">
        <v>3957.06</v>
      </c>
      <c r="M75" s="542">
        <f t="shared" si="0"/>
        <v>3957.06</v>
      </c>
      <c r="N75" s="182">
        <v>3957.06</v>
      </c>
      <c r="O75" s="200">
        <v>0</v>
      </c>
      <c r="P75" s="348">
        <f t="shared" si="1"/>
        <v>1</v>
      </c>
      <c r="Q75" s="920"/>
      <c r="R75" s="469" t="s">
        <v>754</v>
      </c>
      <c r="S75" s="316"/>
      <c r="T75" s="5"/>
    </row>
    <row r="76" spans="1:20" ht="210" x14ac:dyDescent="0.25">
      <c r="A76" s="885"/>
      <c r="B76" s="877"/>
      <c r="C76" s="877"/>
      <c r="D76" s="877"/>
      <c r="E76" s="880"/>
      <c r="F76" s="883"/>
      <c r="G76" s="968"/>
      <c r="H76" s="934"/>
      <c r="I76" s="880"/>
      <c r="J76" s="331" t="s">
        <v>611</v>
      </c>
      <c r="K76" s="468" t="s">
        <v>513</v>
      </c>
      <c r="L76" s="542">
        <v>139516.79999999999</v>
      </c>
      <c r="M76" s="542">
        <f t="shared" si="0"/>
        <v>0</v>
      </c>
      <c r="N76" s="182">
        <v>0</v>
      </c>
      <c r="O76" s="200">
        <v>0</v>
      </c>
      <c r="P76" s="467">
        <f t="shared" si="1"/>
        <v>0</v>
      </c>
      <c r="Q76" s="921"/>
      <c r="R76" s="349" t="s">
        <v>710</v>
      </c>
      <c r="S76" s="316"/>
      <c r="T76" s="5"/>
    </row>
    <row r="77" spans="1:20" ht="129.75" customHeight="1" x14ac:dyDescent="0.25">
      <c r="A77" s="884">
        <v>16</v>
      </c>
      <c r="B77" s="875" t="s">
        <v>4</v>
      </c>
      <c r="C77" s="875" t="s">
        <v>171</v>
      </c>
      <c r="D77" s="1052" t="s">
        <v>467</v>
      </c>
      <c r="E77" s="888" t="s">
        <v>55</v>
      </c>
      <c r="F77" s="881" t="s">
        <v>23</v>
      </c>
      <c r="G77" s="1026">
        <v>168042284</v>
      </c>
      <c r="H77" s="1081" t="s">
        <v>72</v>
      </c>
      <c r="I77" s="1079" t="s">
        <v>335</v>
      </c>
      <c r="J77" s="634" t="s">
        <v>612</v>
      </c>
      <c r="K77" s="274" t="s">
        <v>275</v>
      </c>
      <c r="L77" s="558">
        <v>277298</v>
      </c>
      <c r="M77" s="293">
        <f t="shared" si="0"/>
        <v>277298</v>
      </c>
      <c r="N77" s="611">
        <v>277298</v>
      </c>
      <c r="O77" s="547">
        <v>0</v>
      </c>
      <c r="P77" s="180">
        <f t="shared" si="1"/>
        <v>1</v>
      </c>
      <c r="Q77" s="867">
        <f>(M77+M78)/G77</f>
        <v>3.7050599716914106E-3</v>
      </c>
      <c r="R77" s="282" t="s">
        <v>534</v>
      </c>
      <c r="S77" s="316">
        <f t="shared" si="4"/>
        <v>0</v>
      </c>
      <c r="T77" s="5">
        <f t="shared" si="5"/>
        <v>0</v>
      </c>
    </row>
    <row r="78" spans="1:20" ht="147.75" customHeight="1" x14ac:dyDescent="0.25">
      <c r="A78" s="885"/>
      <c r="B78" s="877"/>
      <c r="C78" s="877"/>
      <c r="D78" s="877"/>
      <c r="E78" s="880"/>
      <c r="F78" s="883"/>
      <c r="G78" s="968"/>
      <c r="H78" s="934"/>
      <c r="I78" s="880"/>
      <c r="J78" s="454" t="s">
        <v>478</v>
      </c>
      <c r="K78" s="455" t="s">
        <v>479</v>
      </c>
      <c r="L78" s="558">
        <v>343640.98</v>
      </c>
      <c r="M78" s="542">
        <f t="shared" si="0"/>
        <v>345308.74</v>
      </c>
      <c r="N78" s="184">
        <v>345308.74</v>
      </c>
      <c r="O78" s="547">
        <v>0</v>
      </c>
      <c r="P78" s="453">
        <f t="shared" si="1"/>
        <v>1.0048532046439864</v>
      </c>
      <c r="Q78" s="868"/>
      <c r="R78" s="282" t="s">
        <v>773</v>
      </c>
      <c r="S78" s="316"/>
      <c r="T78" s="5"/>
    </row>
    <row r="79" spans="1:20" ht="162.75" customHeight="1" x14ac:dyDescent="0.25">
      <c r="A79" s="278">
        <v>17</v>
      </c>
      <c r="B79" s="188" t="s">
        <v>4</v>
      </c>
      <c r="C79" s="194" t="s">
        <v>172</v>
      </c>
      <c r="D79" s="194" t="s">
        <v>463</v>
      </c>
      <c r="E79" s="192" t="s">
        <v>393</v>
      </c>
      <c r="F79" s="195" t="s">
        <v>8</v>
      </c>
      <c r="G79" s="193">
        <v>44850000</v>
      </c>
      <c r="H79" s="402" t="s">
        <v>72</v>
      </c>
      <c r="I79" s="310" t="s">
        <v>149</v>
      </c>
      <c r="J79" s="634" t="s">
        <v>608</v>
      </c>
      <c r="K79" s="197" t="s">
        <v>276</v>
      </c>
      <c r="L79" s="198">
        <v>9250.01</v>
      </c>
      <c r="M79" s="542">
        <f t="shared" si="0"/>
        <v>8500.01</v>
      </c>
      <c r="N79" s="182">
        <v>8500.01</v>
      </c>
      <c r="O79" s="143">
        <v>0</v>
      </c>
      <c r="P79" s="180">
        <f t="shared" si="1"/>
        <v>0.9189190065740469</v>
      </c>
      <c r="Q79" s="180">
        <f>M79/G79</f>
        <v>1.8952084726867337E-4</v>
      </c>
      <c r="R79" s="282" t="s">
        <v>554</v>
      </c>
      <c r="S79" s="316">
        <f t="shared" si="4"/>
        <v>8.1080993425953055E-2</v>
      </c>
      <c r="T79" s="5">
        <f t="shared" si="5"/>
        <v>750</v>
      </c>
    </row>
    <row r="80" spans="1:20" ht="409.5" x14ac:dyDescent="0.25">
      <c r="A80" s="279">
        <v>18</v>
      </c>
      <c r="B80" s="194" t="s">
        <v>4</v>
      </c>
      <c r="C80" s="194" t="s">
        <v>173</v>
      </c>
      <c r="D80" s="194" t="s">
        <v>463</v>
      </c>
      <c r="E80" s="192" t="s">
        <v>394</v>
      </c>
      <c r="F80" s="195" t="s">
        <v>8</v>
      </c>
      <c r="G80" s="193">
        <v>32000000</v>
      </c>
      <c r="H80" s="402" t="s">
        <v>72</v>
      </c>
      <c r="I80" s="310" t="s">
        <v>336</v>
      </c>
      <c r="J80" s="634" t="s">
        <v>608</v>
      </c>
      <c r="K80" s="199" t="s">
        <v>218</v>
      </c>
      <c r="L80" s="198">
        <v>25876.89</v>
      </c>
      <c r="M80" s="542">
        <f t="shared" si="0"/>
        <v>16023.96</v>
      </c>
      <c r="N80" s="182">
        <v>16023.96</v>
      </c>
      <c r="O80" s="200">
        <v>0</v>
      </c>
      <c r="P80" s="180">
        <f t="shared" si="1"/>
        <v>0.6192382469454405</v>
      </c>
      <c r="Q80" s="180">
        <f>M80/G80</f>
        <v>5.0074875000000001E-4</v>
      </c>
      <c r="R80" s="737" t="s">
        <v>651</v>
      </c>
      <c r="S80" s="316">
        <f t="shared" si="4"/>
        <v>0.3807617530545595</v>
      </c>
      <c r="T80" s="5">
        <f t="shared" si="5"/>
        <v>9852.93</v>
      </c>
    </row>
    <row r="81" spans="1:20" ht="360" x14ac:dyDescent="0.25">
      <c r="A81" s="884">
        <v>19</v>
      </c>
      <c r="B81" s="875" t="s">
        <v>4</v>
      </c>
      <c r="C81" s="875" t="s">
        <v>174</v>
      </c>
      <c r="D81" s="1052" t="s">
        <v>468</v>
      </c>
      <c r="E81" s="878" t="s">
        <v>185</v>
      </c>
      <c r="F81" s="881" t="s">
        <v>28</v>
      </c>
      <c r="G81" s="1004">
        <v>144128467</v>
      </c>
      <c r="H81" s="1068" t="s">
        <v>427</v>
      </c>
      <c r="I81" s="1079" t="s">
        <v>186</v>
      </c>
      <c r="J81" s="501" t="s">
        <v>131</v>
      </c>
      <c r="K81" s="1106" t="s">
        <v>361</v>
      </c>
      <c r="L81" s="609">
        <v>9222024</v>
      </c>
      <c r="M81" s="609">
        <f t="shared" si="0"/>
        <v>9222024</v>
      </c>
      <c r="N81" s="502">
        <v>9222024</v>
      </c>
      <c r="O81" s="610">
        <v>0</v>
      </c>
      <c r="P81" s="287">
        <f t="shared" si="1"/>
        <v>1</v>
      </c>
      <c r="Q81" s="867">
        <f>(M81+M82+M83)/G81</f>
        <v>6.3984750493460807E-2</v>
      </c>
      <c r="R81" s="594" t="s">
        <v>645</v>
      </c>
      <c r="S81" s="316">
        <f t="shared" si="4"/>
        <v>0</v>
      </c>
      <c r="T81" s="5">
        <f t="shared" si="5"/>
        <v>0</v>
      </c>
    </row>
    <row r="82" spans="1:20" ht="90" x14ac:dyDescent="0.25">
      <c r="A82" s="1011"/>
      <c r="B82" s="876"/>
      <c r="C82" s="876"/>
      <c r="D82" s="1018"/>
      <c r="E82" s="879"/>
      <c r="F82" s="882"/>
      <c r="G82" s="967"/>
      <c r="H82" s="933"/>
      <c r="I82" s="879"/>
      <c r="J82" s="729" t="s">
        <v>636</v>
      </c>
      <c r="K82" s="1107"/>
      <c r="L82" s="542">
        <v>0</v>
      </c>
      <c r="M82" s="542">
        <v>0</v>
      </c>
      <c r="N82" s="487">
        <v>0</v>
      </c>
      <c r="O82" s="547">
        <v>0</v>
      </c>
      <c r="P82" s="330">
        <v>0</v>
      </c>
      <c r="Q82" s="915"/>
      <c r="R82" s="282" t="s">
        <v>635</v>
      </c>
      <c r="S82" s="316"/>
      <c r="T82" s="5"/>
    </row>
    <row r="83" spans="1:20" ht="119.25" customHeight="1" x14ac:dyDescent="0.25">
      <c r="A83" s="885"/>
      <c r="B83" s="877"/>
      <c r="C83" s="877"/>
      <c r="D83" s="877"/>
      <c r="E83" s="880"/>
      <c r="F83" s="883"/>
      <c r="G83" s="968"/>
      <c r="H83" s="934"/>
      <c r="I83" s="880"/>
      <c r="J83" s="335" t="s">
        <v>360</v>
      </c>
      <c r="K83" s="503" t="s">
        <v>362</v>
      </c>
      <c r="L83" s="542">
        <v>0</v>
      </c>
      <c r="M83" s="542">
        <v>0</v>
      </c>
      <c r="N83" s="487">
        <v>0</v>
      </c>
      <c r="O83" s="547">
        <v>0</v>
      </c>
      <c r="P83" s="334">
        <v>0</v>
      </c>
      <c r="Q83" s="868"/>
      <c r="R83" s="282" t="s">
        <v>535</v>
      </c>
      <c r="S83" s="316"/>
      <c r="T83" s="5"/>
    </row>
    <row r="84" spans="1:20" ht="75" customHeight="1" x14ac:dyDescent="0.25">
      <c r="A84" s="278">
        <v>20</v>
      </c>
      <c r="B84" s="188" t="s">
        <v>4</v>
      </c>
      <c r="C84" s="188" t="s">
        <v>175</v>
      </c>
      <c r="D84" s="447" t="s">
        <v>466</v>
      </c>
      <c r="E84" s="312" t="s">
        <v>137</v>
      </c>
      <c r="F84" s="191" t="s">
        <v>136</v>
      </c>
      <c r="G84" s="305">
        <v>23352645</v>
      </c>
      <c r="H84" s="402" t="s">
        <v>72</v>
      </c>
      <c r="I84" s="196" t="s">
        <v>150</v>
      </c>
      <c r="J84" s="634" t="s">
        <v>613</v>
      </c>
      <c r="K84" s="201" t="s">
        <v>219</v>
      </c>
      <c r="L84" s="542">
        <v>95544.63</v>
      </c>
      <c r="M84" s="542">
        <f t="shared" si="0"/>
        <v>0</v>
      </c>
      <c r="N84" s="487">
        <v>0</v>
      </c>
      <c r="O84" s="546">
        <v>0</v>
      </c>
      <c r="P84" s="180">
        <f t="shared" si="1"/>
        <v>0</v>
      </c>
      <c r="Q84" s="180">
        <f>M84/G84</f>
        <v>0</v>
      </c>
      <c r="R84" s="292" t="s">
        <v>555</v>
      </c>
      <c r="S84" s="316">
        <f t="shared" si="4"/>
        <v>1</v>
      </c>
      <c r="T84" s="5">
        <f t="shared" si="5"/>
        <v>95544.63</v>
      </c>
    </row>
    <row r="85" spans="1:20" ht="247.5" customHeight="1" x14ac:dyDescent="0.25">
      <c r="A85" s="278">
        <v>21</v>
      </c>
      <c r="B85" s="188" t="s">
        <v>4</v>
      </c>
      <c r="C85" s="188" t="s">
        <v>29</v>
      </c>
      <c r="D85" s="447" t="s">
        <v>466</v>
      </c>
      <c r="E85" s="129" t="s">
        <v>680</v>
      </c>
      <c r="F85" s="202" t="s">
        <v>16</v>
      </c>
      <c r="G85" s="305">
        <v>17728510.969999999</v>
      </c>
      <c r="H85" s="402" t="s">
        <v>72</v>
      </c>
      <c r="I85" s="129" t="s">
        <v>150</v>
      </c>
      <c r="J85" s="620" t="s">
        <v>387</v>
      </c>
      <c r="K85" s="183" t="s">
        <v>220</v>
      </c>
      <c r="L85" s="185">
        <v>15000</v>
      </c>
      <c r="M85" s="542">
        <f t="shared" si="0"/>
        <v>15000</v>
      </c>
      <c r="N85" s="298">
        <v>15000</v>
      </c>
      <c r="O85" s="216">
        <v>0</v>
      </c>
      <c r="P85" s="307">
        <f>M85/L85</f>
        <v>1</v>
      </c>
      <c r="Q85" s="307">
        <f>M85/G85</f>
        <v>8.4609474678289923E-4</v>
      </c>
      <c r="R85" s="292" t="s">
        <v>763</v>
      </c>
      <c r="S85" s="316">
        <f t="shared" si="4"/>
        <v>0</v>
      </c>
      <c r="T85" s="5">
        <f t="shared" si="5"/>
        <v>0</v>
      </c>
    </row>
    <row r="86" spans="1:20" ht="165" x14ac:dyDescent="0.25">
      <c r="A86" s="1120">
        <v>22</v>
      </c>
      <c r="B86" s="1025" t="s">
        <v>4</v>
      </c>
      <c r="C86" s="1051" t="s">
        <v>145</v>
      </c>
      <c r="D86" s="891" t="s">
        <v>469</v>
      </c>
      <c r="E86" s="1048" t="s">
        <v>187</v>
      </c>
      <c r="F86" s="1032" t="s">
        <v>10</v>
      </c>
      <c r="G86" s="1004">
        <v>2279938.87</v>
      </c>
      <c r="H86" s="1082" t="s">
        <v>424</v>
      </c>
      <c r="I86" s="1078" t="s">
        <v>255</v>
      </c>
      <c r="J86" s="181" t="s">
        <v>131</v>
      </c>
      <c r="K86" s="955" t="s">
        <v>233</v>
      </c>
      <c r="L86" s="185">
        <v>82379</v>
      </c>
      <c r="M86" s="542">
        <f t="shared" si="0"/>
        <v>82379</v>
      </c>
      <c r="N86" s="298">
        <v>82379</v>
      </c>
      <c r="O86" s="143">
        <v>0</v>
      </c>
      <c r="P86" s="180">
        <f t="shared" si="1"/>
        <v>1</v>
      </c>
      <c r="Q86" s="867">
        <f>(M86+M87)/G86</f>
        <v>4.2461226164366414E-2</v>
      </c>
      <c r="R86" s="282" t="s">
        <v>774</v>
      </c>
      <c r="S86" s="316">
        <f t="shared" si="4"/>
        <v>0</v>
      </c>
      <c r="T86" s="5">
        <f t="shared" si="5"/>
        <v>0</v>
      </c>
    </row>
    <row r="87" spans="1:20" ht="90" x14ac:dyDescent="0.25">
      <c r="A87" s="1120"/>
      <c r="B87" s="1025"/>
      <c r="C87" s="1025"/>
      <c r="D87" s="880"/>
      <c r="E87" s="1048"/>
      <c r="F87" s="1032"/>
      <c r="G87" s="1005"/>
      <c r="H87" s="934"/>
      <c r="I87" s="1078"/>
      <c r="J87" s="181" t="s">
        <v>139</v>
      </c>
      <c r="K87" s="956"/>
      <c r="L87" s="185">
        <v>82379</v>
      </c>
      <c r="M87" s="542">
        <f t="shared" si="0"/>
        <v>14430</v>
      </c>
      <c r="N87" s="298">
        <v>14430</v>
      </c>
      <c r="O87" s="143">
        <v>0</v>
      </c>
      <c r="P87" s="180">
        <f t="shared" si="1"/>
        <v>0.17516600104395538</v>
      </c>
      <c r="Q87" s="868"/>
      <c r="R87" s="282" t="s">
        <v>775</v>
      </c>
      <c r="S87" s="316">
        <f t="shared" si="4"/>
        <v>0.82483399895604459</v>
      </c>
      <c r="T87" s="5">
        <f t="shared" si="5"/>
        <v>67949</v>
      </c>
    </row>
    <row r="88" spans="1:20" ht="150" x14ac:dyDescent="0.25">
      <c r="A88" s="1120">
        <v>23</v>
      </c>
      <c r="B88" s="1025" t="s">
        <v>4</v>
      </c>
      <c r="C88" s="1025" t="s">
        <v>146</v>
      </c>
      <c r="D88" s="891" t="s">
        <v>469</v>
      </c>
      <c r="E88" s="1048" t="s">
        <v>188</v>
      </c>
      <c r="F88" s="1032" t="s">
        <v>10</v>
      </c>
      <c r="G88" s="1004">
        <v>593179</v>
      </c>
      <c r="H88" s="1082" t="s">
        <v>424</v>
      </c>
      <c r="I88" s="1078" t="s">
        <v>255</v>
      </c>
      <c r="J88" s="285" t="s">
        <v>131</v>
      </c>
      <c r="K88" s="955" t="s">
        <v>210</v>
      </c>
      <c r="L88" s="185">
        <v>12000</v>
      </c>
      <c r="M88" s="542">
        <f t="shared" si="0"/>
        <v>12000</v>
      </c>
      <c r="N88" s="298">
        <v>12000</v>
      </c>
      <c r="O88" s="143">
        <v>0</v>
      </c>
      <c r="P88" s="287">
        <f t="shared" si="1"/>
        <v>1</v>
      </c>
      <c r="Q88" s="867">
        <f>(M88+M89)/G88</f>
        <v>2.2531141527262429E-2</v>
      </c>
      <c r="R88" s="292" t="s">
        <v>776</v>
      </c>
      <c r="S88" s="316">
        <f t="shared" si="4"/>
        <v>0</v>
      </c>
      <c r="T88" s="5">
        <f t="shared" si="5"/>
        <v>0</v>
      </c>
    </row>
    <row r="89" spans="1:20" ht="90" x14ac:dyDescent="0.25">
      <c r="A89" s="1120"/>
      <c r="B89" s="1025"/>
      <c r="C89" s="1025"/>
      <c r="D89" s="880"/>
      <c r="E89" s="1048"/>
      <c r="F89" s="1032"/>
      <c r="G89" s="1005"/>
      <c r="H89" s="934"/>
      <c r="I89" s="1078"/>
      <c r="J89" s="285" t="s">
        <v>139</v>
      </c>
      <c r="K89" s="956"/>
      <c r="L89" s="185">
        <v>12000</v>
      </c>
      <c r="M89" s="542">
        <f t="shared" si="0"/>
        <v>1365</v>
      </c>
      <c r="N89" s="298">
        <v>1365</v>
      </c>
      <c r="O89" s="143">
        <v>0</v>
      </c>
      <c r="P89" s="287">
        <f t="shared" si="1"/>
        <v>0.11375</v>
      </c>
      <c r="Q89" s="868"/>
      <c r="R89" s="292" t="s">
        <v>777</v>
      </c>
      <c r="S89" s="316">
        <f t="shared" si="4"/>
        <v>0.88624999999999998</v>
      </c>
      <c r="T89" s="5">
        <f t="shared" si="5"/>
        <v>10635</v>
      </c>
    </row>
    <row r="90" spans="1:20" ht="147" customHeight="1" x14ac:dyDescent="0.25">
      <c r="A90" s="884">
        <v>24</v>
      </c>
      <c r="B90" s="1123" t="s">
        <v>4</v>
      </c>
      <c r="C90" s="1123" t="s">
        <v>305</v>
      </c>
      <c r="D90" s="891" t="s">
        <v>462</v>
      </c>
      <c r="E90" s="902" t="s">
        <v>730</v>
      </c>
      <c r="F90" s="1121" t="s">
        <v>8</v>
      </c>
      <c r="G90" s="1013">
        <v>3125929.01</v>
      </c>
      <c r="H90" s="1081" t="s">
        <v>428</v>
      </c>
      <c r="I90" s="1079" t="s">
        <v>337</v>
      </c>
      <c r="J90" s="634" t="s">
        <v>608</v>
      </c>
      <c r="K90" s="351" t="s">
        <v>307</v>
      </c>
      <c r="L90" s="291">
        <v>152732.25</v>
      </c>
      <c r="M90" s="542">
        <f t="shared" si="0"/>
        <v>152732.25</v>
      </c>
      <c r="N90" s="235">
        <v>152732.25</v>
      </c>
      <c r="O90" s="289">
        <v>0</v>
      </c>
      <c r="P90" s="287">
        <f t="shared" si="1"/>
        <v>1</v>
      </c>
      <c r="Q90" s="867">
        <f>(M90+M91)/G90</f>
        <v>4.9225094206474002E-2</v>
      </c>
      <c r="R90" s="598" t="s">
        <v>761</v>
      </c>
      <c r="S90" s="316">
        <f t="shared" si="4"/>
        <v>0</v>
      </c>
      <c r="T90" s="5">
        <f t="shared" si="5"/>
        <v>0</v>
      </c>
    </row>
    <row r="91" spans="1:20" ht="90" customHeight="1" x14ac:dyDescent="0.25">
      <c r="A91" s="885"/>
      <c r="B91" s="1124"/>
      <c r="C91" s="1124"/>
      <c r="D91" s="880"/>
      <c r="E91" s="1110"/>
      <c r="F91" s="1122"/>
      <c r="G91" s="1015"/>
      <c r="H91" s="1076"/>
      <c r="I91" s="1080"/>
      <c r="J91" s="634" t="s">
        <v>608</v>
      </c>
      <c r="K91" s="806" t="s">
        <v>735</v>
      </c>
      <c r="L91" s="291">
        <v>1141.9000000000001</v>
      </c>
      <c r="M91" s="542">
        <f t="shared" si="0"/>
        <v>1141.9000000000001</v>
      </c>
      <c r="N91" s="235">
        <v>1141.9000000000001</v>
      </c>
      <c r="O91" s="289">
        <v>0</v>
      </c>
      <c r="P91" s="287">
        <f t="shared" si="1"/>
        <v>1</v>
      </c>
      <c r="Q91" s="868"/>
      <c r="R91" s="598" t="s">
        <v>762</v>
      </c>
      <c r="S91" s="316">
        <f t="shared" si="4"/>
        <v>0</v>
      </c>
      <c r="T91" s="5">
        <f t="shared" si="5"/>
        <v>0</v>
      </c>
    </row>
    <row r="92" spans="1:20" ht="210" x14ac:dyDescent="0.25">
      <c r="A92" s="283">
        <v>25</v>
      </c>
      <c r="B92" s="286" t="s">
        <v>4</v>
      </c>
      <c r="C92" s="406" t="s">
        <v>308</v>
      </c>
      <c r="D92" s="448" t="s">
        <v>466</v>
      </c>
      <c r="E92" s="646" t="s">
        <v>729</v>
      </c>
      <c r="F92" s="288" t="s">
        <v>28</v>
      </c>
      <c r="G92" s="305">
        <v>34401221.119999997</v>
      </c>
      <c r="H92" s="409" t="s">
        <v>72</v>
      </c>
      <c r="I92" s="197" t="s">
        <v>150</v>
      </c>
      <c r="J92" s="635" t="s">
        <v>613</v>
      </c>
      <c r="K92" s="303" t="s">
        <v>306</v>
      </c>
      <c r="L92" s="559">
        <v>75625</v>
      </c>
      <c r="M92" s="542">
        <f t="shared" si="0"/>
        <v>75625</v>
      </c>
      <c r="N92" s="235">
        <v>75625</v>
      </c>
      <c r="O92" s="560">
        <v>0</v>
      </c>
      <c r="P92" s="287">
        <f>M92/L92</f>
        <v>1</v>
      </c>
      <c r="Q92" s="284">
        <f>M92/G92</f>
        <v>2.1983231274320535E-3</v>
      </c>
      <c r="R92" s="598" t="s">
        <v>644</v>
      </c>
      <c r="S92" s="316">
        <f t="shared" si="4"/>
        <v>0</v>
      </c>
      <c r="T92" s="5">
        <f t="shared" si="5"/>
        <v>0</v>
      </c>
    </row>
    <row r="93" spans="1:20" ht="210" x14ac:dyDescent="0.25">
      <c r="A93" s="1047">
        <v>26</v>
      </c>
      <c r="B93" s="1028" t="s">
        <v>4</v>
      </c>
      <c r="C93" s="1028" t="s">
        <v>309</v>
      </c>
      <c r="D93" s="891" t="s">
        <v>470</v>
      </c>
      <c r="E93" s="1049" t="s">
        <v>395</v>
      </c>
      <c r="F93" s="1030" t="s">
        <v>8</v>
      </c>
      <c r="G93" s="1026">
        <v>40000000</v>
      </c>
      <c r="H93" s="1081" t="s">
        <v>429</v>
      </c>
      <c r="I93" s="1079" t="s">
        <v>338</v>
      </c>
      <c r="J93" s="1083" t="s">
        <v>608</v>
      </c>
      <c r="K93" s="303" t="s">
        <v>322</v>
      </c>
      <c r="L93" s="559">
        <v>106552.6</v>
      </c>
      <c r="M93" s="542">
        <f t="shared" si="0"/>
        <v>106552.6</v>
      </c>
      <c r="N93" s="466">
        <v>106552.6</v>
      </c>
      <c r="O93" s="561">
        <v>0</v>
      </c>
      <c r="P93" s="287">
        <f>M93/L93</f>
        <v>1</v>
      </c>
      <c r="Q93" s="867">
        <f>(M93+M94+M95+M96+M97+M98+M99+M100)/G93</f>
        <v>5.0362121250000003E-2</v>
      </c>
      <c r="R93" s="598" t="s">
        <v>559</v>
      </c>
      <c r="S93" s="316">
        <f t="shared" si="4"/>
        <v>0</v>
      </c>
      <c r="T93" s="5">
        <f t="shared" si="5"/>
        <v>0</v>
      </c>
    </row>
    <row r="94" spans="1:20" ht="225" x14ac:dyDescent="0.25">
      <c r="A94" s="992"/>
      <c r="B94" s="897"/>
      <c r="C94" s="1029"/>
      <c r="D94" s="879"/>
      <c r="E94" s="1050"/>
      <c r="F94" s="1031"/>
      <c r="G94" s="1027"/>
      <c r="H94" s="1075"/>
      <c r="I94" s="1108"/>
      <c r="J94" s="1084"/>
      <c r="K94" s="303" t="s">
        <v>322</v>
      </c>
      <c r="L94" s="295">
        <v>29253.88</v>
      </c>
      <c r="M94" s="542">
        <f t="shared" si="0"/>
        <v>29253.88</v>
      </c>
      <c r="N94" s="373">
        <v>29253.88</v>
      </c>
      <c r="O94" s="326">
        <v>0</v>
      </c>
      <c r="P94" s="287">
        <f>M94/L94</f>
        <v>1</v>
      </c>
      <c r="Q94" s="915"/>
      <c r="R94" s="598" t="s">
        <v>560</v>
      </c>
      <c r="S94" s="316">
        <f t="shared" si="4"/>
        <v>0</v>
      </c>
      <c r="T94" s="5">
        <f t="shared" si="5"/>
        <v>0</v>
      </c>
    </row>
    <row r="95" spans="1:20" ht="210" x14ac:dyDescent="0.25">
      <c r="A95" s="992"/>
      <c r="B95" s="897"/>
      <c r="C95" s="1029"/>
      <c r="D95" s="879"/>
      <c r="E95" s="1050"/>
      <c r="F95" s="1031"/>
      <c r="G95" s="1027"/>
      <c r="H95" s="1075"/>
      <c r="I95" s="1108"/>
      <c r="J95" s="1084"/>
      <c r="K95" s="476" t="s">
        <v>323</v>
      </c>
      <c r="L95" s="295">
        <v>593135.94999999995</v>
      </c>
      <c r="M95" s="295">
        <v>593135.94999999995</v>
      </c>
      <c r="N95" s="373">
        <v>593135.94999999995</v>
      </c>
      <c r="O95" s="326">
        <v>0</v>
      </c>
      <c r="P95" s="287">
        <f>M95/L95</f>
        <v>1</v>
      </c>
      <c r="Q95" s="915"/>
      <c r="R95" s="598" t="s">
        <v>561</v>
      </c>
      <c r="S95" s="316">
        <f t="shared" si="4"/>
        <v>0</v>
      </c>
      <c r="T95" s="5">
        <f t="shared" si="5"/>
        <v>0</v>
      </c>
    </row>
    <row r="96" spans="1:20" ht="210" x14ac:dyDescent="0.25">
      <c r="A96" s="992"/>
      <c r="B96" s="897"/>
      <c r="C96" s="1029"/>
      <c r="D96" s="879"/>
      <c r="E96" s="1050"/>
      <c r="F96" s="1031"/>
      <c r="G96" s="1027"/>
      <c r="H96" s="1075"/>
      <c r="I96" s="1108"/>
      <c r="J96" s="1084"/>
      <c r="K96" s="303" t="s">
        <v>322</v>
      </c>
      <c r="L96" s="295">
        <v>71182.179999999993</v>
      </c>
      <c r="M96" s="542">
        <f t="shared" si="0"/>
        <v>71182.179999999993</v>
      </c>
      <c r="N96" s="373">
        <v>71182.179999999993</v>
      </c>
      <c r="O96" s="326">
        <v>0</v>
      </c>
      <c r="P96" s="287">
        <f>M96/L96</f>
        <v>1</v>
      </c>
      <c r="Q96" s="915"/>
      <c r="R96" s="598" t="s">
        <v>627</v>
      </c>
      <c r="S96" s="316">
        <f t="shared" si="4"/>
        <v>0</v>
      </c>
      <c r="T96" s="5">
        <f t="shared" si="5"/>
        <v>0</v>
      </c>
    </row>
    <row r="97" spans="1:25" ht="210" x14ac:dyDescent="0.25">
      <c r="A97" s="992"/>
      <c r="B97" s="897"/>
      <c r="C97" s="1029"/>
      <c r="D97" s="879"/>
      <c r="E97" s="1050"/>
      <c r="F97" s="1031"/>
      <c r="G97" s="1027"/>
      <c r="H97" s="1075"/>
      <c r="I97" s="1108"/>
      <c r="J97" s="1084"/>
      <c r="K97" s="304" t="s">
        <v>322</v>
      </c>
      <c r="L97" s="297">
        <v>482088.81</v>
      </c>
      <c r="M97" s="542">
        <f t="shared" si="0"/>
        <v>482088.81</v>
      </c>
      <c r="N97" s="373">
        <v>482088.81</v>
      </c>
      <c r="O97" s="326">
        <v>0</v>
      </c>
      <c r="P97" s="296">
        <f t="shared" ref="P97:P127" si="6">M97/L97</f>
        <v>1</v>
      </c>
      <c r="Q97" s="915"/>
      <c r="R97" s="598" t="s">
        <v>739</v>
      </c>
      <c r="S97" s="316">
        <f t="shared" si="4"/>
        <v>0</v>
      </c>
      <c r="T97" s="5">
        <f t="shared" si="5"/>
        <v>0</v>
      </c>
    </row>
    <row r="98" spans="1:25" ht="405" x14ac:dyDescent="0.25">
      <c r="A98" s="1011"/>
      <c r="B98" s="879"/>
      <c r="C98" s="879"/>
      <c r="D98" s="879"/>
      <c r="E98" s="879"/>
      <c r="F98" s="879"/>
      <c r="G98" s="967"/>
      <c r="H98" s="1075"/>
      <c r="I98" s="1108"/>
      <c r="J98" s="325"/>
      <c r="K98" s="328" t="s">
        <v>356</v>
      </c>
      <c r="L98" s="297">
        <v>732271.43</v>
      </c>
      <c r="M98" s="542">
        <f t="shared" si="0"/>
        <v>732271.43</v>
      </c>
      <c r="N98" s="186">
        <v>732271.43</v>
      </c>
      <c r="O98" s="327">
        <v>0</v>
      </c>
      <c r="P98" s="324">
        <f t="shared" si="6"/>
        <v>1</v>
      </c>
      <c r="Q98" s="915"/>
      <c r="R98" s="738" t="s">
        <v>690</v>
      </c>
      <c r="S98" s="316">
        <f t="shared" si="4"/>
        <v>0</v>
      </c>
      <c r="T98" s="5">
        <f t="shared" si="5"/>
        <v>0</v>
      </c>
    </row>
    <row r="99" spans="1:25" ht="69" customHeight="1" x14ac:dyDescent="0.25">
      <c r="A99" s="1011"/>
      <c r="B99" s="879"/>
      <c r="C99" s="879"/>
      <c r="D99" s="879"/>
      <c r="E99" s="879"/>
      <c r="F99" s="879"/>
      <c r="G99" s="967"/>
      <c r="H99" s="1075"/>
      <c r="I99" s="1108"/>
      <c r="J99" s="396" t="s">
        <v>360</v>
      </c>
      <c r="K99" s="398" t="s">
        <v>409</v>
      </c>
      <c r="L99" s="297">
        <v>0</v>
      </c>
      <c r="M99" s="297">
        <v>0</v>
      </c>
      <c r="N99" s="366">
        <v>0</v>
      </c>
      <c r="O99" s="327">
        <v>0</v>
      </c>
      <c r="P99" s="395">
        <v>0</v>
      </c>
      <c r="Q99" s="915"/>
      <c r="R99" s="397" t="s">
        <v>536</v>
      </c>
      <c r="S99" s="316" t="e">
        <f t="shared" si="4"/>
        <v>#DIV/0!</v>
      </c>
      <c r="T99" s="5">
        <f t="shared" si="5"/>
        <v>0</v>
      </c>
    </row>
    <row r="100" spans="1:25" ht="69.75" customHeight="1" x14ac:dyDescent="0.25">
      <c r="A100" s="885"/>
      <c r="B100" s="880"/>
      <c r="C100" s="880"/>
      <c r="D100" s="880"/>
      <c r="E100" s="880"/>
      <c r="F100" s="880"/>
      <c r="G100" s="968"/>
      <c r="H100" s="1076"/>
      <c r="I100" s="1109"/>
      <c r="J100" s="365" t="s">
        <v>360</v>
      </c>
      <c r="K100" s="367" t="s">
        <v>383</v>
      </c>
      <c r="L100" s="297">
        <v>0</v>
      </c>
      <c r="M100" s="297">
        <v>0</v>
      </c>
      <c r="N100" s="366">
        <v>0</v>
      </c>
      <c r="O100" s="327">
        <v>0</v>
      </c>
      <c r="P100" s="364">
        <v>0</v>
      </c>
      <c r="Q100" s="868"/>
      <c r="R100" s="598" t="s">
        <v>556</v>
      </c>
      <c r="S100" s="316" t="e">
        <f t="shared" si="4"/>
        <v>#DIV/0!</v>
      </c>
      <c r="T100" s="5">
        <f t="shared" si="5"/>
        <v>0</v>
      </c>
    </row>
    <row r="101" spans="1:25" ht="195" x14ac:dyDescent="0.25">
      <c r="A101" s="1012">
        <v>27</v>
      </c>
      <c r="B101" s="1036" t="s">
        <v>4</v>
      </c>
      <c r="C101" s="1039" t="s">
        <v>311</v>
      </c>
      <c r="D101" s="1040" t="s">
        <v>470</v>
      </c>
      <c r="E101" s="1125" t="s">
        <v>396</v>
      </c>
      <c r="F101" s="1128" t="s">
        <v>8</v>
      </c>
      <c r="G101" s="1099">
        <v>36420736.979999997</v>
      </c>
      <c r="H101" s="1081" t="s">
        <v>72</v>
      </c>
      <c r="I101" s="1103" t="s">
        <v>186</v>
      </c>
      <c r="J101" s="634" t="s">
        <v>608</v>
      </c>
      <c r="K101" s="306" t="s">
        <v>325</v>
      </c>
      <c r="L101" s="558">
        <v>20570</v>
      </c>
      <c r="M101" s="558">
        <f>N101+O101</f>
        <v>2762.5</v>
      </c>
      <c r="N101" s="182">
        <v>2762.5</v>
      </c>
      <c r="O101" s="546">
        <v>0</v>
      </c>
      <c r="P101" s="287">
        <f t="shared" si="6"/>
        <v>0.13429752066115702</v>
      </c>
      <c r="Q101" s="867">
        <f>(M101+M102+M104)/G101</f>
        <v>0.16502778357561948</v>
      </c>
      <c r="R101" s="292" t="s">
        <v>646</v>
      </c>
      <c r="S101" s="316">
        <f t="shared" si="4"/>
        <v>0.86570247933884292</v>
      </c>
      <c r="T101" s="5">
        <f t="shared" si="5"/>
        <v>17807.5</v>
      </c>
    </row>
    <row r="102" spans="1:25" ht="240" x14ac:dyDescent="0.25">
      <c r="A102" s="1011"/>
      <c r="B102" s="1037"/>
      <c r="C102" s="1037"/>
      <c r="D102" s="1041"/>
      <c r="E102" s="1126"/>
      <c r="F102" s="1129"/>
      <c r="G102" s="1100"/>
      <c r="H102" s="1094"/>
      <c r="I102" s="1104"/>
      <c r="J102" s="619" t="s">
        <v>130</v>
      </c>
      <c r="K102" s="812" t="s">
        <v>397</v>
      </c>
      <c r="L102" s="558">
        <v>5932670.2699999996</v>
      </c>
      <c r="M102" s="558">
        <f>N102+O102</f>
        <v>5932671</v>
      </c>
      <c r="N102" s="184">
        <v>5932671</v>
      </c>
      <c r="O102" s="546">
        <v>0</v>
      </c>
      <c r="P102" s="287">
        <f t="shared" si="6"/>
        <v>1.0000001230474587</v>
      </c>
      <c r="Q102" s="915"/>
      <c r="R102" s="292" t="s">
        <v>631</v>
      </c>
      <c r="S102" s="316"/>
      <c r="T102" s="5"/>
    </row>
    <row r="103" spans="1:25" ht="56.25" customHeight="1" x14ac:dyDescent="0.25">
      <c r="A103" s="1011"/>
      <c r="B103" s="1037"/>
      <c r="C103" s="1037"/>
      <c r="D103" s="1041"/>
      <c r="E103" s="1126"/>
      <c r="F103" s="1129"/>
      <c r="G103" s="1100"/>
      <c r="H103" s="1094"/>
      <c r="I103" s="1104"/>
      <c r="J103" s="459" t="s">
        <v>598</v>
      </c>
      <c r="K103" s="728" t="s">
        <v>634</v>
      </c>
      <c r="L103" s="633">
        <v>0</v>
      </c>
      <c r="M103" s="198">
        <v>0</v>
      </c>
      <c r="N103" s="487">
        <v>0</v>
      </c>
      <c r="O103" s="487">
        <v>0</v>
      </c>
      <c r="P103" s="287">
        <v>0</v>
      </c>
      <c r="Q103" s="915"/>
      <c r="R103" s="292" t="s">
        <v>602</v>
      </c>
      <c r="S103" s="316"/>
      <c r="T103" s="5"/>
    </row>
    <row r="104" spans="1:25" ht="375" x14ac:dyDescent="0.25">
      <c r="A104" s="885"/>
      <c r="B104" s="1038"/>
      <c r="C104" s="1038"/>
      <c r="D104" s="1042"/>
      <c r="E104" s="1127"/>
      <c r="F104" s="1130"/>
      <c r="G104" s="1101"/>
      <c r="H104" s="1102"/>
      <c r="I104" s="1105"/>
      <c r="J104" s="601" t="s">
        <v>564</v>
      </c>
      <c r="K104" s="603" t="s">
        <v>565</v>
      </c>
      <c r="L104" s="198">
        <v>75000</v>
      </c>
      <c r="M104" s="542">
        <f>N104+O104</f>
        <v>75000</v>
      </c>
      <c r="N104" s="592">
        <v>75000</v>
      </c>
      <c r="O104" s="602">
        <v>0</v>
      </c>
      <c r="P104" s="287">
        <f t="shared" si="6"/>
        <v>1</v>
      </c>
      <c r="Q104" s="868"/>
      <c r="R104" s="292" t="s">
        <v>765</v>
      </c>
      <c r="S104" s="316"/>
      <c r="T104" s="5"/>
    </row>
    <row r="105" spans="1:25" ht="240" x14ac:dyDescent="0.25">
      <c r="A105" s="1012">
        <v>28</v>
      </c>
      <c r="B105" s="1043" t="s">
        <v>4</v>
      </c>
      <c r="C105" s="1039" t="s">
        <v>321</v>
      </c>
      <c r="D105" s="891" t="s">
        <v>470</v>
      </c>
      <c r="E105" s="1044" t="s">
        <v>363</v>
      </c>
      <c r="F105" s="1030" t="s">
        <v>8</v>
      </c>
      <c r="G105" s="1013">
        <v>135462141.78</v>
      </c>
      <c r="H105" s="1081" t="s">
        <v>72</v>
      </c>
      <c r="I105" s="1079" t="s">
        <v>186</v>
      </c>
      <c r="J105" s="1083" t="s">
        <v>608</v>
      </c>
      <c r="K105" s="311" t="s">
        <v>332</v>
      </c>
      <c r="L105" s="558">
        <v>344617.16</v>
      </c>
      <c r="M105" s="542">
        <f>N105+O105</f>
        <v>344617.16</v>
      </c>
      <c r="N105" s="182">
        <v>344617.16</v>
      </c>
      <c r="O105" s="546">
        <v>0</v>
      </c>
      <c r="P105" s="287">
        <f t="shared" si="6"/>
        <v>1</v>
      </c>
      <c r="Q105" s="867">
        <f>(M105+M106+M107+M110+M111)/G105</f>
        <v>0.1894192092553226</v>
      </c>
      <c r="R105" s="292" t="s">
        <v>755</v>
      </c>
      <c r="S105" s="316">
        <f t="shared" si="4"/>
        <v>0</v>
      </c>
      <c r="T105" s="5">
        <f t="shared" si="5"/>
        <v>0</v>
      </c>
    </row>
    <row r="106" spans="1:25" ht="409.5" x14ac:dyDescent="0.25">
      <c r="A106" s="1011"/>
      <c r="B106" s="1018"/>
      <c r="C106" s="879"/>
      <c r="D106" s="879"/>
      <c r="E106" s="1045"/>
      <c r="F106" s="879"/>
      <c r="G106" s="1014"/>
      <c r="H106" s="1075"/>
      <c r="I106" s="879"/>
      <c r="J106" s="879"/>
      <c r="K106" s="600" t="s">
        <v>562</v>
      </c>
      <c r="L106" s="562">
        <v>1779352.04</v>
      </c>
      <c r="M106" s="542">
        <f>N106+O106</f>
        <v>1779352.04</v>
      </c>
      <c r="N106" s="612">
        <v>1779352.04</v>
      </c>
      <c r="O106" s="563">
        <v>0</v>
      </c>
      <c r="P106" s="337">
        <f t="shared" si="6"/>
        <v>1</v>
      </c>
      <c r="Q106" s="915"/>
      <c r="R106" s="739" t="s">
        <v>689</v>
      </c>
      <c r="S106" s="332">
        <f t="shared" si="4"/>
        <v>0</v>
      </c>
      <c r="T106" s="37">
        <f t="shared" si="5"/>
        <v>0</v>
      </c>
      <c r="W106" s="735"/>
      <c r="X106" s="136"/>
      <c r="Y106" s="136"/>
    </row>
    <row r="107" spans="1:25" ht="315" x14ac:dyDescent="0.25">
      <c r="A107" s="1011"/>
      <c r="B107" s="1018"/>
      <c r="C107" s="879"/>
      <c r="D107" s="879"/>
      <c r="E107" s="1045"/>
      <c r="F107" s="879"/>
      <c r="G107" s="1014"/>
      <c r="H107" s="1075"/>
      <c r="I107" s="879"/>
      <c r="J107" s="382" t="s">
        <v>130</v>
      </c>
      <c r="K107" s="814" t="s">
        <v>402</v>
      </c>
      <c r="L107" s="558">
        <v>23435162.289999999</v>
      </c>
      <c r="M107" s="542">
        <f>N107+O107</f>
        <v>23435162.579999998</v>
      </c>
      <c r="N107" s="184">
        <v>19367903</v>
      </c>
      <c r="O107" s="546">
        <v>4067259.58</v>
      </c>
      <c r="P107" s="287">
        <f t="shared" si="6"/>
        <v>1.0000000123745676</v>
      </c>
      <c r="Q107" s="915"/>
      <c r="R107" s="292" t="s">
        <v>632</v>
      </c>
      <c r="S107" s="332">
        <f t="shared" si="4"/>
        <v>-1.2374567562934096E-8</v>
      </c>
      <c r="T107" s="37">
        <f t="shared" si="5"/>
        <v>-0.28999999910593033</v>
      </c>
    </row>
    <row r="108" spans="1:25" ht="45" x14ac:dyDescent="0.25">
      <c r="A108" s="1011"/>
      <c r="B108" s="1018"/>
      <c r="C108" s="879"/>
      <c r="D108" s="879"/>
      <c r="E108" s="1045"/>
      <c r="F108" s="879"/>
      <c r="G108" s="1014"/>
      <c r="H108" s="1075"/>
      <c r="I108" s="879"/>
      <c r="J108" s="459" t="s">
        <v>598</v>
      </c>
      <c r="K108" s="728" t="s">
        <v>634</v>
      </c>
      <c r="L108" s="558">
        <v>0</v>
      </c>
      <c r="M108" s="558">
        <v>0</v>
      </c>
      <c r="N108" s="631">
        <v>0</v>
      </c>
      <c r="O108" s="632">
        <v>0</v>
      </c>
      <c r="P108" s="287">
        <v>0</v>
      </c>
      <c r="Q108" s="915"/>
      <c r="R108" s="292" t="s">
        <v>599</v>
      </c>
      <c r="S108" s="332"/>
      <c r="T108" s="37"/>
    </row>
    <row r="109" spans="1:25" ht="45" x14ac:dyDescent="0.25">
      <c r="A109" s="1011"/>
      <c r="B109" s="1018"/>
      <c r="C109" s="879"/>
      <c r="D109" s="879"/>
      <c r="E109" s="1045"/>
      <c r="F109" s="879"/>
      <c r="G109" s="1014"/>
      <c r="H109" s="1075"/>
      <c r="I109" s="879"/>
      <c r="J109" s="459" t="s">
        <v>598</v>
      </c>
      <c r="K109" s="728" t="s">
        <v>634</v>
      </c>
      <c r="L109" s="558">
        <v>0</v>
      </c>
      <c r="M109" s="558">
        <v>0</v>
      </c>
      <c r="N109" s="631">
        <v>0</v>
      </c>
      <c r="O109" s="632">
        <v>0</v>
      </c>
      <c r="P109" s="287">
        <v>0</v>
      </c>
      <c r="Q109" s="915"/>
      <c r="R109" s="292" t="s">
        <v>600</v>
      </c>
      <c r="S109" s="332"/>
      <c r="T109" s="37"/>
    </row>
    <row r="110" spans="1:25" ht="120" x14ac:dyDescent="0.25">
      <c r="A110" s="1011"/>
      <c r="B110" s="1018"/>
      <c r="C110" s="879"/>
      <c r="D110" s="879"/>
      <c r="E110" s="1045"/>
      <c r="F110" s="879"/>
      <c r="G110" s="1014"/>
      <c r="H110" s="1075"/>
      <c r="I110" s="879"/>
      <c r="J110" s="382" t="s">
        <v>360</v>
      </c>
      <c r="K110" s="478" t="s">
        <v>390</v>
      </c>
      <c r="L110" s="558">
        <v>0</v>
      </c>
      <c r="M110" s="558">
        <v>0</v>
      </c>
      <c r="N110" s="487">
        <v>0</v>
      </c>
      <c r="O110" s="546">
        <v>0</v>
      </c>
      <c r="P110" s="287">
        <v>0</v>
      </c>
      <c r="Q110" s="915"/>
      <c r="R110" s="292" t="s">
        <v>563</v>
      </c>
      <c r="S110" s="332" t="e">
        <f t="shared" si="4"/>
        <v>#DIV/0!</v>
      </c>
      <c r="T110" s="37">
        <f t="shared" si="5"/>
        <v>0</v>
      </c>
    </row>
    <row r="111" spans="1:25" ht="330" x14ac:dyDescent="0.25">
      <c r="A111" s="885"/>
      <c r="B111" s="877"/>
      <c r="C111" s="880"/>
      <c r="D111" s="880"/>
      <c r="E111" s="1046"/>
      <c r="F111" s="880"/>
      <c r="G111" s="1015"/>
      <c r="H111" s="934"/>
      <c r="I111" s="880"/>
      <c r="J111" s="459" t="s">
        <v>360</v>
      </c>
      <c r="K111" s="479" t="s">
        <v>510</v>
      </c>
      <c r="L111" s="558">
        <v>100000</v>
      </c>
      <c r="M111" s="542">
        <f>N111+O111</f>
        <v>100000</v>
      </c>
      <c r="N111" s="182">
        <v>100000</v>
      </c>
      <c r="O111" s="546">
        <v>0</v>
      </c>
      <c r="P111" s="489">
        <f t="shared" si="6"/>
        <v>1</v>
      </c>
      <c r="Q111" s="868"/>
      <c r="R111" s="292" t="s">
        <v>764</v>
      </c>
      <c r="S111" s="332">
        <f t="shared" si="4"/>
        <v>0</v>
      </c>
      <c r="T111" s="37">
        <f t="shared" si="5"/>
        <v>0</v>
      </c>
    </row>
    <row r="112" spans="1:25" ht="120" x14ac:dyDescent="0.25">
      <c r="A112" s="338">
        <v>29</v>
      </c>
      <c r="B112" s="11" t="s">
        <v>4</v>
      </c>
      <c r="C112" s="345" t="s">
        <v>731</v>
      </c>
      <c r="D112" s="345" t="s">
        <v>469</v>
      </c>
      <c r="E112" s="776" t="s">
        <v>736</v>
      </c>
      <c r="F112" s="346" t="s">
        <v>370</v>
      </c>
      <c r="G112" s="347">
        <v>2635426.8199999998</v>
      </c>
      <c r="H112" s="408" t="s">
        <v>431</v>
      </c>
      <c r="I112" s="352" t="s">
        <v>186</v>
      </c>
      <c r="J112" s="352" t="s">
        <v>614</v>
      </c>
      <c r="K112" s="775" t="s">
        <v>371</v>
      </c>
      <c r="L112" s="558">
        <v>40274.5</v>
      </c>
      <c r="M112" s="542">
        <f>N112+O112</f>
        <v>40274.5</v>
      </c>
      <c r="N112" s="182">
        <v>40274.5</v>
      </c>
      <c r="O112" s="546">
        <v>0</v>
      </c>
      <c r="P112" s="287">
        <f t="shared" si="6"/>
        <v>1</v>
      </c>
      <c r="Q112" s="477">
        <f>M112/G112</f>
        <v>1.5281964839380364E-2</v>
      </c>
      <c r="R112" s="292" t="s">
        <v>732</v>
      </c>
      <c r="S112" s="332">
        <f t="shared" si="4"/>
        <v>0</v>
      </c>
      <c r="T112" s="37">
        <f t="shared" si="5"/>
        <v>0</v>
      </c>
    </row>
    <row r="113" spans="1:20" ht="90" x14ac:dyDescent="0.25">
      <c r="A113" s="338">
        <v>30</v>
      </c>
      <c r="B113" s="11" t="s">
        <v>4</v>
      </c>
      <c r="C113" s="377" t="s">
        <v>388</v>
      </c>
      <c r="D113" s="345" t="s">
        <v>467</v>
      </c>
      <c r="E113" s="378" t="s">
        <v>389</v>
      </c>
      <c r="F113" s="379" t="s">
        <v>23</v>
      </c>
      <c r="G113" s="347">
        <v>371368</v>
      </c>
      <c r="H113" s="408" t="s">
        <v>432</v>
      </c>
      <c r="I113" s="376" t="s">
        <v>433</v>
      </c>
      <c r="J113" s="380" t="s">
        <v>497</v>
      </c>
      <c r="K113" s="480" t="s">
        <v>498</v>
      </c>
      <c r="L113" s="564">
        <v>3713.68</v>
      </c>
      <c r="M113" s="542">
        <f>N113+O113</f>
        <v>3713.68</v>
      </c>
      <c r="N113" s="182">
        <v>3713.68</v>
      </c>
      <c r="O113" s="546">
        <v>0</v>
      </c>
      <c r="P113" s="287">
        <f t="shared" si="6"/>
        <v>1</v>
      </c>
      <c r="Q113" s="477">
        <f>M113/G113</f>
        <v>0.01</v>
      </c>
      <c r="R113" s="599" t="s">
        <v>557</v>
      </c>
      <c r="S113" s="332">
        <f t="shared" si="4"/>
        <v>0</v>
      </c>
      <c r="T113" s="37">
        <f t="shared" si="5"/>
        <v>0</v>
      </c>
    </row>
    <row r="114" spans="1:20" ht="90" x14ac:dyDescent="0.25">
      <c r="A114" s="338">
        <v>31</v>
      </c>
      <c r="B114" s="11" t="s">
        <v>4</v>
      </c>
      <c r="C114" s="345" t="s">
        <v>399</v>
      </c>
      <c r="D114" s="377" t="s">
        <v>463</v>
      </c>
      <c r="E114" s="401" t="s">
        <v>415</v>
      </c>
      <c r="F114" s="393" t="s">
        <v>8</v>
      </c>
      <c r="G114" s="347">
        <v>99892339.069999993</v>
      </c>
      <c r="H114" s="408" t="s">
        <v>72</v>
      </c>
      <c r="I114" s="392" t="s">
        <v>149</v>
      </c>
      <c r="J114" s="392" t="s">
        <v>416</v>
      </c>
      <c r="K114" s="481" t="s">
        <v>417</v>
      </c>
      <c r="L114" s="564">
        <v>0</v>
      </c>
      <c r="M114" s="558">
        <v>0</v>
      </c>
      <c r="N114" s="487">
        <v>0</v>
      </c>
      <c r="O114" s="546">
        <v>0</v>
      </c>
      <c r="P114" s="287">
        <v>0</v>
      </c>
      <c r="Q114" s="477">
        <v>0</v>
      </c>
      <c r="R114" s="599" t="s">
        <v>558</v>
      </c>
      <c r="S114" s="332"/>
      <c r="T114" s="37"/>
    </row>
    <row r="115" spans="1:20" ht="75" x14ac:dyDescent="0.25">
      <c r="A115" s="338">
        <v>32</v>
      </c>
      <c r="B115" s="11" t="s">
        <v>4</v>
      </c>
      <c r="C115" s="345" t="s">
        <v>410</v>
      </c>
      <c r="D115" s="377" t="s">
        <v>466</v>
      </c>
      <c r="E115" s="11" t="s">
        <v>413</v>
      </c>
      <c r="F115" s="400" t="s">
        <v>411</v>
      </c>
      <c r="G115" s="774">
        <v>10453725</v>
      </c>
      <c r="H115" s="408" t="s">
        <v>72</v>
      </c>
      <c r="I115" s="399" t="s">
        <v>150</v>
      </c>
      <c r="J115" s="399" t="s">
        <v>617</v>
      </c>
      <c r="K115" s="482" t="s">
        <v>412</v>
      </c>
      <c r="L115" s="564">
        <v>38720</v>
      </c>
      <c r="M115" s="558">
        <v>0</v>
      </c>
      <c r="N115" s="487">
        <v>0</v>
      </c>
      <c r="O115" s="546">
        <v>0</v>
      </c>
      <c r="P115" s="287">
        <f t="shared" si="6"/>
        <v>0</v>
      </c>
      <c r="Q115" s="477">
        <f t="shared" ref="Q115:Q123" si="7">M115/G115</f>
        <v>0</v>
      </c>
      <c r="R115" s="599" t="s">
        <v>430</v>
      </c>
      <c r="S115" s="332"/>
      <c r="T115" s="37"/>
    </row>
    <row r="116" spans="1:20" ht="150" x14ac:dyDescent="0.25">
      <c r="A116" s="338">
        <v>33</v>
      </c>
      <c r="B116" s="11" t="s">
        <v>4</v>
      </c>
      <c r="C116" s="449" t="s">
        <v>471</v>
      </c>
      <c r="D116" s="377" t="s">
        <v>464</v>
      </c>
      <c r="E116" s="338">
        <v>2014</v>
      </c>
      <c r="F116" s="452" t="s">
        <v>473</v>
      </c>
      <c r="G116" s="347">
        <v>5494071</v>
      </c>
      <c r="H116" s="408" t="s">
        <v>425</v>
      </c>
      <c r="I116" s="450" t="s">
        <v>151</v>
      </c>
      <c r="J116" s="619" t="s">
        <v>131</v>
      </c>
      <c r="K116" s="483" t="s">
        <v>474</v>
      </c>
      <c r="L116" s="564">
        <v>109471</v>
      </c>
      <c r="M116" s="542">
        <f t="shared" ref="M116:M124" si="8">N116+O116</f>
        <v>1386</v>
      </c>
      <c r="N116" s="182">
        <v>1386</v>
      </c>
      <c r="O116" s="546">
        <v>0</v>
      </c>
      <c r="P116" s="287">
        <f t="shared" si="6"/>
        <v>1.2660887358295804E-2</v>
      </c>
      <c r="Q116" s="477">
        <f t="shared" si="7"/>
        <v>2.5227194916119575E-4</v>
      </c>
      <c r="R116" s="599" t="s">
        <v>647</v>
      </c>
      <c r="S116" s="332"/>
      <c r="T116" s="37"/>
    </row>
    <row r="117" spans="1:20" ht="150" x14ac:dyDescent="0.25">
      <c r="A117" s="338">
        <v>34</v>
      </c>
      <c r="B117" s="11" t="s">
        <v>4</v>
      </c>
      <c r="C117" s="451" t="s">
        <v>472</v>
      </c>
      <c r="D117" s="377" t="s">
        <v>464</v>
      </c>
      <c r="E117" s="338">
        <v>2014</v>
      </c>
      <c r="F117" s="452" t="s">
        <v>473</v>
      </c>
      <c r="G117" s="347">
        <v>1671074</v>
      </c>
      <c r="H117" s="408" t="s">
        <v>425</v>
      </c>
      <c r="I117" s="450" t="s">
        <v>151</v>
      </c>
      <c r="J117" s="619" t="s">
        <v>131</v>
      </c>
      <c r="K117" s="483" t="s">
        <v>474</v>
      </c>
      <c r="L117" s="564">
        <v>129560</v>
      </c>
      <c r="M117" s="542">
        <f t="shared" si="8"/>
        <v>1388</v>
      </c>
      <c r="N117" s="182">
        <v>1388</v>
      </c>
      <c r="O117" s="546">
        <v>0</v>
      </c>
      <c r="P117" s="287">
        <f t="shared" si="6"/>
        <v>1.07131830811979E-2</v>
      </c>
      <c r="Q117" s="477">
        <f t="shared" si="7"/>
        <v>8.3060355196717798E-4</v>
      </c>
      <c r="R117" s="599" t="s">
        <v>734</v>
      </c>
      <c r="S117" s="332"/>
      <c r="T117" s="37"/>
    </row>
    <row r="118" spans="1:20" ht="181.9" customHeight="1" x14ac:dyDescent="0.25">
      <c r="A118" s="1010">
        <v>35</v>
      </c>
      <c r="B118" s="1010" t="s">
        <v>4</v>
      </c>
      <c r="C118" s="1019" t="s">
        <v>500</v>
      </c>
      <c r="D118" s="1111" t="s">
        <v>501</v>
      </c>
      <c r="E118" s="1010" t="s">
        <v>509</v>
      </c>
      <c r="F118" s="1114" t="s">
        <v>502</v>
      </c>
      <c r="G118" s="1087">
        <v>35476949</v>
      </c>
      <c r="H118" s="1087" t="s">
        <v>431</v>
      </c>
      <c r="I118" s="1010" t="s">
        <v>508</v>
      </c>
      <c r="J118" s="914" t="s">
        <v>131</v>
      </c>
      <c r="K118" s="1085" t="s">
        <v>503</v>
      </c>
      <c r="L118" s="912">
        <v>2400</v>
      </c>
      <c r="M118" s="542">
        <v>75</v>
      </c>
      <c r="N118" s="611">
        <v>75</v>
      </c>
      <c r="O118" s="546">
        <v>0</v>
      </c>
      <c r="P118" s="867">
        <f>(M118+M119)/L118</f>
        <v>0.95041666666666669</v>
      </c>
      <c r="Q118" s="927">
        <f>(M118+M119+M120)/G118</f>
        <v>9.4850320978841787E-5</v>
      </c>
      <c r="R118" s="910" t="s">
        <v>648</v>
      </c>
      <c r="S118" s="332"/>
      <c r="T118" s="37"/>
    </row>
    <row r="119" spans="1:20" ht="93" customHeight="1" x14ac:dyDescent="0.25">
      <c r="A119" s="1011"/>
      <c r="B119" s="1011"/>
      <c r="C119" s="1020"/>
      <c r="D119" s="1112"/>
      <c r="E119" s="1011"/>
      <c r="F119" s="1115"/>
      <c r="G119" s="1088"/>
      <c r="H119" s="1088"/>
      <c r="I119" s="1011"/>
      <c r="J119" s="880"/>
      <c r="K119" s="1086"/>
      <c r="L119" s="913"/>
      <c r="M119" s="542">
        <v>2206</v>
      </c>
      <c r="N119" s="298">
        <v>2206</v>
      </c>
      <c r="O119" s="546">
        <v>0</v>
      </c>
      <c r="P119" s="868"/>
      <c r="Q119" s="928"/>
      <c r="R119" s="911"/>
      <c r="S119" s="332"/>
      <c r="T119" s="37"/>
    </row>
    <row r="120" spans="1:20" ht="120" x14ac:dyDescent="0.25">
      <c r="A120" s="1011"/>
      <c r="B120" s="1011"/>
      <c r="C120" s="1020"/>
      <c r="D120" s="1112"/>
      <c r="E120" s="1011"/>
      <c r="F120" s="1115"/>
      <c r="G120" s="1088"/>
      <c r="H120" s="1088"/>
      <c r="I120" s="1011"/>
      <c r="J120" s="642" t="s">
        <v>618</v>
      </c>
      <c r="K120" s="944"/>
      <c r="L120" s="643">
        <v>1084</v>
      </c>
      <c r="M120" s="542">
        <v>1084</v>
      </c>
      <c r="N120" s="298">
        <v>1084</v>
      </c>
      <c r="O120" s="546">
        <v>0</v>
      </c>
      <c r="P120" s="287">
        <f t="shared" si="6"/>
        <v>1</v>
      </c>
      <c r="Q120" s="928"/>
      <c r="R120" s="640" t="s">
        <v>649</v>
      </c>
      <c r="S120" s="332"/>
      <c r="T120" s="37"/>
    </row>
    <row r="121" spans="1:20" ht="105" x14ac:dyDescent="0.25">
      <c r="A121" s="885"/>
      <c r="B121" s="885"/>
      <c r="C121" s="1021"/>
      <c r="D121" s="1113"/>
      <c r="E121" s="885"/>
      <c r="F121" s="1116"/>
      <c r="G121" s="1089"/>
      <c r="H121" s="1089"/>
      <c r="I121" s="885"/>
      <c r="J121" s="748" t="s">
        <v>684</v>
      </c>
      <c r="K121" s="103" t="s">
        <v>737</v>
      </c>
      <c r="L121" s="749">
        <v>56.79</v>
      </c>
      <c r="M121" s="542">
        <v>56.79</v>
      </c>
      <c r="N121" s="298">
        <v>56.79</v>
      </c>
      <c r="O121" s="546">
        <v>0</v>
      </c>
      <c r="P121" s="287">
        <f t="shared" si="6"/>
        <v>1</v>
      </c>
      <c r="Q121" s="929"/>
      <c r="R121" s="761" t="s">
        <v>711</v>
      </c>
      <c r="S121" s="332"/>
      <c r="T121" s="37"/>
    </row>
    <row r="122" spans="1:20" ht="164.25" customHeight="1" x14ac:dyDescent="0.25">
      <c r="A122" s="338">
        <v>36</v>
      </c>
      <c r="B122" s="11" t="s">
        <v>4</v>
      </c>
      <c r="C122" s="449" t="s">
        <v>504</v>
      </c>
      <c r="D122" s="377" t="s">
        <v>501</v>
      </c>
      <c r="E122" s="338" t="s">
        <v>507</v>
      </c>
      <c r="F122" s="458" t="s">
        <v>505</v>
      </c>
      <c r="G122" s="347">
        <v>5000000</v>
      </c>
      <c r="H122" s="408" t="s">
        <v>431</v>
      </c>
      <c r="I122" s="457" t="s">
        <v>508</v>
      </c>
      <c r="J122" s="457" t="s">
        <v>615</v>
      </c>
      <c r="K122" s="484" t="s">
        <v>506</v>
      </c>
      <c r="L122" s="564">
        <v>95000</v>
      </c>
      <c r="M122" s="542">
        <f t="shared" si="8"/>
        <v>95000</v>
      </c>
      <c r="N122" s="182">
        <v>95000</v>
      </c>
      <c r="O122" s="546">
        <v>0</v>
      </c>
      <c r="P122" s="287">
        <f t="shared" si="6"/>
        <v>1</v>
      </c>
      <c r="Q122" s="477">
        <f t="shared" si="7"/>
        <v>1.9E-2</v>
      </c>
      <c r="R122" s="599" t="s">
        <v>650</v>
      </c>
      <c r="S122" s="332"/>
      <c r="T122" s="37"/>
    </row>
    <row r="123" spans="1:20" ht="60" x14ac:dyDescent="0.25">
      <c r="A123" s="338">
        <v>37</v>
      </c>
      <c r="B123" s="11" t="s">
        <v>4</v>
      </c>
      <c r="C123" s="449" t="s">
        <v>628</v>
      </c>
      <c r="D123" s="377" t="s">
        <v>501</v>
      </c>
      <c r="E123" s="338" t="s">
        <v>629</v>
      </c>
      <c r="F123" s="458" t="s">
        <v>505</v>
      </c>
      <c r="G123" s="347">
        <v>6335700</v>
      </c>
      <c r="H123" s="408" t="s">
        <v>431</v>
      </c>
      <c r="I123" s="459" t="s">
        <v>186</v>
      </c>
      <c r="J123" s="459" t="s">
        <v>615</v>
      </c>
      <c r="K123" s="657" t="s">
        <v>630</v>
      </c>
      <c r="L123" s="564">
        <v>2099.83</v>
      </c>
      <c r="M123" s="542">
        <v>2099.83</v>
      </c>
      <c r="N123" s="182">
        <v>2099.83</v>
      </c>
      <c r="O123" s="487">
        <v>0</v>
      </c>
      <c r="P123" s="287">
        <v>1</v>
      </c>
      <c r="Q123" s="477">
        <f t="shared" si="7"/>
        <v>3.3142825575705918E-4</v>
      </c>
      <c r="R123" s="599" t="s">
        <v>681</v>
      </c>
      <c r="S123" s="332"/>
      <c r="T123" s="37"/>
    </row>
    <row r="124" spans="1:20" ht="200.25" customHeight="1" x14ac:dyDescent="0.25">
      <c r="A124" s="1010">
        <v>38</v>
      </c>
      <c r="B124" s="1017" t="s">
        <v>4</v>
      </c>
      <c r="C124" s="1019" t="s">
        <v>378</v>
      </c>
      <c r="D124" s="1019" t="s">
        <v>464</v>
      </c>
      <c r="E124" s="1022" t="s">
        <v>738</v>
      </c>
      <c r="F124" s="914" t="s">
        <v>377</v>
      </c>
      <c r="G124" s="1033">
        <v>76610596.920000002</v>
      </c>
      <c r="H124" s="1077" t="s">
        <v>424</v>
      </c>
      <c r="I124" s="914" t="s">
        <v>382</v>
      </c>
      <c r="J124" s="363" t="s">
        <v>380</v>
      </c>
      <c r="K124" s="486" t="s">
        <v>381</v>
      </c>
      <c r="L124" s="558">
        <v>534795</v>
      </c>
      <c r="M124" s="542">
        <f t="shared" si="8"/>
        <v>534795</v>
      </c>
      <c r="N124" s="487">
        <v>0</v>
      </c>
      <c r="O124" s="546">
        <v>534795</v>
      </c>
      <c r="P124" s="287">
        <f t="shared" si="6"/>
        <v>1</v>
      </c>
      <c r="Q124" s="927">
        <f>(M124+M125+M126)/G124</f>
        <v>1.0895630546667721E-2</v>
      </c>
      <c r="R124" s="292" t="s">
        <v>780</v>
      </c>
      <c r="S124" s="332">
        <f t="shared" si="4"/>
        <v>0</v>
      </c>
      <c r="T124" s="37">
        <f t="shared" si="5"/>
        <v>0</v>
      </c>
    </row>
    <row r="125" spans="1:20" ht="120" x14ac:dyDescent="0.25">
      <c r="A125" s="1011"/>
      <c r="B125" s="1018"/>
      <c r="C125" s="1020"/>
      <c r="D125" s="879"/>
      <c r="E125" s="1023"/>
      <c r="F125" s="879"/>
      <c r="G125" s="1034"/>
      <c r="H125" s="1011"/>
      <c r="I125" s="879"/>
      <c r="J125" s="363" t="s">
        <v>380</v>
      </c>
      <c r="K125" s="486" t="s">
        <v>381</v>
      </c>
      <c r="L125" s="558">
        <v>165444.20000000001</v>
      </c>
      <c r="M125" s="558">
        <v>165444.20000000001</v>
      </c>
      <c r="N125" s="487">
        <v>0</v>
      </c>
      <c r="O125" s="546">
        <v>165444.20000000001</v>
      </c>
      <c r="P125" s="287">
        <f t="shared" si="6"/>
        <v>1</v>
      </c>
      <c r="Q125" s="928"/>
      <c r="R125" s="292" t="s">
        <v>779</v>
      </c>
      <c r="S125" s="332">
        <f t="shared" si="4"/>
        <v>0</v>
      </c>
      <c r="T125" s="37">
        <f t="shared" si="5"/>
        <v>0</v>
      </c>
    </row>
    <row r="126" spans="1:20" ht="120.75" thickBot="1" x14ac:dyDescent="0.3">
      <c r="A126" s="885"/>
      <c r="B126" s="877"/>
      <c r="C126" s="1021"/>
      <c r="D126" s="880"/>
      <c r="E126" s="1024"/>
      <c r="F126" s="880"/>
      <c r="G126" s="1035"/>
      <c r="H126" s="885"/>
      <c r="I126" s="880"/>
      <c r="J126" s="363" t="s">
        <v>380</v>
      </c>
      <c r="K126" s="486" t="s">
        <v>381</v>
      </c>
      <c r="L126" s="558">
        <v>134481.56</v>
      </c>
      <c r="M126" s="542">
        <f>N126+O126</f>
        <v>134481.56</v>
      </c>
      <c r="N126" s="487">
        <v>0</v>
      </c>
      <c r="O126" s="546">
        <v>134481.56</v>
      </c>
      <c r="P126" s="287">
        <f t="shared" si="6"/>
        <v>1</v>
      </c>
      <c r="Q126" s="929"/>
      <c r="R126" s="292" t="s">
        <v>778</v>
      </c>
      <c r="S126" s="332">
        <f t="shared" si="4"/>
        <v>0</v>
      </c>
      <c r="T126" s="37">
        <f t="shared" si="5"/>
        <v>0</v>
      </c>
    </row>
    <row r="127" spans="1:20" ht="32.25" customHeight="1" thickBot="1" x14ac:dyDescent="0.3">
      <c r="A127" s="1006" t="s">
        <v>122</v>
      </c>
      <c r="B127" s="1007"/>
      <c r="C127" s="1007"/>
      <c r="D127" s="1007"/>
      <c r="E127" s="1007"/>
      <c r="F127" s="1008"/>
      <c r="G127" s="339">
        <f>SUM(G5:G126)</f>
        <v>1445909498.6600001</v>
      </c>
      <c r="H127" s="339"/>
      <c r="I127" s="340"/>
      <c r="J127" s="341"/>
      <c r="K127" s="342"/>
      <c r="L127" s="568">
        <f>SUM(L5:L126)</f>
        <v>249532196.52999997</v>
      </c>
      <c r="M127" s="568">
        <f>SUM(M5:M126)</f>
        <v>139652498.49000001</v>
      </c>
      <c r="N127" s="353">
        <f>SUM(N5:N126)</f>
        <v>122815899.03000002</v>
      </c>
      <c r="O127" s="354">
        <f>SUM(O5:O126)</f>
        <v>16836599.459999997</v>
      </c>
      <c r="P127" s="355">
        <f t="shared" si="6"/>
        <v>0.55965723234119935</v>
      </c>
      <c r="Q127" s="355">
        <f>M127/G127</f>
        <v>9.6584536320857756E-2</v>
      </c>
      <c r="R127" s="403" t="s">
        <v>194</v>
      </c>
      <c r="S127" s="203">
        <f>T127/L127</f>
        <v>0.44034276765880065</v>
      </c>
      <c r="T127" s="290">
        <f>L127-M127</f>
        <v>109879698.03999996</v>
      </c>
    </row>
    <row r="128" spans="1:20" ht="28.5" customHeight="1" x14ac:dyDescent="0.25">
      <c r="A128" s="204"/>
      <c r="B128" s="225" t="s">
        <v>142</v>
      </c>
      <c r="C128" s="1016" t="s">
        <v>208</v>
      </c>
      <c r="D128" s="1016"/>
      <c r="E128" s="1016"/>
      <c r="F128" s="1016"/>
      <c r="G128" s="226"/>
      <c r="H128" s="226"/>
      <c r="I128" s="227"/>
      <c r="J128" s="227"/>
      <c r="K128" s="228"/>
      <c r="L128" s="275" t="s">
        <v>194</v>
      </c>
      <c r="M128" s="205" t="s">
        <v>194</v>
      </c>
      <c r="N128" s="206">
        <f>N127-N129</f>
        <v>24659523.690000013</v>
      </c>
      <c r="O128" s="207" t="s">
        <v>194</v>
      </c>
      <c r="P128" s="208" t="s">
        <v>194</v>
      </c>
      <c r="Q128" s="208" t="s">
        <v>194</v>
      </c>
      <c r="R128" s="404" t="s">
        <v>194</v>
      </c>
      <c r="S128" s="230" t="s">
        <v>194</v>
      </c>
      <c r="T128" s="230" t="s">
        <v>194</v>
      </c>
    </row>
    <row r="129" spans="1:20" ht="27" customHeight="1" x14ac:dyDescent="0.25">
      <c r="A129" s="204"/>
      <c r="B129" s="277" t="s">
        <v>142</v>
      </c>
      <c r="C129" s="997" t="s">
        <v>297</v>
      </c>
      <c r="D129" s="997"/>
      <c r="E129" s="997"/>
      <c r="F129" s="997"/>
      <c r="G129" s="997"/>
      <c r="H129" s="997"/>
      <c r="I129" s="997"/>
      <c r="J129" s="997"/>
      <c r="K129" s="998"/>
      <c r="L129" s="276" t="s">
        <v>194</v>
      </c>
      <c r="M129" s="209" t="s">
        <v>194</v>
      </c>
      <c r="N129" s="210">
        <f>N39+N41+N78+N62+N102+N107</f>
        <v>98156375.340000004</v>
      </c>
      <c r="O129" s="211">
        <f>O127</f>
        <v>16836599.459999997</v>
      </c>
      <c r="P129" s="212" t="s">
        <v>194</v>
      </c>
      <c r="Q129" s="212" t="s">
        <v>194</v>
      </c>
      <c r="R129" s="405" t="s">
        <v>194</v>
      </c>
      <c r="S129" s="231" t="s">
        <v>194</v>
      </c>
      <c r="T129" s="231" t="s">
        <v>194</v>
      </c>
    </row>
    <row r="130" spans="1:20" x14ac:dyDescent="0.25">
      <c r="A130" s="66"/>
      <c r="B130" s="155"/>
      <c r="C130" s="71"/>
      <c r="D130" s="71"/>
      <c r="E130" s="68"/>
      <c r="F130" s="156"/>
      <c r="G130" s="156"/>
      <c r="H130" s="156"/>
      <c r="I130" s="156"/>
      <c r="J130" s="156"/>
      <c r="K130" s="156"/>
      <c r="L130" s="156"/>
      <c r="M130" s="156"/>
      <c r="N130" s="157"/>
      <c r="O130" s="71"/>
      <c r="P130" s="71"/>
      <c r="Q130" s="71"/>
    </row>
    <row r="131" spans="1:20" x14ac:dyDescent="0.25">
      <c r="A131" s="66"/>
      <c r="B131" s="158"/>
      <c r="C131" s="151"/>
      <c r="D131" s="151"/>
      <c r="E131" s="58"/>
      <c r="F131" s="159"/>
      <c r="G131" s="159"/>
      <c r="H131" s="159"/>
      <c r="I131" s="159"/>
      <c r="J131" s="159"/>
      <c r="K131" s="159"/>
      <c r="L131" s="159"/>
      <c r="M131" s="613"/>
      <c r="N131" s="614"/>
      <c r="O131" s="615"/>
      <c r="P131" s="71"/>
      <c r="Q131" s="71"/>
    </row>
    <row r="132" spans="1:20" x14ac:dyDescent="0.25">
      <c r="A132" s="66"/>
      <c r="B132" s="158"/>
      <c r="C132" s="151"/>
      <c r="D132" s="151"/>
      <c r="E132" s="58"/>
      <c r="F132" s="159"/>
      <c r="G132" s="159"/>
      <c r="H132" s="159"/>
      <c r="I132" s="159"/>
      <c r="J132" s="159"/>
      <c r="K132" s="159"/>
      <c r="L132" s="160"/>
      <c r="M132" s="613"/>
      <c r="N132" s="614"/>
      <c r="O132" s="615"/>
      <c r="P132" s="169"/>
      <c r="Q132" s="169"/>
    </row>
    <row r="133" spans="1:20" x14ac:dyDescent="0.25">
      <c r="A133" s="17"/>
      <c r="B133" s="148"/>
      <c r="C133" s="148"/>
      <c r="D133" s="148"/>
      <c r="E133" s="148"/>
      <c r="F133" s="153"/>
      <c r="G133" s="153"/>
      <c r="H133" s="153"/>
      <c r="I133" s="153"/>
      <c r="J133" s="153"/>
      <c r="K133" s="153"/>
      <c r="L133" s="153"/>
      <c r="M133" s="616"/>
      <c r="N133" s="617"/>
      <c r="O133" s="617"/>
      <c r="P133" s="152"/>
      <c r="Q133" s="152"/>
      <c r="R133" s="299"/>
    </row>
    <row r="134" spans="1:20" x14ac:dyDescent="0.25">
      <c r="A134" s="17"/>
      <c r="B134" s="148"/>
      <c r="C134" s="148"/>
      <c r="D134" s="148"/>
      <c r="E134" s="148"/>
      <c r="F134" s="153"/>
      <c r="G134" s="153"/>
      <c r="H134" s="153"/>
      <c r="I134" s="153"/>
      <c r="J134" s="153"/>
      <c r="K134" s="153"/>
      <c r="L134" s="153"/>
      <c r="M134" s="153"/>
      <c r="N134" s="21"/>
      <c r="O134" s="21"/>
      <c r="P134" s="152"/>
      <c r="Q134" s="152"/>
      <c r="R134" s="299"/>
    </row>
    <row r="135" spans="1:20" x14ac:dyDescent="0.25">
      <c r="A135" s="17"/>
      <c r="B135" s="148"/>
      <c r="C135" s="148"/>
      <c r="D135" s="148"/>
      <c r="E135" s="148"/>
      <c r="F135" s="153"/>
      <c r="G135" s="153"/>
      <c r="H135" s="153"/>
      <c r="I135" s="153"/>
      <c r="J135" s="153"/>
      <c r="K135" s="153"/>
      <c r="L135" s="153"/>
      <c r="M135" s="153"/>
      <c r="N135" s="21"/>
      <c r="O135" s="21"/>
      <c r="P135" s="21"/>
      <c r="Q135" s="21"/>
    </row>
    <row r="136" spans="1:20" x14ac:dyDescent="0.25">
      <c r="A136" s="17"/>
      <c r="B136" s="149"/>
      <c r="C136" s="149"/>
      <c r="D136" s="149"/>
      <c r="E136" s="149"/>
      <c r="F136" s="154"/>
      <c r="G136" s="154"/>
      <c r="H136" s="154"/>
      <c r="I136" s="154"/>
      <c r="J136" s="154"/>
      <c r="K136" s="154"/>
      <c r="L136" s="154"/>
      <c r="M136" s="154"/>
      <c r="N136" s="639"/>
      <c r="O136" s="9"/>
      <c r="P136" s="9"/>
      <c r="Q136" s="9"/>
    </row>
    <row r="137" spans="1:20" x14ac:dyDescent="0.25">
      <c r="A137" s="17"/>
      <c r="F137" s="23"/>
      <c r="G137" s="23"/>
      <c r="H137" s="23"/>
      <c r="I137" s="23"/>
      <c r="J137" s="23"/>
      <c r="K137" s="23"/>
      <c r="L137" s="23"/>
      <c r="M137" s="23"/>
      <c r="N137" s="9"/>
      <c r="O137" s="9"/>
      <c r="P137" s="9"/>
      <c r="Q137" s="9"/>
    </row>
    <row r="138" spans="1:20" x14ac:dyDescent="0.25">
      <c r="A138" s="17"/>
      <c r="F138" s="23"/>
      <c r="G138" s="23"/>
      <c r="H138" s="23"/>
      <c r="I138" s="23"/>
      <c r="J138" s="23"/>
      <c r="K138" s="23"/>
      <c r="L138" s="23"/>
      <c r="M138" s="23"/>
      <c r="N138" s="9"/>
      <c r="O138" s="9"/>
      <c r="P138" s="9"/>
      <c r="Q138" s="9"/>
    </row>
    <row r="139" spans="1:20" x14ac:dyDescent="0.25">
      <c r="A139" s="17"/>
      <c r="F139" s="23"/>
      <c r="G139" s="23"/>
      <c r="H139" s="23"/>
      <c r="I139" s="23"/>
      <c r="J139" s="23"/>
      <c r="K139" s="23"/>
      <c r="L139" s="23"/>
      <c r="M139" s="23"/>
      <c r="N139" s="9"/>
      <c r="O139" s="9"/>
      <c r="P139" s="9"/>
      <c r="Q139" s="9"/>
    </row>
    <row r="140" spans="1:20" x14ac:dyDescent="0.25">
      <c r="A140" s="17"/>
      <c r="F140" s="23"/>
      <c r="G140" s="23"/>
      <c r="H140" s="23"/>
      <c r="I140" s="23"/>
      <c r="J140" s="23"/>
      <c r="K140" s="23"/>
      <c r="L140" s="23"/>
      <c r="M140" s="23"/>
      <c r="N140" s="9"/>
      <c r="O140" s="9"/>
      <c r="P140" s="9"/>
      <c r="Q140" s="9"/>
    </row>
    <row r="141" spans="1:20" x14ac:dyDescent="0.25">
      <c r="A141" s="17"/>
      <c r="F141" s="23"/>
      <c r="G141" s="23"/>
      <c r="H141" s="23"/>
      <c r="I141" s="23"/>
      <c r="J141" s="23"/>
      <c r="K141" s="23"/>
      <c r="L141" s="23"/>
      <c r="M141" s="23"/>
      <c r="N141" s="9"/>
      <c r="O141" s="9"/>
      <c r="P141" s="9"/>
      <c r="Q141" s="9"/>
    </row>
    <row r="142" spans="1:20" x14ac:dyDescent="0.25">
      <c r="A142" s="17"/>
      <c r="F142" s="23"/>
      <c r="G142" s="23"/>
      <c r="H142" s="23"/>
      <c r="I142" s="23"/>
      <c r="J142" s="23"/>
      <c r="K142" s="23"/>
      <c r="L142" s="23"/>
      <c r="M142" s="23"/>
      <c r="N142" s="9"/>
      <c r="O142" s="9"/>
      <c r="P142" s="9"/>
      <c r="Q142" s="9"/>
    </row>
    <row r="143" spans="1:20" x14ac:dyDescent="0.25">
      <c r="A143" s="17"/>
      <c r="F143" s="23"/>
      <c r="G143" s="23"/>
      <c r="H143" s="23"/>
      <c r="I143" s="23"/>
      <c r="J143" s="23"/>
      <c r="K143" s="23"/>
      <c r="L143" s="23"/>
      <c r="M143" s="23"/>
      <c r="N143" s="650"/>
      <c r="O143" s="9"/>
      <c r="P143" s="9"/>
      <c r="Q143" s="9"/>
    </row>
    <row r="144" spans="1:20"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7"/>
      <c r="F174" s="23"/>
      <c r="G174" s="23"/>
      <c r="H174" s="23"/>
      <c r="I174" s="23"/>
      <c r="J174" s="23"/>
      <c r="K174" s="23"/>
      <c r="L174" s="23"/>
      <c r="M174" s="23"/>
      <c r="N174" s="9"/>
      <c r="O174" s="9"/>
      <c r="P174" s="9"/>
      <c r="Q174" s="9"/>
    </row>
    <row r="175" spans="1:17" x14ac:dyDescent="0.25">
      <c r="A175" s="17"/>
      <c r="F175" s="23"/>
      <c r="G175" s="23"/>
      <c r="H175" s="23"/>
      <c r="I175" s="23"/>
      <c r="J175" s="23"/>
      <c r="K175" s="23"/>
      <c r="L175" s="23"/>
      <c r="M175" s="23"/>
      <c r="N175" s="9"/>
      <c r="O175" s="9"/>
      <c r="P175" s="9"/>
      <c r="Q175" s="9"/>
    </row>
    <row r="176" spans="1:17" x14ac:dyDescent="0.25">
      <c r="A176" s="19"/>
      <c r="F176" s="23"/>
      <c r="G176" s="23"/>
      <c r="H176" s="23"/>
      <c r="I176" s="23"/>
      <c r="J176" s="23"/>
      <c r="K176" s="23"/>
      <c r="L176" s="23"/>
      <c r="M176" s="23"/>
      <c r="N176" s="9"/>
      <c r="O176" s="9"/>
      <c r="P176" s="9"/>
      <c r="Q176" s="9"/>
    </row>
    <row r="177" spans="1:17" x14ac:dyDescent="0.25">
      <c r="A177" s="19"/>
      <c r="F177" s="23"/>
      <c r="G177" s="23"/>
      <c r="H177" s="23"/>
      <c r="I177" s="23"/>
      <c r="J177" s="23"/>
      <c r="K177" s="23"/>
      <c r="L177" s="23"/>
      <c r="M177" s="23"/>
      <c r="N177" s="9"/>
      <c r="O177" s="9"/>
      <c r="P177" s="9"/>
      <c r="Q177" s="9"/>
    </row>
    <row r="178" spans="1:17" x14ac:dyDescent="0.25">
      <c r="A178" s="19"/>
      <c r="F178" s="23"/>
      <c r="G178" s="23"/>
      <c r="H178" s="23"/>
      <c r="I178" s="23"/>
      <c r="J178" s="23"/>
      <c r="K178" s="23"/>
      <c r="L178" s="23"/>
      <c r="M178" s="23"/>
      <c r="N178" s="9"/>
      <c r="O178" s="9"/>
      <c r="P178" s="9"/>
      <c r="Q178" s="9"/>
    </row>
    <row r="179" spans="1:17" x14ac:dyDescent="0.25">
      <c r="A179" s="19"/>
      <c r="F179" s="23"/>
      <c r="G179" s="23"/>
      <c r="H179" s="23"/>
      <c r="I179" s="23"/>
      <c r="J179" s="23"/>
      <c r="K179" s="23"/>
      <c r="L179" s="23"/>
      <c r="M179" s="23"/>
      <c r="N179" s="9"/>
      <c r="O179" s="9"/>
      <c r="P179" s="9"/>
      <c r="Q179" s="9"/>
    </row>
    <row r="180" spans="1:17" x14ac:dyDescent="0.25">
      <c r="F180" s="23"/>
      <c r="G180" s="23"/>
      <c r="H180" s="23"/>
      <c r="I180" s="23"/>
      <c r="J180" s="23"/>
      <c r="K180" s="23"/>
      <c r="L180" s="23"/>
      <c r="M180" s="23"/>
      <c r="N180" s="9"/>
      <c r="O180" s="9"/>
      <c r="P180" s="9"/>
      <c r="Q180" s="9"/>
    </row>
    <row r="181" spans="1:17" x14ac:dyDescent="0.25">
      <c r="F181" s="23"/>
      <c r="G181" s="23"/>
      <c r="H181" s="23"/>
      <c r="I181" s="23"/>
      <c r="J181" s="23"/>
      <c r="K181" s="23"/>
      <c r="L181" s="23"/>
      <c r="M181" s="23"/>
      <c r="N181" s="9"/>
      <c r="O181" s="9"/>
      <c r="P181" s="9"/>
      <c r="Q181" s="9"/>
    </row>
    <row r="182" spans="1:17" x14ac:dyDescent="0.25">
      <c r="F182" s="23"/>
      <c r="G182" s="23"/>
      <c r="H182" s="23"/>
      <c r="I182" s="23"/>
      <c r="J182" s="23"/>
      <c r="K182" s="23"/>
      <c r="L182" s="23"/>
      <c r="M182" s="23"/>
      <c r="N182" s="9"/>
      <c r="O182" s="9"/>
      <c r="P182" s="9"/>
      <c r="Q182" s="9"/>
    </row>
    <row r="183" spans="1:17" x14ac:dyDescent="0.25">
      <c r="F183" s="23"/>
      <c r="G183" s="23"/>
      <c r="H183" s="23"/>
      <c r="I183" s="23"/>
      <c r="J183" s="23"/>
      <c r="K183" s="23"/>
      <c r="L183" s="23"/>
      <c r="M183" s="23"/>
      <c r="N183" s="9"/>
      <c r="O183" s="9"/>
      <c r="P183" s="9"/>
      <c r="Q183" s="9"/>
    </row>
    <row r="184" spans="1:17" x14ac:dyDescent="0.25">
      <c r="F184" s="23"/>
      <c r="G184" s="23"/>
      <c r="H184" s="23"/>
      <c r="I184" s="23"/>
      <c r="J184" s="23"/>
      <c r="K184" s="23"/>
      <c r="L184" s="23"/>
      <c r="M184" s="23"/>
      <c r="N184" s="9"/>
      <c r="O184" s="9"/>
      <c r="P184" s="9"/>
      <c r="Q184" s="9"/>
    </row>
    <row r="185" spans="1:17" x14ac:dyDescent="0.25">
      <c r="F185" s="23"/>
      <c r="G185" s="23"/>
      <c r="H185" s="23"/>
      <c r="I185" s="23"/>
      <c r="J185" s="23"/>
      <c r="K185" s="23"/>
      <c r="L185" s="23"/>
      <c r="M185" s="23"/>
      <c r="N185" s="9"/>
      <c r="O185" s="9"/>
      <c r="P185" s="9"/>
      <c r="Q185" s="9"/>
    </row>
    <row r="186" spans="1:17" x14ac:dyDescent="0.25">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c r="N188" s="9"/>
      <c r="O188" s="9"/>
      <c r="P188" s="9"/>
      <c r="Q188" s="9"/>
    </row>
    <row r="189" spans="1:17" x14ac:dyDescent="0.25">
      <c r="F189" s="23"/>
      <c r="G189" s="23"/>
      <c r="H189" s="23"/>
      <c r="I189" s="23"/>
      <c r="J189" s="23"/>
      <c r="K189" s="23"/>
      <c r="L189" s="23"/>
      <c r="M189" s="23"/>
      <c r="N189" s="9"/>
      <c r="O189" s="9"/>
      <c r="P189" s="9"/>
      <c r="Q189" s="9"/>
    </row>
    <row r="190" spans="1:17" x14ac:dyDescent="0.25">
      <c r="F190" s="23"/>
      <c r="G190" s="23"/>
      <c r="H190" s="23"/>
      <c r="I190" s="23"/>
      <c r="J190" s="23"/>
      <c r="K190" s="23"/>
      <c r="L190" s="23"/>
      <c r="M190" s="23"/>
    </row>
    <row r="191" spans="1:17" x14ac:dyDescent="0.25">
      <c r="F191" s="23"/>
      <c r="G191" s="23"/>
      <c r="H191" s="23"/>
      <c r="I191" s="23"/>
      <c r="J191" s="23"/>
      <c r="K191" s="23"/>
      <c r="L191" s="23"/>
      <c r="M191" s="23"/>
    </row>
    <row r="192" spans="1:17" x14ac:dyDescent="0.25">
      <c r="F192" s="23"/>
      <c r="G192" s="23"/>
      <c r="H192" s="23"/>
      <c r="I192" s="23"/>
      <c r="J192" s="23"/>
      <c r="K192" s="23"/>
      <c r="L192" s="23"/>
      <c r="M192" s="23"/>
    </row>
    <row r="193" spans="6:13" x14ac:dyDescent="0.25">
      <c r="F193" s="23"/>
      <c r="G193" s="23"/>
      <c r="H193" s="23"/>
      <c r="I193" s="23"/>
      <c r="J193" s="23"/>
      <c r="K193" s="23"/>
      <c r="L193" s="23"/>
      <c r="M193" s="23"/>
    </row>
    <row r="194" spans="6:13" x14ac:dyDescent="0.25">
      <c r="F194" s="23"/>
      <c r="G194" s="23"/>
      <c r="H194" s="23"/>
      <c r="I194" s="23"/>
      <c r="J194" s="23"/>
      <c r="K194" s="23"/>
      <c r="L194" s="23"/>
      <c r="M194" s="23"/>
    </row>
    <row r="195" spans="6:13" x14ac:dyDescent="0.25">
      <c r="F195" s="23"/>
      <c r="G195" s="23"/>
      <c r="H195" s="23"/>
      <c r="I195" s="23"/>
      <c r="J195" s="23"/>
      <c r="K195" s="23"/>
      <c r="L195" s="23"/>
      <c r="M195" s="23"/>
    </row>
    <row r="196" spans="6:13" x14ac:dyDescent="0.25">
      <c r="F196" s="23"/>
      <c r="G196" s="23"/>
      <c r="H196" s="23"/>
      <c r="I196" s="23"/>
      <c r="J196" s="23"/>
      <c r="K196" s="23"/>
      <c r="L196" s="23"/>
      <c r="M196" s="23"/>
    </row>
  </sheetData>
  <autoFilter ref="A4:T129"/>
  <mergeCells count="334">
    <mergeCell ref="A118:A121"/>
    <mergeCell ref="B118:B121"/>
    <mergeCell ref="C118:C121"/>
    <mergeCell ref="D118:D121"/>
    <mergeCell ref="E118:E121"/>
    <mergeCell ref="F118:F121"/>
    <mergeCell ref="G118:G121"/>
    <mergeCell ref="D69:D76"/>
    <mergeCell ref="E69:E76"/>
    <mergeCell ref="B77:B78"/>
    <mergeCell ref="C77:C78"/>
    <mergeCell ref="A69:A76"/>
    <mergeCell ref="B69:B76"/>
    <mergeCell ref="C69:C76"/>
    <mergeCell ref="D77:D78"/>
    <mergeCell ref="E77:E78"/>
    <mergeCell ref="A86:A87"/>
    <mergeCell ref="A88:A89"/>
    <mergeCell ref="F86:F87"/>
    <mergeCell ref="F90:F91"/>
    <mergeCell ref="B90:B91"/>
    <mergeCell ref="C90:C91"/>
    <mergeCell ref="E101:E104"/>
    <mergeCell ref="F101:F104"/>
    <mergeCell ref="G101:G104"/>
    <mergeCell ref="H101:H104"/>
    <mergeCell ref="I101:I104"/>
    <mergeCell ref="K81:K82"/>
    <mergeCell ref="I93:I100"/>
    <mergeCell ref="G81:G83"/>
    <mergeCell ref="I81:I83"/>
    <mergeCell ref="H81:H83"/>
    <mergeCell ref="E90:E91"/>
    <mergeCell ref="G86:G87"/>
    <mergeCell ref="G51:G53"/>
    <mergeCell ref="F51:F53"/>
    <mergeCell ref="G54:G57"/>
    <mergeCell ref="F54:F57"/>
    <mergeCell ref="K66:K67"/>
    <mergeCell ref="J61:J63"/>
    <mergeCell ref="H77:H78"/>
    <mergeCell ref="I77:I78"/>
    <mergeCell ref="I51:I53"/>
    <mergeCell ref="I54:I57"/>
    <mergeCell ref="K72:K74"/>
    <mergeCell ref="I66:I67"/>
    <mergeCell ref="H66:H67"/>
    <mergeCell ref="H69:H76"/>
    <mergeCell ref="I69:I76"/>
    <mergeCell ref="F77:F78"/>
    <mergeCell ref="F69:F76"/>
    <mergeCell ref="G69:G76"/>
    <mergeCell ref="G77:G78"/>
    <mergeCell ref="K51:K53"/>
    <mergeCell ref="K54:K57"/>
    <mergeCell ref="J72:J73"/>
    <mergeCell ref="Q46:Q50"/>
    <mergeCell ref="Q58:Q65"/>
    <mergeCell ref="I46:I50"/>
    <mergeCell ref="K59:K60"/>
    <mergeCell ref="K46:K47"/>
    <mergeCell ref="H51:H53"/>
    <mergeCell ref="H54:H57"/>
    <mergeCell ref="H58:H65"/>
    <mergeCell ref="I124:I126"/>
    <mergeCell ref="K88:K89"/>
    <mergeCell ref="H124:H126"/>
    <mergeCell ref="I86:I87"/>
    <mergeCell ref="I90:I91"/>
    <mergeCell ref="H93:H100"/>
    <mergeCell ref="H86:H87"/>
    <mergeCell ref="H88:H89"/>
    <mergeCell ref="H90:H91"/>
    <mergeCell ref="J105:J106"/>
    <mergeCell ref="J93:J97"/>
    <mergeCell ref="I88:I89"/>
    <mergeCell ref="K118:K120"/>
    <mergeCell ref="H105:H111"/>
    <mergeCell ref="I105:I111"/>
    <mergeCell ref="H118:H121"/>
    <mergeCell ref="I118:I121"/>
    <mergeCell ref="A39:A40"/>
    <mergeCell ref="B39:B40"/>
    <mergeCell ref="A41:A42"/>
    <mergeCell ref="B41:B42"/>
    <mergeCell ref="C41:C42"/>
    <mergeCell ref="A33:A38"/>
    <mergeCell ref="B33:B38"/>
    <mergeCell ref="D66:D67"/>
    <mergeCell ref="A58:A65"/>
    <mergeCell ref="G39:G40"/>
    <mergeCell ref="H39:H40"/>
    <mergeCell ref="I39:I40"/>
    <mergeCell ref="F43:F45"/>
    <mergeCell ref="F46:F50"/>
    <mergeCell ref="G46:G50"/>
    <mergeCell ref="I43:I45"/>
    <mergeCell ref="H43:H45"/>
    <mergeCell ref="G43:G45"/>
    <mergeCell ref="G41:G42"/>
    <mergeCell ref="H41:H42"/>
    <mergeCell ref="I41:I42"/>
    <mergeCell ref="H46:H50"/>
    <mergeCell ref="A81:A83"/>
    <mergeCell ref="A43:A45"/>
    <mergeCell ref="E51:E53"/>
    <mergeCell ref="E54:E57"/>
    <mergeCell ref="A46:A50"/>
    <mergeCell ref="B46:B50"/>
    <mergeCell ref="B54:B57"/>
    <mergeCell ref="A54:A57"/>
    <mergeCell ref="B43:B45"/>
    <mergeCell ref="C54:C57"/>
    <mergeCell ref="C51:C53"/>
    <mergeCell ref="D54:D57"/>
    <mergeCell ref="E43:E45"/>
    <mergeCell ref="D43:D45"/>
    <mergeCell ref="C46:C50"/>
    <mergeCell ref="E46:E50"/>
    <mergeCell ref="C43:C45"/>
    <mergeCell ref="F14:F22"/>
    <mergeCell ref="E23:E32"/>
    <mergeCell ref="F23:F32"/>
    <mergeCell ref="D41:D42"/>
    <mergeCell ref="E41:E42"/>
    <mergeCell ref="F41:F42"/>
    <mergeCell ref="C14:C22"/>
    <mergeCell ref="C39:C40"/>
    <mergeCell ref="D39:D40"/>
    <mergeCell ref="E39:E40"/>
    <mergeCell ref="F39:F40"/>
    <mergeCell ref="E14:E22"/>
    <mergeCell ref="A9:A13"/>
    <mergeCell ref="B9:B13"/>
    <mergeCell ref="C9:C13"/>
    <mergeCell ref="C33:C38"/>
    <mergeCell ref="B105:B111"/>
    <mergeCell ref="C105:C111"/>
    <mergeCell ref="D105:D111"/>
    <mergeCell ref="E105:E111"/>
    <mergeCell ref="F105:F111"/>
    <mergeCell ref="D93:D100"/>
    <mergeCell ref="A93:A100"/>
    <mergeCell ref="B93:B100"/>
    <mergeCell ref="B58:B65"/>
    <mergeCell ref="D86:D87"/>
    <mergeCell ref="D90:D91"/>
    <mergeCell ref="E88:E89"/>
    <mergeCell ref="A14:A22"/>
    <mergeCell ref="B14:B22"/>
    <mergeCell ref="E93:E100"/>
    <mergeCell ref="B23:B32"/>
    <mergeCell ref="B86:B87"/>
    <mergeCell ref="C86:C87"/>
    <mergeCell ref="D81:D83"/>
    <mergeCell ref="E86:E87"/>
    <mergeCell ref="A124:A126"/>
    <mergeCell ref="A105:A111"/>
    <mergeCell ref="G105:G111"/>
    <mergeCell ref="C128:F128"/>
    <mergeCell ref="B124:B126"/>
    <mergeCell ref="C124:C126"/>
    <mergeCell ref="E124:E126"/>
    <mergeCell ref="F124:F126"/>
    <mergeCell ref="C88:C89"/>
    <mergeCell ref="B88:B89"/>
    <mergeCell ref="G93:G100"/>
    <mergeCell ref="G90:G91"/>
    <mergeCell ref="G88:G89"/>
    <mergeCell ref="C93:C100"/>
    <mergeCell ref="F93:F100"/>
    <mergeCell ref="D88:D89"/>
    <mergeCell ref="F88:F89"/>
    <mergeCell ref="D124:D126"/>
    <mergeCell ref="A90:A91"/>
    <mergeCell ref="G124:G126"/>
    <mergeCell ref="A101:A104"/>
    <mergeCell ref="B101:B104"/>
    <mergeCell ref="C101:C104"/>
    <mergeCell ref="D101:D104"/>
    <mergeCell ref="A5:A8"/>
    <mergeCell ref="B5:B8"/>
    <mergeCell ref="C5:C8"/>
    <mergeCell ref="N7:N8"/>
    <mergeCell ref="R16:R17"/>
    <mergeCell ref="C129:K129"/>
    <mergeCell ref="Q86:Q87"/>
    <mergeCell ref="Q88:Q89"/>
    <mergeCell ref="K86:K87"/>
    <mergeCell ref="K23:K24"/>
    <mergeCell ref="K25:K26"/>
    <mergeCell ref="K27:K28"/>
    <mergeCell ref="C66:C67"/>
    <mergeCell ref="E66:E67"/>
    <mergeCell ref="F66:F67"/>
    <mergeCell ref="G66:G67"/>
    <mergeCell ref="A127:F127"/>
    <mergeCell ref="A51:A53"/>
    <mergeCell ref="B51:B53"/>
    <mergeCell ref="A23:A32"/>
    <mergeCell ref="H5:H8"/>
    <mergeCell ref="H9:H13"/>
    <mergeCell ref="K12:K13"/>
    <mergeCell ref="Q14:Q22"/>
    <mergeCell ref="A2:A3"/>
    <mergeCell ref="F2:F3"/>
    <mergeCell ref="E2:E3"/>
    <mergeCell ref="Q2:Q3"/>
    <mergeCell ref="P2:P3"/>
    <mergeCell ref="M2:O2"/>
    <mergeCell ref="L2:L3"/>
    <mergeCell ref="K2:K3"/>
    <mergeCell ref="J2:J3"/>
    <mergeCell ref="H2:H3"/>
    <mergeCell ref="D2:D3"/>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23:Q32"/>
    <mergeCell ref="Q33:Q38"/>
    <mergeCell ref="Q124:Q126"/>
    <mergeCell ref="D5:D8"/>
    <mergeCell ref="D9:D13"/>
    <mergeCell ref="D14:D22"/>
    <mergeCell ref="D23:D32"/>
    <mergeCell ref="D33:D38"/>
    <mergeCell ref="D46:D50"/>
    <mergeCell ref="D51:D53"/>
    <mergeCell ref="Q43:Q45"/>
    <mergeCell ref="H23:H32"/>
    <mergeCell ref="H33:H38"/>
    <mergeCell ref="H14:H22"/>
    <mergeCell ref="I23:I32"/>
    <mergeCell ref="I33:I38"/>
    <mergeCell ref="I14:I22"/>
    <mergeCell ref="L36:L37"/>
    <mergeCell ref="P16:P17"/>
    <mergeCell ref="I5:I8"/>
    <mergeCell ref="I9:I13"/>
    <mergeCell ref="Q5:Q8"/>
    <mergeCell ref="L7:L8"/>
    <mergeCell ref="M7:M8"/>
    <mergeCell ref="J7:J8"/>
    <mergeCell ref="K5:K8"/>
    <mergeCell ref="P118:P119"/>
    <mergeCell ref="R118:R119"/>
    <mergeCell ref="L118:L119"/>
    <mergeCell ref="J118:J119"/>
    <mergeCell ref="Q39:Q40"/>
    <mergeCell ref="Q41:Q42"/>
    <mergeCell ref="Q81:Q83"/>
    <mergeCell ref="Q93:Q100"/>
    <mergeCell ref="Q105:Q111"/>
    <mergeCell ref="R43:R44"/>
    <mergeCell ref="R66:R67"/>
    <mergeCell ref="Q51:Q53"/>
    <mergeCell ref="Q54:Q57"/>
    <mergeCell ref="Q66:Q67"/>
    <mergeCell ref="L61:L63"/>
    <mergeCell ref="P61:P63"/>
    <mergeCell ref="K61:K63"/>
    <mergeCell ref="K43:K44"/>
    <mergeCell ref="Q101:Q104"/>
    <mergeCell ref="Q69:Q76"/>
    <mergeCell ref="Q90:Q91"/>
    <mergeCell ref="Q77:Q78"/>
    <mergeCell ref="Q118:Q121"/>
    <mergeCell ref="R46:R47"/>
    <mergeCell ref="C81:C83"/>
    <mergeCell ref="E81:E83"/>
    <mergeCell ref="F81:F83"/>
    <mergeCell ref="B81:B83"/>
    <mergeCell ref="A77:A78"/>
    <mergeCell ref="B66:B67"/>
    <mergeCell ref="E58:E65"/>
    <mergeCell ref="D58:D65"/>
    <mergeCell ref="R54:R55"/>
    <mergeCell ref="J54:J55"/>
    <mergeCell ref="L54:L55"/>
    <mergeCell ref="M54:M55"/>
    <mergeCell ref="N54:N55"/>
    <mergeCell ref="O54:O55"/>
    <mergeCell ref="P54:P55"/>
    <mergeCell ref="C58:C65"/>
    <mergeCell ref="A66:A67"/>
    <mergeCell ref="F58:F65"/>
    <mergeCell ref="I58:I65"/>
    <mergeCell ref="G58:G65"/>
    <mergeCell ref="R69:R70"/>
    <mergeCell ref="J69:J70"/>
    <mergeCell ref="L69:L70"/>
    <mergeCell ref="M69:M70"/>
    <mergeCell ref="N69:N70"/>
    <mergeCell ref="O69:O70"/>
    <mergeCell ref="P69:P70"/>
    <mergeCell ref="R72:R73"/>
    <mergeCell ref="P72:P73"/>
    <mergeCell ref="O72:O73"/>
    <mergeCell ref="N72:N73"/>
    <mergeCell ref="M72:M73"/>
    <mergeCell ref="L72:L73"/>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5. 2019
</oddFooter>
  </headerFooter>
  <rowBreaks count="6" manualBreakCount="6">
    <brk id="13" max="16383" man="1"/>
    <brk id="22" max="16383" man="1"/>
    <brk id="32" max="16383" man="1"/>
    <brk id="45" max="16383" man="1"/>
    <brk id="57" max="16383" man="1"/>
    <brk id="92"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8"/>
  <sheetViews>
    <sheetView topLeftCell="E1" zoomScale="65" zoomScaleNormal="65" zoomScaleSheetLayoutView="39" zoomScalePageLayoutView="55" workbookViewId="0">
      <selection activeCell="N71" sqref="N71"/>
    </sheetView>
  </sheetViews>
  <sheetFormatPr defaultRowHeight="15" x14ac:dyDescent="0.25"/>
  <cols>
    <col min="1" max="1" width="4.7109375" customWidth="1"/>
    <col min="2" max="2" width="14.140625" customWidth="1"/>
    <col min="3" max="3" width="23.42578125" style="217" customWidth="1"/>
    <col min="4" max="4" width="17.28515625" style="217" customWidth="1"/>
    <col min="5" max="5" width="11.7109375" style="217" customWidth="1"/>
    <col min="6" max="6" width="8.7109375" style="217" customWidth="1"/>
    <col min="7" max="7" width="18.7109375" style="390" customWidth="1"/>
    <col min="8" max="8" width="13.85546875" style="415"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1" max="21" width="5.5703125" customWidth="1"/>
    <col min="22" max="22" width="13" bestFit="1" customWidth="1"/>
    <col min="23" max="23" width="11.7109375" bestFit="1" customWidth="1"/>
    <col min="24" max="24" width="12.28515625" bestFit="1" customWidth="1"/>
    <col min="247" max="247" width="4.7109375" customWidth="1"/>
    <col min="248" max="248" width="14.140625" customWidth="1"/>
    <col min="249" max="249" width="23.42578125" customWidth="1"/>
    <col min="250" max="250" width="17.28515625" customWidth="1"/>
    <col min="251" max="251" width="11.7109375" customWidth="1"/>
    <col min="252" max="252" width="8.7109375" customWidth="1"/>
    <col min="253" max="253" width="18.7109375" customWidth="1"/>
    <col min="254" max="254" width="13.85546875" customWidth="1"/>
    <col min="255" max="255" width="13.42578125" customWidth="1"/>
    <col min="256" max="256" width="15.140625" customWidth="1"/>
    <col min="257" max="257" width="40.7109375" customWidth="1"/>
    <col min="258" max="258" width="20.42578125" customWidth="1"/>
    <col min="259" max="259" width="17.85546875" customWidth="1"/>
    <col min="260" max="260" width="16.7109375" customWidth="1"/>
    <col min="261" max="261" width="13.7109375" customWidth="1"/>
    <col min="262" max="262" width="14.28515625" customWidth="1"/>
    <col min="263" max="263" width="12.7109375" customWidth="1"/>
    <col min="264" max="264" width="56.85546875" customWidth="1"/>
    <col min="265" max="266" width="0" hidden="1" customWidth="1"/>
    <col min="503" max="503" width="4.7109375" customWidth="1"/>
    <col min="504" max="504" width="14.140625" customWidth="1"/>
    <col min="505" max="505" width="23.42578125" customWidth="1"/>
    <col min="506" max="506" width="17.28515625" customWidth="1"/>
    <col min="507" max="507" width="11.7109375" customWidth="1"/>
    <col min="508" max="508" width="8.7109375" customWidth="1"/>
    <col min="509" max="509" width="18.7109375" customWidth="1"/>
    <col min="510" max="510" width="13.85546875" customWidth="1"/>
    <col min="511" max="511" width="13.42578125" customWidth="1"/>
    <col min="512" max="512" width="15.140625" customWidth="1"/>
    <col min="513" max="513" width="40.7109375" customWidth="1"/>
    <col min="514" max="514" width="20.42578125" customWidth="1"/>
    <col min="515" max="515" width="17.85546875" customWidth="1"/>
    <col min="516" max="516" width="16.7109375" customWidth="1"/>
    <col min="517" max="517" width="13.7109375" customWidth="1"/>
    <col min="518" max="518" width="14.28515625" customWidth="1"/>
    <col min="519" max="519" width="12.7109375" customWidth="1"/>
    <col min="520" max="520" width="56.85546875" customWidth="1"/>
    <col min="521" max="522" width="0" hidden="1" customWidth="1"/>
    <col min="759" max="759" width="4.7109375" customWidth="1"/>
    <col min="760" max="760" width="14.140625" customWidth="1"/>
    <col min="761" max="761" width="23.42578125" customWidth="1"/>
    <col min="762" max="762" width="17.28515625" customWidth="1"/>
    <col min="763" max="763" width="11.7109375" customWidth="1"/>
    <col min="764" max="764" width="8.7109375" customWidth="1"/>
    <col min="765" max="765" width="18.7109375" customWidth="1"/>
    <col min="766" max="766" width="13.85546875" customWidth="1"/>
    <col min="767" max="767" width="13.42578125" customWidth="1"/>
    <col min="768" max="768" width="15.140625" customWidth="1"/>
    <col min="769" max="769" width="40.7109375" customWidth="1"/>
    <col min="770" max="770" width="20.42578125" customWidth="1"/>
    <col min="771" max="771" width="17.85546875" customWidth="1"/>
    <col min="772" max="772" width="16.7109375" customWidth="1"/>
    <col min="773" max="773" width="13.7109375" customWidth="1"/>
    <col min="774" max="774" width="14.28515625" customWidth="1"/>
    <col min="775" max="775" width="12.7109375" customWidth="1"/>
    <col min="776" max="776" width="56.85546875" customWidth="1"/>
    <col min="777" max="778" width="0" hidden="1" customWidth="1"/>
    <col min="1015" max="1015" width="4.7109375" customWidth="1"/>
    <col min="1016" max="1016" width="14.140625" customWidth="1"/>
    <col min="1017" max="1017" width="23.42578125" customWidth="1"/>
    <col min="1018" max="1018" width="17.28515625" customWidth="1"/>
    <col min="1019" max="1019" width="11.7109375" customWidth="1"/>
    <col min="1020" max="1020" width="8.7109375" customWidth="1"/>
    <col min="1021" max="1021" width="18.7109375" customWidth="1"/>
    <col min="1022" max="1022" width="13.85546875" customWidth="1"/>
    <col min="1023" max="1023" width="13.42578125" customWidth="1"/>
    <col min="1024" max="1024" width="15.140625" customWidth="1"/>
    <col min="1025" max="1025" width="40.7109375" customWidth="1"/>
    <col min="1026" max="1026" width="20.42578125" customWidth="1"/>
    <col min="1027" max="1027" width="17.85546875" customWidth="1"/>
    <col min="1028" max="1028" width="16.7109375" customWidth="1"/>
    <col min="1029" max="1029" width="13.7109375" customWidth="1"/>
    <col min="1030" max="1030" width="14.28515625" customWidth="1"/>
    <col min="1031" max="1031" width="12.7109375" customWidth="1"/>
    <col min="1032" max="1032" width="56.85546875" customWidth="1"/>
    <col min="1033" max="1034" width="0" hidden="1" customWidth="1"/>
    <col min="1271" max="1271" width="4.7109375" customWidth="1"/>
    <col min="1272" max="1272" width="14.140625" customWidth="1"/>
    <col min="1273" max="1273" width="23.42578125" customWidth="1"/>
    <col min="1274" max="1274" width="17.28515625" customWidth="1"/>
    <col min="1275" max="1275" width="11.7109375" customWidth="1"/>
    <col min="1276" max="1276" width="8.7109375" customWidth="1"/>
    <col min="1277" max="1277" width="18.7109375" customWidth="1"/>
    <col min="1278" max="1278" width="13.85546875" customWidth="1"/>
    <col min="1279" max="1279" width="13.42578125" customWidth="1"/>
    <col min="1280" max="1280" width="15.140625" customWidth="1"/>
    <col min="1281" max="1281" width="40.7109375" customWidth="1"/>
    <col min="1282" max="1282" width="20.42578125" customWidth="1"/>
    <col min="1283" max="1283" width="17.85546875" customWidth="1"/>
    <col min="1284" max="1284" width="16.7109375" customWidth="1"/>
    <col min="1285" max="1285" width="13.7109375" customWidth="1"/>
    <col min="1286" max="1286" width="14.28515625" customWidth="1"/>
    <col min="1287" max="1287" width="12.7109375" customWidth="1"/>
    <col min="1288" max="1288" width="56.85546875" customWidth="1"/>
    <col min="1289" max="1290" width="0" hidden="1" customWidth="1"/>
    <col min="1527" max="1527" width="4.7109375" customWidth="1"/>
    <col min="1528" max="1528" width="14.140625" customWidth="1"/>
    <col min="1529" max="1529" width="23.42578125" customWidth="1"/>
    <col min="1530" max="1530" width="17.28515625" customWidth="1"/>
    <col min="1531" max="1531" width="11.7109375" customWidth="1"/>
    <col min="1532" max="1532" width="8.7109375" customWidth="1"/>
    <col min="1533" max="1533" width="18.7109375" customWidth="1"/>
    <col min="1534" max="1534" width="13.85546875" customWidth="1"/>
    <col min="1535" max="1535" width="13.42578125" customWidth="1"/>
    <col min="1536" max="1536" width="15.140625" customWidth="1"/>
    <col min="1537" max="1537" width="40.7109375" customWidth="1"/>
    <col min="1538" max="1538" width="20.42578125" customWidth="1"/>
    <col min="1539" max="1539" width="17.85546875" customWidth="1"/>
    <col min="1540" max="1540" width="16.7109375" customWidth="1"/>
    <col min="1541" max="1541" width="13.7109375" customWidth="1"/>
    <col min="1542" max="1542" width="14.28515625" customWidth="1"/>
    <col min="1543" max="1543" width="12.7109375" customWidth="1"/>
    <col min="1544" max="1544" width="56.85546875" customWidth="1"/>
    <col min="1545" max="1546" width="0" hidden="1" customWidth="1"/>
    <col min="1783" max="1783" width="4.7109375" customWidth="1"/>
    <col min="1784" max="1784" width="14.140625" customWidth="1"/>
    <col min="1785" max="1785" width="23.42578125" customWidth="1"/>
    <col min="1786" max="1786" width="17.28515625" customWidth="1"/>
    <col min="1787" max="1787" width="11.7109375" customWidth="1"/>
    <col min="1788" max="1788" width="8.7109375" customWidth="1"/>
    <col min="1789" max="1789" width="18.7109375" customWidth="1"/>
    <col min="1790" max="1790" width="13.85546875" customWidth="1"/>
    <col min="1791" max="1791" width="13.42578125" customWidth="1"/>
    <col min="1792" max="1792" width="15.140625" customWidth="1"/>
    <col min="1793" max="1793" width="40.7109375" customWidth="1"/>
    <col min="1794" max="1794" width="20.42578125" customWidth="1"/>
    <col min="1795" max="1795" width="17.85546875" customWidth="1"/>
    <col min="1796" max="1796" width="16.7109375" customWidth="1"/>
    <col min="1797" max="1797" width="13.7109375" customWidth="1"/>
    <col min="1798" max="1798" width="14.28515625" customWidth="1"/>
    <col min="1799" max="1799" width="12.7109375" customWidth="1"/>
    <col min="1800" max="1800" width="56.85546875" customWidth="1"/>
    <col min="1801" max="1802" width="0" hidden="1" customWidth="1"/>
    <col min="2039" max="2039" width="4.7109375" customWidth="1"/>
    <col min="2040" max="2040" width="14.140625" customWidth="1"/>
    <col min="2041" max="2041" width="23.42578125" customWidth="1"/>
    <col min="2042" max="2042" width="17.28515625" customWidth="1"/>
    <col min="2043" max="2043" width="11.7109375" customWidth="1"/>
    <col min="2044" max="2044" width="8.7109375" customWidth="1"/>
    <col min="2045" max="2045" width="18.7109375" customWidth="1"/>
    <col min="2046" max="2046" width="13.85546875" customWidth="1"/>
    <col min="2047" max="2047" width="13.42578125" customWidth="1"/>
    <col min="2048" max="2048" width="15.140625" customWidth="1"/>
    <col min="2049" max="2049" width="40.7109375" customWidth="1"/>
    <col min="2050" max="2050" width="20.42578125" customWidth="1"/>
    <col min="2051" max="2051" width="17.85546875" customWidth="1"/>
    <col min="2052" max="2052" width="16.7109375" customWidth="1"/>
    <col min="2053" max="2053" width="13.7109375" customWidth="1"/>
    <col min="2054" max="2054" width="14.28515625" customWidth="1"/>
    <col min="2055" max="2055" width="12.7109375" customWidth="1"/>
    <col min="2056" max="2056" width="56.85546875" customWidth="1"/>
    <col min="2057" max="2058" width="0" hidden="1" customWidth="1"/>
    <col min="2295" max="2295" width="4.7109375" customWidth="1"/>
    <col min="2296" max="2296" width="14.140625" customWidth="1"/>
    <col min="2297" max="2297" width="23.42578125" customWidth="1"/>
    <col min="2298" max="2298" width="17.28515625" customWidth="1"/>
    <col min="2299" max="2299" width="11.7109375" customWidth="1"/>
    <col min="2300" max="2300" width="8.7109375" customWidth="1"/>
    <col min="2301" max="2301" width="18.7109375" customWidth="1"/>
    <col min="2302" max="2302" width="13.85546875" customWidth="1"/>
    <col min="2303" max="2303" width="13.42578125" customWidth="1"/>
    <col min="2304" max="2304" width="15.140625" customWidth="1"/>
    <col min="2305" max="2305" width="40.7109375" customWidth="1"/>
    <col min="2306" max="2306" width="20.42578125" customWidth="1"/>
    <col min="2307" max="2307" width="17.85546875" customWidth="1"/>
    <col min="2308" max="2308" width="16.7109375" customWidth="1"/>
    <col min="2309" max="2309" width="13.7109375" customWidth="1"/>
    <col min="2310" max="2310" width="14.28515625" customWidth="1"/>
    <col min="2311" max="2311" width="12.7109375" customWidth="1"/>
    <col min="2312" max="2312" width="56.85546875" customWidth="1"/>
    <col min="2313" max="2314" width="0" hidden="1" customWidth="1"/>
    <col min="2551" max="2551" width="4.7109375" customWidth="1"/>
    <col min="2552" max="2552" width="14.140625" customWidth="1"/>
    <col min="2553" max="2553" width="23.42578125" customWidth="1"/>
    <col min="2554" max="2554" width="17.28515625" customWidth="1"/>
    <col min="2555" max="2555" width="11.7109375" customWidth="1"/>
    <col min="2556" max="2556" width="8.7109375" customWidth="1"/>
    <col min="2557" max="2557" width="18.7109375" customWidth="1"/>
    <col min="2558" max="2558" width="13.85546875" customWidth="1"/>
    <col min="2559" max="2559" width="13.42578125" customWidth="1"/>
    <col min="2560" max="2560" width="15.140625" customWidth="1"/>
    <col min="2561" max="2561" width="40.7109375" customWidth="1"/>
    <col min="2562" max="2562" width="20.42578125" customWidth="1"/>
    <col min="2563" max="2563" width="17.85546875" customWidth="1"/>
    <col min="2564" max="2564" width="16.7109375" customWidth="1"/>
    <col min="2565" max="2565" width="13.7109375" customWidth="1"/>
    <col min="2566" max="2566" width="14.28515625" customWidth="1"/>
    <col min="2567" max="2567" width="12.7109375" customWidth="1"/>
    <col min="2568" max="2568" width="56.85546875" customWidth="1"/>
    <col min="2569" max="2570" width="0" hidden="1" customWidth="1"/>
    <col min="2807" max="2807" width="4.7109375" customWidth="1"/>
    <col min="2808" max="2808" width="14.140625" customWidth="1"/>
    <col min="2809" max="2809" width="23.42578125" customWidth="1"/>
    <col min="2810" max="2810" width="17.28515625" customWidth="1"/>
    <col min="2811" max="2811" width="11.7109375" customWidth="1"/>
    <col min="2812" max="2812" width="8.7109375" customWidth="1"/>
    <col min="2813" max="2813" width="18.7109375" customWidth="1"/>
    <col min="2814" max="2814" width="13.85546875" customWidth="1"/>
    <col min="2815" max="2815" width="13.42578125" customWidth="1"/>
    <col min="2816" max="2816" width="15.140625" customWidth="1"/>
    <col min="2817" max="2817" width="40.7109375" customWidth="1"/>
    <col min="2818" max="2818" width="20.42578125" customWidth="1"/>
    <col min="2819" max="2819" width="17.85546875" customWidth="1"/>
    <col min="2820" max="2820" width="16.7109375" customWidth="1"/>
    <col min="2821" max="2821" width="13.7109375" customWidth="1"/>
    <col min="2822" max="2822" width="14.28515625" customWidth="1"/>
    <col min="2823" max="2823" width="12.7109375" customWidth="1"/>
    <col min="2824" max="2824" width="56.85546875" customWidth="1"/>
    <col min="2825" max="2826" width="0" hidden="1" customWidth="1"/>
    <col min="3063" max="3063" width="4.7109375" customWidth="1"/>
    <col min="3064" max="3064" width="14.140625" customWidth="1"/>
    <col min="3065" max="3065" width="23.42578125" customWidth="1"/>
    <col min="3066" max="3066" width="17.28515625" customWidth="1"/>
    <col min="3067" max="3067" width="11.7109375" customWidth="1"/>
    <col min="3068" max="3068" width="8.7109375" customWidth="1"/>
    <col min="3069" max="3069" width="18.7109375" customWidth="1"/>
    <col min="3070" max="3070" width="13.85546875" customWidth="1"/>
    <col min="3071" max="3071" width="13.42578125" customWidth="1"/>
    <col min="3072" max="3072" width="15.140625" customWidth="1"/>
    <col min="3073" max="3073" width="40.7109375" customWidth="1"/>
    <col min="3074" max="3074" width="20.42578125" customWidth="1"/>
    <col min="3075" max="3075" width="17.85546875" customWidth="1"/>
    <col min="3076" max="3076" width="16.7109375" customWidth="1"/>
    <col min="3077" max="3077" width="13.7109375" customWidth="1"/>
    <col min="3078" max="3078" width="14.28515625" customWidth="1"/>
    <col min="3079" max="3079" width="12.7109375" customWidth="1"/>
    <col min="3080" max="3080" width="56.85546875" customWidth="1"/>
    <col min="3081" max="3082" width="0" hidden="1" customWidth="1"/>
    <col min="3319" max="3319" width="4.7109375" customWidth="1"/>
    <col min="3320" max="3320" width="14.140625" customWidth="1"/>
    <col min="3321" max="3321" width="23.42578125" customWidth="1"/>
    <col min="3322" max="3322" width="17.28515625" customWidth="1"/>
    <col min="3323" max="3323" width="11.7109375" customWidth="1"/>
    <col min="3324" max="3324" width="8.7109375" customWidth="1"/>
    <col min="3325" max="3325" width="18.7109375" customWidth="1"/>
    <col min="3326" max="3326" width="13.85546875" customWidth="1"/>
    <col min="3327" max="3327" width="13.42578125" customWidth="1"/>
    <col min="3328" max="3328" width="15.140625" customWidth="1"/>
    <col min="3329" max="3329" width="40.7109375" customWidth="1"/>
    <col min="3330" max="3330" width="20.42578125" customWidth="1"/>
    <col min="3331" max="3331" width="17.85546875" customWidth="1"/>
    <col min="3332" max="3332" width="16.7109375" customWidth="1"/>
    <col min="3333" max="3333" width="13.7109375" customWidth="1"/>
    <col min="3334" max="3334" width="14.28515625" customWidth="1"/>
    <col min="3335" max="3335" width="12.7109375" customWidth="1"/>
    <col min="3336" max="3336" width="56.85546875" customWidth="1"/>
    <col min="3337" max="3338" width="0" hidden="1" customWidth="1"/>
    <col min="3575" max="3575" width="4.7109375" customWidth="1"/>
    <col min="3576" max="3576" width="14.140625" customWidth="1"/>
    <col min="3577" max="3577" width="23.42578125" customWidth="1"/>
    <col min="3578" max="3578" width="17.28515625" customWidth="1"/>
    <col min="3579" max="3579" width="11.7109375" customWidth="1"/>
    <col min="3580" max="3580" width="8.7109375" customWidth="1"/>
    <col min="3581" max="3581" width="18.7109375" customWidth="1"/>
    <col min="3582" max="3582" width="13.85546875" customWidth="1"/>
    <col min="3583" max="3583" width="13.42578125" customWidth="1"/>
    <col min="3584" max="3584" width="15.140625" customWidth="1"/>
    <col min="3585" max="3585" width="40.7109375" customWidth="1"/>
    <col min="3586" max="3586" width="20.42578125" customWidth="1"/>
    <col min="3587" max="3587" width="17.85546875" customWidth="1"/>
    <col min="3588" max="3588" width="16.7109375" customWidth="1"/>
    <col min="3589" max="3589" width="13.7109375" customWidth="1"/>
    <col min="3590" max="3590" width="14.28515625" customWidth="1"/>
    <col min="3591" max="3591" width="12.7109375" customWidth="1"/>
    <col min="3592" max="3592" width="56.85546875" customWidth="1"/>
    <col min="3593" max="3594" width="0" hidden="1" customWidth="1"/>
    <col min="3831" max="3831" width="4.7109375" customWidth="1"/>
    <col min="3832" max="3832" width="14.140625" customWidth="1"/>
    <col min="3833" max="3833" width="23.42578125" customWidth="1"/>
    <col min="3834" max="3834" width="17.28515625" customWidth="1"/>
    <col min="3835" max="3835" width="11.7109375" customWidth="1"/>
    <col min="3836" max="3836" width="8.7109375" customWidth="1"/>
    <col min="3837" max="3837" width="18.7109375" customWidth="1"/>
    <col min="3838" max="3838" width="13.85546875" customWidth="1"/>
    <col min="3839" max="3839" width="13.42578125" customWidth="1"/>
    <col min="3840" max="3840" width="15.140625" customWidth="1"/>
    <col min="3841" max="3841" width="40.7109375" customWidth="1"/>
    <col min="3842" max="3842" width="20.42578125" customWidth="1"/>
    <col min="3843" max="3843" width="17.85546875" customWidth="1"/>
    <col min="3844" max="3844" width="16.7109375" customWidth="1"/>
    <col min="3845" max="3845" width="13.7109375" customWidth="1"/>
    <col min="3846" max="3846" width="14.28515625" customWidth="1"/>
    <col min="3847" max="3847" width="12.7109375" customWidth="1"/>
    <col min="3848" max="3848" width="56.85546875" customWidth="1"/>
    <col min="3849" max="3850" width="0" hidden="1" customWidth="1"/>
    <col min="4087" max="4087" width="4.7109375" customWidth="1"/>
    <col min="4088" max="4088" width="14.140625" customWidth="1"/>
    <col min="4089" max="4089" width="23.42578125" customWidth="1"/>
    <col min="4090" max="4090" width="17.28515625" customWidth="1"/>
    <col min="4091" max="4091" width="11.7109375" customWidth="1"/>
    <col min="4092" max="4092" width="8.7109375" customWidth="1"/>
    <col min="4093" max="4093" width="18.7109375" customWidth="1"/>
    <col min="4094" max="4094" width="13.85546875" customWidth="1"/>
    <col min="4095" max="4095" width="13.42578125" customWidth="1"/>
    <col min="4096" max="4096" width="15.140625" customWidth="1"/>
    <col min="4097" max="4097" width="40.7109375" customWidth="1"/>
    <col min="4098" max="4098" width="20.42578125" customWidth="1"/>
    <col min="4099" max="4099" width="17.85546875" customWidth="1"/>
    <col min="4100" max="4100" width="16.7109375" customWidth="1"/>
    <col min="4101" max="4101" width="13.7109375" customWidth="1"/>
    <col min="4102" max="4102" width="14.28515625" customWidth="1"/>
    <col min="4103" max="4103" width="12.7109375" customWidth="1"/>
    <col min="4104" max="4104" width="56.85546875" customWidth="1"/>
    <col min="4105" max="4106" width="0" hidden="1" customWidth="1"/>
    <col min="4343" max="4343" width="4.7109375" customWidth="1"/>
    <col min="4344" max="4344" width="14.140625" customWidth="1"/>
    <col min="4345" max="4345" width="23.42578125" customWidth="1"/>
    <col min="4346" max="4346" width="17.28515625" customWidth="1"/>
    <col min="4347" max="4347" width="11.7109375" customWidth="1"/>
    <col min="4348" max="4348" width="8.7109375" customWidth="1"/>
    <col min="4349" max="4349" width="18.7109375" customWidth="1"/>
    <col min="4350" max="4350" width="13.85546875" customWidth="1"/>
    <col min="4351" max="4351" width="13.42578125" customWidth="1"/>
    <col min="4352" max="4352" width="15.140625" customWidth="1"/>
    <col min="4353" max="4353" width="40.7109375" customWidth="1"/>
    <col min="4354" max="4354" width="20.42578125" customWidth="1"/>
    <col min="4355" max="4355" width="17.85546875" customWidth="1"/>
    <col min="4356" max="4356" width="16.7109375" customWidth="1"/>
    <col min="4357" max="4357" width="13.7109375" customWidth="1"/>
    <col min="4358" max="4358" width="14.28515625" customWidth="1"/>
    <col min="4359" max="4359" width="12.7109375" customWidth="1"/>
    <col min="4360" max="4360" width="56.85546875" customWidth="1"/>
    <col min="4361" max="4362" width="0" hidden="1" customWidth="1"/>
    <col min="4599" max="4599" width="4.7109375" customWidth="1"/>
    <col min="4600" max="4600" width="14.140625" customWidth="1"/>
    <col min="4601" max="4601" width="23.42578125" customWidth="1"/>
    <col min="4602" max="4602" width="17.28515625" customWidth="1"/>
    <col min="4603" max="4603" width="11.7109375" customWidth="1"/>
    <col min="4604" max="4604" width="8.7109375" customWidth="1"/>
    <col min="4605" max="4605" width="18.7109375" customWidth="1"/>
    <col min="4606" max="4606" width="13.85546875" customWidth="1"/>
    <col min="4607" max="4607" width="13.42578125" customWidth="1"/>
    <col min="4608" max="4608" width="15.140625" customWidth="1"/>
    <col min="4609" max="4609" width="40.7109375" customWidth="1"/>
    <col min="4610" max="4610" width="20.42578125" customWidth="1"/>
    <col min="4611" max="4611" width="17.85546875" customWidth="1"/>
    <col min="4612" max="4612" width="16.7109375" customWidth="1"/>
    <col min="4613" max="4613" width="13.7109375" customWidth="1"/>
    <col min="4614" max="4614" width="14.28515625" customWidth="1"/>
    <col min="4615" max="4615" width="12.7109375" customWidth="1"/>
    <col min="4616" max="4616" width="56.85546875" customWidth="1"/>
    <col min="4617" max="4618" width="0" hidden="1" customWidth="1"/>
    <col min="4855" max="4855" width="4.7109375" customWidth="1"/>
    <col min="4856" max="4856" width="14.140625" customWidth="1"/>
    <col min="4857" max="4857" width="23.42578125" customWidth="1"/>
    <col min="4858" max="4858" width="17.28515625" customWidth="1"/>
    <col min="4859" max="4859" width="11.7109375" customWidth="1"/>
    <col min="4860" max="4860" width="8.7109375" customWidth="1"/>
    <col min="4861" max="4861" width="18.7109375" customWidth="1"/>
    <col min="4862" max="4862" width="13.85546875" customWidth="1"/>
    <col min="4863" max="4863" width="13.42578125" customWidth="1"/>
    <col min="4864" max="4864" width="15.140625" customWidth="1"/>
    <col min="4865" max="4865" width="40.7109375" customWidth="1"/>
    <col min="4866" max="4866" width="20.42578125" customWidth="1"/>
    <col min="4867" max="4867" width="17.85546875" customWidth="1"/>
    <col min="4868" max="4868" width="16.7109375" customWidth="1"/>
    <col min="4869" max="4869" width="13.7109375" customWidth="1"/>
    <col min="4870" max="4870" width="14.28515625" customWidth="1"/>
    <col min="4871" max="4871" width="12.7109375" customWidth="1"/>
    <col min="4872" max="4872" width="56.85546875" customWidth="1"/>
    <col min="4873" max="4874" width="0" hidden="1" customWidth="1"/>
    <col min="5111" max="5111" width="4.7109375" customWidth="1"/>
    <col min="5112" max="5112" width="14.140625" customWidth="1"/>
    <col min="5113" max="5113" width="23.42578125" customWidth="1"/>
    <col min="5114" max="5114" width="17.28515625" customWidth="1"/>
    <col min="5115" max="5115" width="11.7109375" customWidth="1"/>
    <col min="5116" max="5116" width="8.7109375" customWidth="1"/>
    <col min="5117" max="5117" width="18.7109375" customWidth="1"/>
    <col min="5118" max="5118" width="13.85546875" customWidth="1"/>
    <col min="5119" max="5119" width="13.42578125" customWidth="1"/>
    <col min="5120" max="5120" width="15.140625" customWidth="1"/>
    <col min="5121" max="5121" width="40.7109375" customWidth="1"/>
    <col min="5122" max="5122" width="20.42578125" customWidth="1"/>
    <col min="5123" max="5123" width="17.85546875" customWidth="1"/>
    <col min="5124" max="5124" width="16.7109375" customWidth="1"/>
    <col min="5125" max="5125" width="13.7109375" customWidth="1"/>
    <col min="5126" max="5126" width="14.28515625" customWidth="1"/>
    <col min="5127" max="5127" width="12.7109375" customWidth="1"/>
    <col min="5128" max="5128" width="56.85546875" customWidth="1"/>
    <col min="5129" max="5130" width="0" hidden="1" customWidth="1"/>
    <col min="5367" max="5367" width="4.7109375" customWidth="1"/>
    <col min="5368" max="5368" width="14.140625" customWidth="1"/>
    <col min="5369" max="5369" width="23.42578125" customWidth="1"/>
    <col min="5370" max="5370" width="17.28515625" customWidth="1"/>
    <col min="5371" max="5371" width="11.7109375" customWidth="1"/>
    <col min="5372" max="5372" width="8.7109375" customWidth="1"/>
    <col min="5373" max="5373" width="18.7109375" customWidth="1"/>
    <col min="5374" max="5374" width="13.85546875" customWidth="1"/>
    <col min="5375" max="5375" width="13.42578125" customWidth="1"/>
    <col min="5376" max="5376" width="15.140625" customWidth="1"/>
    <col min="5377" max="5377" width="40.7109375" customWidth="1"/>
    <col min="5378" max="5378" width="20.42578125" customWidth="1"/>
    <col min="5379" max="5379" width="17.85546875" customWidth="1"/>
    <col min="5380" max="5380" width="16.7109375" customWidth="1"/>
    <col min="5381" max="5381" width="13.7109375" customWidth="1"/>
    <col min="5382" max="5382" width="14.28515625" customWidth="1"/>
    <col min="5383" max="5383" width="12.7109375" customWidth="1"/>
    <col min="5384" max="5384" width="56.85546875" customWidth="1"/>
    <col min="5385" max="5386" width="0" hidden="1" customWidth="1"/>
    <col min="5623" max="5623" width="4.7109375" customWidth="1"/>
    <col min="5624" max="5624" width="14.140625" customWidth="1"/>
    <col min="5625" max="5625" width="23.42578125" customWidth="1"/>
    <col min="5626" max="5626" width="17.28515625" customWidth="1"/>
    <col min="5627" max="5627" width="11.7109375" customWidth="1"/>
    <col min="5628" max="5628" width="8.7109375" customWidth="1"/>
    <col min="5629" max="5629" width="18.7109375" customWidth="1"/>
    <col min="5630" max="5630" width="13.85546875" customWidth="1"/>
    <col min="5631" max="5631" width="13.42578125" customWidth="1"/>
    <col min="5632" max="5632" width="15.140625" customWidth="1"/>
    <col min="5633" max="5633" width="40.7109375" customWidth="1"/>
    <col min="5634" max="5634" width="20.42578125" customWidth="1"/>
    <col min="5635" max="5635" width="17.85546875" customWidth="1"/>
    <col min="5636" max="5636" width="16.7109375" customWidth="1"/>
    <col min="5637" max="5637" width="13.7109375" customWidth="1"/>
    <col min="5638" max="5638" width="14.28515625" customWidth="1"/>
    <col min="5639" max="5639" width="12.7109375" customWidth="1"/>
    <col min="5640" max="5640" width="56.85546875" customWidth="1"/>
    <col min="5641" max="5642" width="0" hidden="1" customWidth="1"/>
    <col min="5879" max="5879" width="4.7109375" customWidth="1"/>
    <col min="5880" max="5880" width="14.140625" customWidth="1"/>
    <col min="5881" max="5881" width="23.42578125" customWidth="1"/>
    <col min="5882" max="5882" width="17.28515625" customWidth="1"/>
    <col min="5883" max="5883" width="11.7109375" customWidth="1"/>
    <col min="5884" max="5884" width="8.7109375" customWidth="1"/>
    <col min="5885" max="5885" width="18.7109375" customWidth="1"/>
    <col min="5886" max="5886" width="13.85546875" customWidth="1"/>
    <col min="5887" max="5887" width="13.42578125" customWidth="1"/>
    <col min="5888" max="5888" width="15.140625" customWidth="1"/>
    <col min="5889" max="5889" width="40.7109375" customWidth="1"/>
    <col min="5890" max="5890" width="20.42578125" customWidth="1"/>
    <col min="5891" max="5891" width="17.85546875" customWidth="1"/>
    <col min="5892" max="5892" width="16.7109375" customWidth="1"/>
    <col min="5893" max="5893" width="13.7109375" customWidth="1"/>
    <col min="5894" max="5894" width="14.28515625" customWidth="1"/>
    <col min="5895" max="5895" width="12.7109375" customWidth="1"/>
    <col min="5896" max="5896" width="56.85546875" customWidth="1"/>
    <col min="5897" max="5898" width="0" hidden="1" customWidth="1"/>
    <col min="6135" max="6135" width="4.7109375" customWidth="1"/>
    <col min="6136" max="6136" width="14.140625" customWidth="1"/>
    <col min="6137" max="6137" width="23.42578125" customWidth="1"/>
    <col min="6138" max="6138" width="17.28515625" customWidth="1"/>
    <col min="6139" max="6139" width="11.7109375" customWidth="1"/>
    <col min="6140" max="6140" width="8.7109375" customWidth="1"/>
    <col min="6141" max="6141" width="18.7109375" customWidth="1"/>
    <col min="6142" max="6142" width="13.85546875" customWidth="1"/>
    <col min="6143" max="6143" width="13.42578125" customWidth="1"/>
    <col min="6144" max="6144" width="15.140625" customWidth="1"/>
    <col min="6145" max="6145" width="40.7109375" customWidth="1"/>
    <col min="6146" max="6146" width="20.42578125" customWidth="1"/>
    <col min="6147" max="6147" width="17.85546875" customWidth="1"/>
    <col min="6148" max="6148" width="16.7109375" customWidth="1"/>
    <col min="6149" max="6149" width="13.7109375" customWidth="1"/>
    <col min="6150" max="6150" width="14.28515625" customWidth="1"/>
    <col min="6151" max="6151" width="12.7109375" customWidth="1"/>
    <col min="6152" max="6152" width="56.85546875" customWidth="1"/>
    <col min="6153" max="6154" width="0" hidden="1" customWidth="1"/>
    <col min="6391" max="6391" width="4.7109375" customWidth="1"/>
    <col min="6392" max="6392" width="14.140625" customWidth="1"/>
    <col min="6393" max="6393" width="23.42578125" customWidth="1"/>
    <col min="6394" max="6394" width="17.28515625" customWidth="1"/>
    <col min="6395" max="6395" width="11.7109375" customWidth="1"/>
    <col min="6396" max="6396" width="8.7109375" customWidth="1"/>
    <col min="6397" max="6397" width="18.7109375" customWidth="1"/>
    <col min="6398" max="6398" width="13.85546875" customWidth="1"/>
    <col min="6399" max="6399" width="13.42578125" customWidth="1"/>
    <col min="6400" max="6400" width="15.140625" customWidth="1"/>
    <col min="6401" max="6401" width="40.7109375" customWidth="1"/>
    <col min="6402" max="6402" width="20.42578125" customWidth="1"/>
    <col min="6403" max="6403" width="17.85546875" customWidth="1"/>
    <col min="6404" max="6404" width="16.7109375" customWidth="1"/>
    <col min="6405" max="6405" width="13.7109375" customWidth="1"/>
    <col min="6406" max="6406" width="14.28515625" customWidth="1"/>
    <col min="6407" max="6407" width="12.7109375" customWidth="1"/>
    <col min="6408" max="6408" width="56.85546875" customWidth="1"/>
    <col min="6409" max="6410" width="0" hidden="1" customWidth="1"/>
    <col min="6647" max="6647" width="4.7109375" customWidth="1"/>
    <col min="6648" max="6648" width="14.140625" customWidth="1"/>
    <col min="6649" max="6649" width="23.42578125" customWidth="1"/>
    <col min="6650" max="6650" width="17.28515625" customWidth="1"/>
    <col min="6651" max="6651" width="11.7109375" customWidth="1"/>
    <col min="6652" max="6652" width="8.7109375" customWidth="1"/>
    <col min="6653" max="6653" width="18.7109375" customWidth="1"/>
    <col min="6654" max="6654" width="13.85546875" customWidth="1"/>
    <col min="6655" max="6655" width="13.42578125" customWidth="1"/>
    <col min="6656" max="6656" width="15.140625" customWidth="1"/>
    <col min="6657" max="6657" width="40.7109375" customWidth="1"/>
    <col min="6658" max="6658" width="20.42578125" customWidth="1"/>
    <col min="6659" max="6659" width="17.85546875" customWidth="1"/>
    <col min="6660" max="6660" width="16.7109375" customWidth="1"/>
    <col min="6661" max="6661" width="13.7109375" customWidth="1"/>
    <col min="6662" max="6662" width="14.28515625" customWidth="1"/>
    <col min="6663" max="6663" width="12.7109375" customWidth="1"/>
    <col min="6664" max="6664" width="56.85546875" customWidth="1"/>
    <col min="6665" max="6666" width="0" hidden="1" customWidth="1"/>
    <col min="6903" max="6903" width="4.7109375" customWidth="1"/>
    <col min="6904" max="6904" width="14.140625" customWidth="1"/>
    <col min="6905" max="6905" width="23.42578125" customWidth="1"/>
    <col min="6906" max="6906" width="17.28515625" customWidth="1"/>
    <col min="6907" max="6907" width="11.7109375" customWidth="1"/>
    <col min="6908" max="6908" width="8.7109375" customWidth="1"/>
    <col min="6909" max="6909" width="18.7109375" customWidth="1"/>
    <col min="6910" max="6910" width="13.85546875" customWidth="1"/>
    <col min="6911" max="6911" width="13.42578125" customWidth="1"/>
    <col min="6912" max="6912" width="15.140625" customWidth="1"/>
    <col min="6913" max="6913" width="40.7109375" customWidth="1"/>
    <col min="6914" max="6914" width="20.42578125" customWidth="1"/>
    <col min="6915" max="6915" width="17.85546875" customWidth="1"/>
    <col min="6916" max="6916" width="16.7109375" customWidth="1"/>
    <col min="6917" max="6917" width="13.7109375" customWidth="1"/>
    <col min="6918" max="6918" width="14.28515625" customWidth="1"/>
    <col min="6919" max="6919" width="12.7109375" customWidth="1"/>
    <col min="6920" max="6920" width="56.85546875" customWidth="1"/>
    <col min="6921" max="6922" width="0" hidden="1" customWidth="1"/>
    <col min="7159" max="7159" width="4.7109375" customWidth="1"/>
    <col min="7160" max="7160" width="14.140625" customWidth="1"/>
    <col min="7161" max="7161" width="23.42578125" customWidth="1"/>
    <col min="7162" max="7162" width="17.28515625" customWidth="1"/>
    <col min="7163" max="7163" width="11.7109375" customWidth="1"/>
    <col min="7164" max="7164" width="8.7109375" customWidth="1"/>
    <col min="7165" max="7165" width="18.7109375" customWidth="1"/>
    <col min="7166" max="7166" width="13.85546875" customWidth="1"/>
    <col min="7167" max="7167" width="13.42578125" customWidth="1"/>
    <col min="7168" max="7168" width="15.140625" customWidth="1"/>
    <col min="7169" max="7169" width="40.7109375" customWidth="1"/>
    <col min="7170" max="7170" width="20.42578125" customWidth="1"/>
    <col min="7171" max="7171" width="17.85546875" customWidth="1"/>
    <col min="7172" max="7172" width="16.7109375" customWidth="1"/>
    <col min="7173" max="7173" width="13.7109375" customWidth="1"/>
    <col min="7174" max="7174" width="14.28515625" customWidth="1"/>
    <col min="7175" max="7175" width="12.7109375" customWidth="1"/>
    <col min="7176" max="7176" width="56.85546875" customWidth="1"/>
    <col min="7177" max="7178" width="0" hidden="1" customWidth="1"/>
    <col min="7415" max="7415" width="4.7109375" customWidth="1"/>
    <col min="7416" max="7416" width="14.140625" customWidth="1"/>
    <col min="7417" max="7417" width="23.42578125" customWidth="1"/>
    <col min="7418" max="7418" width="17.28515625" customWidth="1"/>
    <col min="7419" max="7419" width="11.7109375" customWidth="1"/>
    <col min="7420" max="7420" width="8.7109375" customWidth="1"/>
    <col min="7421" max="7421" width="18.7109375" customWidth="1"/>
    <col min="7422" max="7422" width="13.85546875" customWidth="1"/>
    <col min="7423" max="7423" width="13.42578125" customWidth="1"/>
    <col min="7424" max="7424" width="15.140625" customWidth="1"/>
    <col min="7425" max="7425" width="40.7109375" customWidth="1"/>
    <col min="7426" max="7426" width="20.42578125" customWidth="1"/>
    <col min="7427" max="7427" width="17.85546875" customWidth="1"/>
    <col min="7428" max="7428" width="16.7109375" customWidth="1"/>
    <col min="7429" max="7429" width="13.7109375" customWidth="1"/>
    <col min="7430" max="7430" width="14.28515625" customWidth="1"/>
    <col min="7431" max="7431" width="12.7109375" customWidth="1"/>
    <col min="7432" max="7432" width="56.85546875" customWidth="1"/>
    <col min="7433" max="7434" width="0" hidden="1" customWidth="1"/>
    <col min="7671" max="7671" width="4.7109375" customWidth="1"/>
    <col min="7672" max="7672" width="14.140625" customWidth="1"/>
    <col min="7673" max="7673" width="23.42578125" customWidth="1"/>
    <col min="7674" max="7674" width="17.28515625" customWidth="1"/>
    <col min="7675" max="7675" width="11.7109375" customWidth="1"/>
    <col min="7676" max="7676" width="8.7109375" customWidth="1"/>
    <col min="7677" max="7677" width="18.7109375" customWidth="1"/>
    <col min="7678" max="7678" width="13.85546875" customWidth="1"/>
    <col min="7679" max="7679" width="13.42578125" customWidth="1"/>
    <col min="7680" max="7680" width="15.140625" customWidth="1"/>
    <col min="7681" max="7681" width="40.7109375" customWidth="1"/>
    <col min="7682" max="7682" width="20.42578125" customWidth="1"/>
    <col min="7683" max="7683" width="17.85546875" customWidth="1"/>
    <col min="7684" max="7684" width="16.7109375" customWidth="1"/>
    <col min="7685" max="7685" width="13.7109375" customWidth="1"/>
    <col min="7686" max="7686" width="14.28515625" customWidth="1"/>
    <col min="7687" max="7687" width="12.7109375" customWidth="1"/>
    <col min="7688" max="7688" width="56.85546875" customWidth="1"/>
    <col min="7689" max="7690" width="0" hidden="1" customWidth="1"/>
    <col min="7927" max="7927" width="4.7109375" customWidth="1"/>
    <col min="7928" max="7928" width="14.140625" customWidth="1"/>
    <col min="7929" max="7929" width="23.42578125" customWidth="1"/>
    <col min="7930" max="7930" width="17.28515625" customWidth="1"/>
    <col min="7931" max="7931" width="11.7109375" customWidth="1"/>
    <col min="7932" max="7932" width="8.7109375" customWidth="1"/>
    <col min="7933" max="7933" width="18.7109375" customWidth="1"/>
    <col min="7934" max="7934" width="13.85546875" customWidth="1"/>
    <col min="7935" max="7935" width="13.42578125" customWidth="1"/>
    <col min="7936" max="7936" width="15.140625" customWidth="1"/>
    <col min="7937" max="7937" width="40.7109375" customWidth="1"/>
    <col min="7938" max="7938" width="20.42578125" customWidth="1"/>
    <col min="7939" max="7939" width="17.85546875" customWidth="1"/>
    <col min="7940" max="7940" width="16.7109375" customWidth="1"/>
    <col min="7941" max="7941" width="13.7109375" customWidth="1"/>
    <col min="7942" max="7942" width="14.28515625" customWidth="1"/>
    <col min="7943" max="7943" width="12.7109375" customWidth="1"/>
    <col min="7944" max="7944" width="56.85546875" customWidth="1"/>
    <col min="7945" max="7946" width="0" hidden="1" customWidth="1"/>
    <col min="8183" max="8183" width="4.7109375" customWidth="1"/>
    <col min="8184" max="8184" width="14.140625" customWidth="1"/>
    <col min="8185" max="8185" width="23.42578125" customWidth="1"/>
    <col min="8186" max="8186" width="17.28515625" customWidth="1"/>
    <col min="8187" max="8187" width="11.7109375" customWidth="1"/>
    <col min="8188" max="8188" width="8.7109375" customWidth="1"/>
    <col min="8189" max="8189" width="18.7109375" customWidth="1"/>
    <col min="8190" max="8190" width="13.85546875" customWidth="1"/>
    <col min="8191" max="8191" width="13.42578125" customWidth="1"/>
    <col min="8192" max="8192" width="15.140625" customWidth="1"/>
    <col min="8193" max="8193" width="40.7109375" customWidth="1"/>
    <col min="8194" max="8194" width="20.42578125" customWidth="1"/>
    <col min="8195" max="8195" width="17.85546875" customWidth="1"/>
    <col min="8196" max="8196" width="16.7109375" customWidth="1"/>
    <col min="8197" max="8197" width="13.7109375" customWidth="1"/>
    <col min="8198" max="8198" width="14.28515625" customWidth="1"/>
    <col min="8199" max="8199" width="12.7109375" customWidth="1"/>
    <col min="8200" max="8200" width="56.85546875" customWidth="1"/>
    <col min="8201" max="8202" width="0" hidden="1" customWidth="1"/>
    <col min="8439" max="8439" width="4.7109375" customWidth="1"/>
    <col min="8440" max="8440" width="14.140625" customWidth="1"/>
    <col min="8441" max="8441" width="23.42578125" customWidth="1"/>
    <col min="8442" max="8442" width="17.28515625" customWidth="1"/>
    <col min="8443" max="8443" width="11.7109375" customWidth="1"/>
    <col min="8444" max="8444" width="8.7109375" customWidth="1"/>
    <col min="8445" max="8445" width="18.7109375" customWidth="1"/>
    <col min="8446" max="8446" width="13.85546875" customWidth="1"/>
    <col min="8447" max="8447" width="13.42578125" customWidth="1"/>
    <col min="8448" max="8448" width="15.140625" customWidth="1"/>
    <col min="8449" max="8449" width="40.7109375" customWidth="1"/>
    <col min="8450" max="8450" width="20.42578125" customWidth="1"/>
    <col min="8451" max="8451" width="17.85546875" customWidth="1"/>
    <col min="8452" max="8452" width="16.7109375" customWidth="1"/>
    <col min="8453" max="8453" width="13.7109375" customWidth="1"/>
    <col min="8454" max="8454" width="14.28515625" customWidth="1"/>
    <col min="8455" max="8455" width="12.7109375" customWidth="1"/>
    <col min="8456" max="8456" width="56.85546875" customWidth="1"/>
    <col min="8457" max="8458" width="0" hidden="1" customWidth="1"/>
    <col min="8695" max="8695" width="4.7109375" customWidth="1"/>
    <col min="8696" max="8696" width="14.140625" customWidth="1"/>
    <col min="8697" max="8697" width="23.42578125" customWidth="1"/>
    <col min="8698" max="8698" width="17.28515625" customWidth="1"/>
    <col min="8699" max="8699" width="11.7109375" customWidth="1"/>
    <col min="8700" max="8700" width="8.7109375" customWidth="1"/>
    <col min="8701" max="8701" width="18.7109375" customWidth="1"/>
    <col min="8702" max="8702" width="13.85546875" customWidth="1"/>
    <col min="8703" max="8703" width="13.42578125" customWidth="1"/>
    <col min="8704" max="8704" width="15.140625" customWidth="1"/>
    <col min="8705" max="8705" width="40.7109375" customWidth="1"/>
    <col min="8706" max="8706" width="20.42578125" customWidth="1"/>
    <col min="8707" max="8707" width="17.85546875" customWidth="1"/>
    <col min="8708" max="8708" width="16.7109375" customWidth="1"/>
    <col min="8709" max="8709" width="13.7109375" customWidth="1"/>
    <col min="8710" max="8710" width="14.28515625" customWidth="1"/>
    <col min="8711" max="8711" width="12.7109375" customWidth="1"/>
    <col min="8712" max="8712" width="56.85546875" customWidth="1"/>
    <col min="8713" max="8714" width="0" hidden="1" customWidth="1"/>
    <col min="8951" max="8951" width="4.7109375" customWidth="1"/>
    <col min="8952" max="8952" width="14.140625" customWidth="1"/>
    <col min="8953" max="8953" width="23.42578125" customWidth="1"/>
    <col min="8954" max="8954" width="17.28515625" customWidth="1"/>
    <col min="8955" max="8955" width="11.7109375" customWidth="1"/>
    <col min="8956" max="8956" width="8.7109375" customWidth="1"/>
    <col min="8957" max="8957" width="18.7109375" customWidth="1"/>
    <col min="8958" max="8958" width="13.85546875" customWidth="1"/>
    <col min="8959" max="8959" width="13.42578125" customWidth="1"/>
    <col min="8960" max="8960" width="15.140625" customWidth="1"/>
    <col min="8961" max="8961" width="40.7109375" customWidth="1"/>
    <col min="8962" max="8962" width="20.42578125" customWidth="1"/>
    <col min="8963" max="8963" width="17.85546875" customWidth="1"/>
    <col min="8964" max="8964" width="16.7109375" customWidth="1"/>
    <col min="8965" max="8965" width="13.7109375" customWidth="1"/>
    <col min="8966" max="8966" width="14.28515625" customWidth="1"/>
    <col min="8967" max="8967" width="12.7109375" customWidth="1"/>
    <col min="8968" max="8968" width="56.85546875" customWidth="1"/>
    <col min="8969" max="8970" width="0" hidden="1" customWidth="1"/>
    <col min="9207" max="9207" width="4.7109375" customWidth="1"/>
    <col min="9208" max="9208" width="14.140625" customWidth="1"/>
    <col min="9209" max="9209" width="23.42578125" customWidth="1"/>
    <col min="9210" max="9210" width="17.28515625" customWidth="1"/>
    <col min="9211" max="9211" width="11.7109375" customWidth="1"/>
    <col min="9212" max="9212" width="8.7109375" customWidth="1"/>
    <col min="9213" max="9213" width="18.7109375" customWidth="1"/>
    <col min="9214" max="9214" width="13.85546875" customWidth="1"/>
    <col min="9215" max="9215" width="13.42578125" customWidth="1"/>
    <col min="9216" max="9216" width="15.140625" customWidth="1"/>
    <col min="9217" max="9217" width="40.7109375" customWidth="1"/>
    <col min="9218" max="9218" width="20.42578125" customWidth="1"/>
    <col min="9219" max="9219" width="17.85546875" customWidth="1"/>
    <col min="9220" max="9220" width="16.7109375" customWidth="1"/>
    <col min="9221" max="9221" width="13.7109375" customWidth="1"/>
    <col min="9222" max="9222" width="14.28515625" customWidth="1"/>
    <col min="9223" max="9223" width="12.7109375" customWidth="1"/>
    <col min="9224" max="9224" width="56.85546875" customWidth="1"/>
    <col min="9225" max="9226" width="0" hidden="1" customWidth="1"/>
    <col min="9463" max="9463" width="4.7109375" customWidth="1"/>
    <col min="9464" max="9464" width="14.140625" customWidth="1"/>
    <col min="9465" max="9465" width="23.42578125" customWidth="1"/>
    <col min="9466" max="9466" width="17.28515625" customWidth="1"/>
    <col min="9467" max="9467" width="11.7109375" customWidth="1"/>
    <col min="9468" max="9468" width="8.7109375" customWidth="1"/>
    <col min="9469" max="9469" width="18.7109375" customWidth="1"/>
    <col min="9470" max="9470" width="13.85546875" customWidth="1"/>
    <col min="9471" max="9471" width="13.42578125" customWidth="1"/>
    <col min="9472" max="9472" width="15.140625" customWidth="1"/>
    <col min="9473" max="9473" width="40.7109375" customWidth="1"/>
    <col min="9474" max="9474" width="20.42578125" customWidth="1"/>
    <col min="9475" max="9475" width="17.85546875" customWidth="1"/>
    <col min="9476" max="9476" width="16.7109375" customWidth="1"/>
    <col min="9477" max="9477" width="13.7109375" customWidth="1"/>
    <col min="9478" max="9478" width="14.28515625" customWidth="1"/>
    <col min="9479" max="9479" width="12.7109375" customWidth="1"/>
    <col min="9480" max="9480" width="56.85546875" customWidth="1"/>
    <col min="9481" max="9482" width="0" hidden="1" customWidth="1"/>
    <col min="9719" max="9719" width="4.7109375" customWidth="1"/>
    <col min="9720" max="9720" width="14.140625" customWidth="1"/>
    <col min="9721" max="9721" width="23.42578125" customWidth="1"/>
    <col min="9722" max="9722" width="17.28515625" customWidth="1"/>
    <col min="9723" max="9723" width="11.7109375" customWidth="1"/>
    <col min="9724" max="9724" width="8.7109375" customWidth="1"/>
    <col min="9725" max="9725" width="18.7109375" customWidth="1"/>
    <col min="9726" max="9726" width="13.85546875" customWidth="1"/>
    <col min="9727" max="9727" width="13.42578125" customWidth="1"/>
    <col min="9728" max="9728" width="15.140625" customWidth="1"/>
    <col min="9729" max="9729" width="40.7109375" customWidth="1"/>
    <col min="9730" max="9730" width="20.42578125" customWidth="1"/>
    <col min="9731" max="9731" width="17.85546875" customWidth="1"/>
    <col min="9732" max="9732" width="16.7109375" customWidth="1"/>
    <col min="9733" max="9733" width="13.7109375" customWidth="1"/>
    <col min="9734" max="9734" width="14.28515625" customWidth="1"/>
    <col min="9735" max="9735" width="12.7109375" customWidth="1"/>
    <col min="9736" max="9736" width="56.85546875" customWidth="1"/>
    <col min="9737" max="9738" width="0" hidden="1" customWidth="1"/>
    <col min="9975" max="9975" width="4.7109375" customWidth="1"/>
    <col min="9976" max="9976" width="14.140625" customWidth="1"/>
    <col min="9977" max="9977" width="23.42578125" customWidth="1"/>
    <col min="9978" max="9978" width="17.28515625" customWidth="1"/>
    <col min="9979" max="9979" width="11.7109375" customWidth="1"/>
    <col min="9980" max="9980" width="8.7109375" customWidth="1"/>
    <col min="9981" max="9981" width="18.7109375" customWidth="1"/>
    <col min="9982" max="9982" width="13.85546875" customWidth="1"/>
    <col min="9983" max="9983" width="13.42578125" customWidth="1"/>
    <col min="9984" max="9984" width="15.140625" customWidth="1"/>
    <col min="9985" max="9985" width="40.7109375" customWidth="1"/>
    <col min="9986" max="9986" width="20.42578125" customWidth="1"/>
    <col min="9987" max="9987" width="17.85546875" customWidth="1"/>
    <col min="9988" max="9988" width="16.7109375" customWidth="1"/>
    <col min="9989" max="9989" width="13.7109375" customWidth="1"/>
    <col min="9990" max="9990" width="14.28515625" customWidth="1"/>
    <col min="9991" max="9991" width="12.7109375" customWidth="1"/>
    <col min="9992" max="9992" width="56.85546875" customWidth="1"/>
    <col min="9993" max="9994" width="0" hidden="1" customWidth="1"/>
    <col min="10231" max="10231" width="4.7109375" customWidth="1"/>
    <col min="10232" max="10232" width="14.140625" customWidth="1"/>
    <col min="10233" max="10233" width="23.42578125" customWidth="1"/>
    <col min="10234" max="10234" width="17.28515625" customWidth="1"/>
    <col min="10235" max="10235" width="11.7109375" customWidth="1"/>
    <col min="10236" max="10236" width="8.7109375" customWidth="1"/>
    <col min="10237" max="10237" width="18.7109375" customWidth="1"/>
    <col min="10238" max="10238" width="13.85546875" customWidth="1"/>
    <col min="10239" max="10239" width="13.42578125" customWidth="1"/>
    <col min="10240" max="10240" width="15.140625" customWidth="1"/>
    <col min="10241" max="10241" width="40.7109375" customWidth="1"/>
    <col min="10242" max="10242" width="20.42578125" customWidth="1"/>
    <col min="10243" max="10243" width="17.85546875" customWidth="1"/>
    <col min="10244" max="10244" width="16.7109375" customWidth="1"/>
    <col min="10245" max="10245" width="13.7109375" customWidth="1"/>
    <col min="10246" max="10246" width="14.28515625" customWidth="1"/>
    <col min="10247" max="10247" width="12.7109375" customWidth="1"/>
    <col min="10248" max="10248" width="56.85546875" customWidth="1"/>
    <col min="10249" max="10250" width="0" hidden="1" customWidth="1"/>
    <col min="10487" max="10487" width="4.7109375" customWidth="1"/>
    <col min="10488" max="10488" width="14.140625" customWidth="1"/>
    <col min="10489" max="10489" width="23.42578125" customWidth="1"/>
    <col min="10490" max="10490" width="17.28515625" customWidth="1"/>
    <col min="10491" max="10491" width="11.7109375" customWidth="1"/>
    <col min="10492" max="10492" width="8.7109375" customWidth="1"/>
    <col min="10493" max="10493" width="18.7109375" customWidth="1"/>
    <col min="10494" max="10494" width="13.85546875" customWidth="1"/>
    <col min="10495" max="10495" width="13.42578125" customWidth="1"/>
    <col min="10496" max="10496" width="15.140625" customWidth="1"/>
    <col min="10497" max="10497" width="40.7109375" customWidth="1"/>
    <col min="10498" max="10498" width="20.42578125" customWidth="1"/>
    <col min="10499" max="10499" width="17.85546875" customWidth="1"/>
    <col min="10500" max="10500" width="16.7109375" customWidth="1"/>
    <col min="10501" max="10501" width="13.7109375" customWidth="1"/>
    <col min="10502" max="10502" width="14.28515625" customWidth="1"/>
    <col min="10503" max="10503" width="12.7109375" customWidth="1"/>
    <col min="10504" max="10504" width="56.85546875" customWidth="1"/>
    <col min="10505" max="10506" width="0" hidden="1" customWidth="1"/>
    <col min="10743" max="10743" width="4.7109375" customWidth="1"/>
    <col min="10744" max="10744" width="14.140625" customWidth="1"/>
    <col min="10745" max="10745" width="23.42578125" customWidth="1"/>
    <col min="10746" max="10746" width="17.28515625" customWidth="1"/>
    <col min="10747" max="10747" width="11.7109375" customWidth="1"/>
    <col min="10748" max="10748" width="8.7109375" customWidth="1"/>
    <col min="10749" max="10749" width="18.7109375" customWidth="1"/>
    <col min="10750" max="10750" width="13.85546875" customWidth="1"/>
    <col min="10751" max="10751" width="13.42578125" customWidth="1"/>
    <col min="10752" max="10752" width="15.140625" customWidth="1"/>
    <col min="10753" max="10753" width="40.7109375" customWidth="1"/>
    <col min="10754" max="10754" width="20.42578125" customWidth="1"/>
    <col min="10755" max="10755" width="17.85546875" customWidth="1"/>
    <col min="10756" max="10756" width="16.7109375" customWidth="1"/>
    <col min="10757" max="10757" width="13.7109375" customWidth="1"/>
    <col min="10758" max="10758" width="14.28515625" customWidth="1"/>
    <col min="10759" max="10759" width="12.7109375" customWidth="1"/>
    <col min="10760" max="10760" width="56.85546875" customWidth="1"/>
    <col min="10761" max="10762" width="0" hidden="1" customWidth="1"/>
    <col min="10999" max="10999" width="4.7109375" customWidth="1"/>
    <col min="11000" max="11000" width="14.140625" customWidth="1"/>
    <col min="11001" max="11001" width="23.42578125" customWidth="1"/>
    <col min="11002" max="11002" width="17.28515625" customWidth="1"/>
    <col min="11003" max="11003" width="11.7109375" customWidth="1"/>
    <col min="11004" max="11004" width="8.7109375" customWidth="1"/>
    <col min="11005" max="11005" width="18.7109375" customWidth="1"/>
    <col min="11006" max="11006" width="13.85546875" customWidth="1"/>
    <col min="11007" max="11007" width="13.42578125" customWidth="1"/>
    <col min="11008" max="11008" width="15.140625" customWidth="1"/>
    <col min="11009" max="11009" width="40.7109375" customWidth="1"/>
    <col min="11010" max="11010" width="20.42578125" customWidth="1"/>
    <col min="11011" max="11011" width="17.85546875" customWidth="1"/>
    <col min="11012" max="11012" width="16.7109375" customWidth="1"/>
    <col min="11013" max="11013" width="13.7109375" customWidth="1"/>
    <col min="11014" max="11014" width="14.28515625" customWidth="1"/>
    <col min="11015" max="11015" width="12.7109375" customWidth="1"/>
    <col min="11016" max="11016" width="56.85546875" customWidth="1"/>
    <col min="11017" max="11018" width="0" hidden="1" customWidth="1"/>
    <col min="11255" max="11255" width="4.7109375" customWidth="1"/>
    <col min="11256" max="11256" width="14.140625" customWidth="1"/>
    <col min="11257" max="11257" width="23.42578125" customWidth="1"/>
    <col min="11258" max="11258" width="17.28515625" customWidth="1"/>
    <col min="11259" max="11259" width="11.7109375" customWidth="1"/>
    <col min="11260" max="11260" width="8.7109375" customWidth="1"/>
    <col min="11261" max="11261" width="18.7109375" customWidth="1"/>
    <col min="11262" max="11262" width="13.85546875" customWidth="1"/>
    <col min="11263" max="11263" width="13.42578125" customWidth="1"/>
    <col min="11264" max="11264" width="15.140625" customWidth="1"/>
    <col min="11265" max="11265" width="40.7109375" customWidth="1"/>
    <col min="11266" max="11266" width="20.42578125" customWidth="1"/>
    <col min="11267" max="11267" width="17.85546875" customWidth="1"/>
    <col min="11268" max="11268" width="16.7109375" customWidth="1"/>
    <col min="11269" max="11269" width="13.7109375" customWidth="1"/>
    <col min="11270" max="11270" width="14.28515625" customWidth="1"/>
    <col min="11271" max="11271" width="12.7109375" customWidth="1"/>
    <col min="11272" max="11272" width="56.85546875" customWidth="1"/>
    <col min="11273" max="11274" width="0" hidden="1" customWidth="1"/>
    <col min="11511" max="11511" width="4.7109375" customWidth="1"/>
    <col min="11512" max="11512" width="14.140625" customWidth="1"/>
    <col min="11513" max="11513" width="23.42578125" customWidth="1"/>
    <col min="11514" max="11514" width="17.28515625" customWidth="1"/>
    <col min="11515" max="11515" width="11.7109375" customWidth="1"/>
    <col min="11516" max="11516" width="8.7109375" customWidth="1"/>
    <col min="11517" max="11517" width="18.7109375" customWidth="1"/>
    <col min="11518" max="11518" width="13.85546875" customWidth="1"/>
    <col min="11519" max="11519" width="13.42578125" customWidth="1"/>
    <col min="11520" max="11520" width="15.140625" customWidth="1"/>
    <col min="11521" max="11521" width="40.7109375" customWidth="1"/>
    <col min="11522" max="11522" width="20.42578125" customWidth="1"/>
    <col min="11523" max="11523" width="17.85546875" customWidth="1"/>
    <col min="11524" max="11524" width="16.7109375" customWidth="1"/>
    <col min="11525" max="11525" width="13.7109375" customWidth="1"/>
    <col min="11526" max="11526" width="14.28515625" customWidth="1"/>
    <col min="11527" max="11527" width="12.7109375" customWidth="1"/>
    <col min="11528" max="11528" width="56.85546875" customWidth="1"/>
    <col min="11529" max="11530" width="0" hidden="1" customWidth="1"/>
    <col min="11767" max="11767" width="4.7109375" customWidth="1"/>
    <col min="11768" max="11768" width="14.140625" customWidth="1"/>
    <col min="11769" max="11769" width="23.42578125" customWidth="1"/>
    <col min="11770" max="11770" width="17.28515625" customWidth="1"/>
    <col min="11771" max="11771" width="11.7109375" customWidth="1"/>
    <col min="11772" max="11772" width="8.7109375" customWidth="1"/>
    <col min="11773" max="11773" width="18.7109375" customWidth="1"/>
    <col min="11774" max="11774" width="13.85546875" customWidth="1"/>
    <col min="11775" max="11775" width="13.42578125" customWidth="1"/>
    <col min="11776" max="11776" width="15.140625" customWidth="1"/>
    <col min="11777" max="11777" width="40.7109375" customWidth="1"/>
    <col min="11778" max="11778" width="20.42578125" customWidth="1"/>
    <col min="11779" max="11779" width="17.85546875" customWidth="1"/>
    <col min="11780" max="11780" width="16.7109375" customWidth="1"/>
    <col min="11781" max="11781" width="13.7109375" customWidth="1"/>
    <col min="11782" max="11782" width="14.28515625" customWidth="1"/>
    <col min="11783" max="11783" width="12.7109375" customWidth="1"/>
    <col min="11784" max="11784" width="56.85546875" customWidth="1"/>
    <col min="11785" max="11786" width="0" hidden="1" customWidth="1"/>
    <col min="12023" max="12023" width="4.7109375" customWidth="1"/>
    <col min="12024" max="12024" width="14.140625" customWidth="1"/>
    <col min="12025" max="12025" width="23.42578125" customWidth="1"/>
    <col min="12026" max="12026" width="17.28515625" customWidth="1"/>
    <col min="12027" max="12027" width="11.7109375" customWidth="1"/>
    <col min="12028" max="12028" width="8.7109375" customWidth="1"/>
    <col min="12029" max="12029" width="18.7109375" customWidth="1"/>
    <col min="12030" max="12030" width="13.85546875" customWidth="1"/>
    <col min="12031" max="12031" width="13.42578125" customWidth="1"/>
    <col min="12032" max="12032" width="15.140625" customWidth="1"/>
    <col min="12033" max="12033" width="40.7109375" customWidth="1"/>
    <col min="12034" max="12034" width="20.42578125" customWidth="1"/>
    <col min="12035" max="12035" width="17.85546875" customWidth="1"/>
    <col min="12036" max="12036" width="16.7109375" customWidth="1"/>
    <col min="12037" max="12037" width="13.7109375" customWidth="1"/>
    <col min="12038" max="12038" width="14.28515625" customWidth="1"/>
    <col min="12039" max="12039" width="12.7109375" customWidth="1"/>
    <col min="12040" max="12040" width="56.85546875" customWidth="1"/>
    <col min="12041" max="12042" width="0" hidden="1" customWidth="1"/>
    <col min="12279" max="12279" width="4.7109375" customWidth="1"/>
    <col min="12280" max="12280" width="14.140625" customWidth="1"/>
    <col min="12281" max="12281" width="23.42578125" customWidth="1"/>
    <col min="12282" max="12282" width="17.28515625" customWidth="1"/>
    <col min="12283" max="12283" width="11.7109375" customWidth="1"/>
    <col min="12284" max="12284" width="8.7109375" customWidth="1"/>
    <col min="12285" max="12285" width="18.7109375" customWidth="1"/>
    <col min="12286" max="12286" width="13.85546875" customWidth="1"/>
    <col min="12287" max="12287" width="13.42578125" customWidth="1"/>
    <col min="12288" max="12288" width="15.140625" customWidth="1"/>
    <col min="12289" max="12289" width="40.7109375" customWidth="1"/>
    <col min="12290" max="12290" width="20.42578125" customWidth="1"/>
    <col min="12291" max="12291" width="17.85546875" customWidth="1"/>
    <col min="12292" max="12292" width="16.7109375" customWidth="1"/>
    <col min="12293" max="12293" width="13.7109375" customWidth="1"/>
    <col min="12294" max="12294" width="14.28515625" customWidth="1"/>
    <col min="12295" max="12295" width="12.7109375" customWidth="1"/>
    <col min="12296" max="12296" width="56.85546875" customWidth="1"/>
    <col min="12297" max="12298" width="0" hidden="1" customWidth="1"/>
    <col min="12535" max="12535" width="4.7109375" customWidth="1"/>
    <col min="12536" max="12536" width="14.140625" customWidth="1"/>
    <col min="12537" max="12537" width="23.42578125" customWidth="1"/>
    <col min="12538" max="12538" width="17.28515625" customWidth="1"/>
    <col min="12539" max="12539" width="11.7109375" customWidth="1"/>
    <col min="12540" max="12540" width="8.7109375" customWidth="1"/>
    <col min="12541" max="12541" width="18.7109375" customWidth="1"/>
    <col min="12542" max="12542" width="13.85546875" customWidth="1"/>
    <col min="12543" max="12543" width="13.42578125" customWidth="1"/>
    <col min="12544" max="12544" width="15.140625" customWidth="1"/>
    <col min="12545" max="12545" width="40.7109375" customWidth="1"/>
    <col min="12546" max="12546" width="20.42578125" customWidth="1"/>
    <col min="12547" max="12547" width="17.85546875" customWidth="1"/>
    <col min="12548" max="12548" width="16.7109375" customWidth="1"/>
    <col min="12549" max="12549" width="13.7109375" customWidth="1"/>
    <col min="12550" max="12550" width="14.28515625" customWidth="1"/>
    <col min="12551" max="12551" width="12.7109375" customWidth="1"/>
    <col min="12552" max="12552" width="56.85546875" customWidth="1"/>
    <col min="12553" max="12554" width="0" hidden="1" customWidth="1"/>
    <col min="12791" max="12791" width="4.7109375" customWidth="1"/>
    <col min="12792" max="12792" width="14.140625" customWidth="1"/>
    <col min="12793" max="12793" width="23.42578125" customWidth="1"/>
    <col min="12794" max="12794" width="17.28515625" customWidth="1"/>
    <col min="12795" max="12795" width="11.7109375" customWidth="1"/>
    <col min="12796" max="12796" width="8.7109375" customWidth="1"/>
    <col min="12797" max="12797" width="18.7109375" customWidth="1"/>
    <col min="12798" max="12798" width="13.85546875" customWidth="1"/>
    <col min="12799" max="12799" width="13.42578125" customWidth="1"/>
    <col min="12800" max="12800" width="15.140625" customWidth="1"/>
    <col min="12801" max="12801" width="40.7109375" customWidth="1"/>
    <col min="12802" max="12802" width="20.42578125" customWidth="1"/>
    <col min="12803" max="12803" width="17.85546875" customWidth="1"/>
    <col min="12804" max="12804" width="16.7109375" customWidth="1"/>
    <col min="12805" max="12805" width="13.7109375" customWidth="1"/>
    <col min="12806" max="12806" width="14.28515625" customWidth="1"/>
    <col min="12807" max="12807" width="12.7109375" customWidth="1"/>
    <col min="12808" max="12808" width="56.85546875" customWidth="1"/>
    <col min="12809" max="12810" width="0" hidden="1" customWidth="1"/>
    <col min="13047" max="13047" width="4.7109375" customWidth="1"/>
    <col min="13048" max="13048" width="14.140625" customWidth="1"/>
    <col min="13049" max="13049" width="23.42578125" customWidth="1"/>
    <col min="13050" max="13050" width="17.28515625" customWidth="1"/>
    <col min="13051" max="13051" width="11.7109375" customWidth="1"/>
    <col min="13052" max="13052" width="8.7109375" customWidth="1"/>
    <col min="13053" max="13053" width="18.7109375" customWidth="1"/>
    <col min="13054" max="13054" width="13.85546875" customWidth="1"/>
    <col min="13055" max="13055" width="13.42578125" customWidth="1"/>
    <col min="13056" max="13056" width="15.140625" customWidth="1"/>
    <col min="13057" max="13057" width="40.7109375" customWidth="1"/>
    <col min="13058" max="13058" width="20.42578125" customWidth="1"/>
    <col min="13059" max="13059" width="17.85546875" customWidth="1"/>
    <col min="13060" max="13060" width="16.7109375" customWidth="1"/>
    <col min="13061" max="13061" width="13.7109375" customWidth="1"/>
    <col min="13062" max="13062" width="14.28515625" customWidth="1"/>
    <col min="13063" max="13063" width="12.7109375" customWidth="1"/>
    <col min="13064" max="13064" width="56.85546875" customWidth="1"/>
    <col min="13065" max="13066" width="0" hidden="1" customWidth="1"/>
    <col min="13303" max="13303" width="4.7109375" customWidth="1"/>
    <col min="13304" max="13304" width="14.140625" customWidth="1"/>
    <col min="13305" max="13305" width="23.42578125" customWidth="1"/>
    <col min="13306" max="13306" width="17.28515625" customWidth="1"/>
    <col min="13307" max="13307" width="11.7109375" customWidth="1"/>
    <col min="13308" max="13308" width="8.7109375" customWidth="1"/>
    <col min="13309" max="13309" width="18.7109375" customWidth="1"/>
    <col min="13310" max="13310" width="13.85546875" customWidth="1"/>
    <col min="13311" max="13311" width="13.42578125" customWidth="1"/>
    <col min="13312" max="13312" width="15.140625" customWidth="1"/>
    <col min="13313" max="13313" width="40.7109375" customWidth="1"/>
    <col min="13314" max="13314" width="20.42578125" customWidth="1"/>
    <col min="13315" max="13315" width="17.85546875" customWidth="1"/>
    <col min="13316" max="13316" width="16.7109375" customWidth="1"/>
    <col min="13317" max="13317" width="13.7109375" customWidth="1"/>
    <col min="13318" max="13318" width="14.28515625" customWidth="1"/>
    <col min="13319" max="13319" width="12.7109375" customWidth="1"/>
    <col min="13320" max="13320" width="56.85546875" customWidth="1"/>
    <col min="13321" max="13322" width="0" hidden="1" customWidth="1"/>
    <col min="13559" max="13559" width="4.7109375" customWidth="1"/>
    <col min="13560" max="13560" width="14.140625" customWidth="1"/>
    <col min="13561" max="13561" width="23.42578125" customWidth="1"/>
    <col min="13562" max="13562" width="17.28515625" customWidth="1"/>
    <col min="13563" max="13563" width="11.7109375" customWidth="1"/>
    <col min="13564" max="13564" width="8.7109375" customWidth="1"/>
    <col min="13565" max="13565" width="18.7109375" customWidth="1"/>
    <col min="13566" max="13566" width="13.85546875" customWidth="1"/>
    <col min="13567" max="13567" width="13.42578125" customWidth="1"/>
    <col min="13568" max="13568" width="15.140625" customWidth="1"/>
    <col min="13569" max="13569" width="40.7109375" customWidth="1"/>
    <col min="13570" max="13570" width="20.42578125" customWidth="1"/>
    <col min="13571" max="13571" width="17.85546875" customWidth="1"/>
    <col min="13572" max="13572" width="16.7109375" customWidth="1"/>
    <col min="13573" max="13573" width="13.7109375" customWidth="1"/>
    <col min="13574" max="13574" width="14.28515625" customWidth="1"/>
    <col min="13575" max="13575" width="12.7109375" customWidth="1"/>
    <col min="13576" max="13576" width="56.85546875" customWidth="1"/>
    <col min="13577" max="13578" width="0" hidden="1" customWidth="1"/>
    <col min="13815" max="13815" width="4.7109375" customWidth="1"/>
    <col min="13816" max="13816" width="14.140625" customWidth="1"/>
    <col min="13817" max="13817" width="23.42578125" customWidth="1"/>
    <col min="13818" max="13818" width="17.28515625" customWidth="1"/>
    <col min="13819" max="13819" width="11.7109375" customWidth="1"/>
    <col min="13820" max="13820" width="8.7109375" customWidth="1"/>
    <col min="13821" max="13821" width="18.7109375" customWidth="1"/>
    <col min="13822" max="13822" width="13.85546875" customWidth="1"/>
    <col min="13823" max="13823" width="13.42578125" customWidth="1"/>
    <col min="13824" max="13824" width="15.140625" customWidth="1"/>
    <col min="13825" max="13825" width="40.7109375" customWidth="1"/>
    <col min="13826" max="13826" width="20.42578125" customWidth="1"/>
    <col min="13827" max="13827" width="17.85546875" customWidth="1"/>
    <col min="13828" max="13828" width="16.7109375" customWidth="1"/>
    <col min="13829" max="13829" width="13.7109375" customWidth="1"/>
    <col min="13830" max="13830" width="14.28515625" customWidth="1"/>
    <col min="13831" max="13831" width="12.7109375" customWidth="1"/>
    <col min="13832" max="13832" width="56.85546875" customWidth="1"/>
    <col min="13833" max="13834" width="0" hidden="1" customWidth="1"/>
    <col min="14071" max="14071" width="4.7109375" customWidth="1"/>
    <col min="14072" max="14072" width="14.140625" customWidth="1"/>
    <col min="14073" max="14073" width="23.42578125" customWidth="1"/>
    <col min="14074" max="14074" width="17.28515625" customWidth="1"/>
    <col min="14075" max="14075" width="11.7109375" customWidth="1"/>
    <col min="14076" max="14076" width="8.7109375" customWidth="1"/>
    <col min="14077" max="14077" width="18.7109375" customWidth="1"/>
    <col min="14078" max="14078" width="13.85546875" customWidth="1"/>
    <col min="14079" max="14079" width="13.42578125" customWidth="1"/>
    <col min="14080" max="14080" width="15.140625" customWidth="1"/>
    <col min="14081" max="14081" width="40.7109375" customWidth="1"/>
    <col min="14082" max="14082" width="20.42578125" customWidth="1"/>
    <col min="14083" max="14083" width="17.85546875" customWidth="1"/>
    <col min="14084" max="14084" width="16.7109375" customWidth="1"/>
    <col min="14085" max="14085" width="13.7109375" customWidth="1"/>
    <col min="14086" max="14086" width="14.28515625" customWidth="1"/>
    <col min="14087" max="14087" width="12.7109375" customWidth="1"/>
    <col min="14088" max="14088" width="56.85546875" customWidth="1"/>
    <col min="14089" max="14090" width="0" hidden="1" customWidth="1"/>
    <col min="14327" max="14327" width="4.7109375" customWidth="1"/>
    <col min="14328" max="14328" width="14.140625" customWidth="1"/>
    <col min="14329" max="14329" width="23.42578125" customWidth="1"/>
    <col min="14330" max="14330" width="17.28515625" customWidth="1"/>
    <col min="14331" max="14331" width="11.7109375" customWidth="1"/>
    <col min="14332" max="14332" width="8.7109375" customWidth="1"/>
    <col min="14333" max="14333" width="18.7109375" customWidth="1"/>
    <col min="14334" max="14334" width="13.85546875" customWidth="1"/>
    <col min="14335" max="14335" width="13.42578125" customWidth="1"/>
    <col min="14336" max="14336" width="15.140625" customWidth="1"/>
    <col min="14337" max="14337" width="40.7109375" customWidth="1"/>
    <col min="14338" max="14338" width="20.42578125" customWidth="1"/>
    <col min="14339" max="14339" width="17.85546875" customWidth="1"/>
    <col min="14340" max="14340" width="16.7109375" customWidth="1"/>
    <col min="14341" max="14341" width="13.7109375" customWidth="1"/>
    <col min="14342" max="14342" width="14.28515625" customWidth="1"/>
    <col min="14343" max="14343" width="12.7109375" customWidth="1"/>
    <col min="14344" max="14344" width="56.85546875" customWidth="1"/>
    <col min="14345" max="14346" width="0" hidden="1" customWidth="1"/>
    <col min="14583" max="14583" width="4.7109375" customWidth="1"/>
    <col min="14584" max="14584" width="14.140625" customWidth="1"/>
    <col min="14585" max="14585" width="23.42578125" customWidth="1"/>
    <col min="14586" max="14586" width="17.28515625" customWidth="1"/>
    <col min="14587" max="14587" width="11.7109375" customWidth="1"/>
    <col min="14588" max="14588" width="8.7109375" customWidth="1"/>
    <col min="14589" max="14589" width="18.7109375" customWidth="1"/>
    <col min="14590" max="14590" width="13.85546875" customWidth="1"/>
    <col min="14591" max="14591" width="13.42578125" customWidth="1"/>
    <col min="14592" max="14592" width="15.140625" customWidth="1"/>
    <col min="14593" max="14593" width="40.7109375" customWidth="1"/>
    <col min="14594" max="14594" width="20.42578125" customWidth="1"/>
    <col min="14595" max="14595" width="17.85546875" customWidth="1"/>
    <col min="14596" max="14596" width="16.7109375" customWidth="1"/>
    <col min="14597" max="14597" width="13.7109375" customWidth="1"/>
    <col min="14598" max="14598" width="14.28515625" customWidth="1"/>
    <col min="14599" max="14599" width="12.7109375" customWidth="1"/>
    <col min="14600" max="14600" width="56.85546875" customWidth="1"/>
    <col min="14601" max="14602" width="0" hidden="1" customWidth="1"/>
    <col min="14839" max="14839" width="4.7109375" customWidth="1"/>
    <col min="14840" max="14840" width="14.140625" customWidth="1"/>
    <col min="14841" max="14841" width="23.42578125" customWidth="1"/>
    <col min="14842" max="14842" width="17.28515625" customWidth="1"/>
    <col min="14843" max="14843" width="11.7109375" customWidth="1"/>
    <col min="14844" max="14844" width="8.7109375" customWidth="1"/>
    <col min="14845" max="14845" width="18.7109375" customWidth="1"/>
    <col min="14846" max="14846" width="13.85546875" customWidth="1"/>
    <col min="14847" max="14847" width="13.42578125" customWidth="1"/>
    <col min="14848" max="14848" width="15.140625" customWidth="1"/>
    <col min="14849" max="14849" width="40.7109375" customWidth="1"/>
    <col min="14850" max="14850" width="20.42578125" customWidth="1"/>
    <col min="14851" max="14851" width="17.85546875" customWidth="1"/>
    <col min="14852" max="14852" width="16.7109375" customWidth="1"/>
    <col min="14853" max="14853" width="13.7109375" customWidth="1"/>
    <col min="14854" max="14854" width="14.28515625" customWidth="1"/>
    <col min="14855" max="14855" width="12.7109375" customWidth="1"/>
    <col min="14856" max="14856" width="56.85546875" customWidth="1"/>
    <col min="14857" max="14858" width="0" hidden="1" customWidth="1"/>
    <col min="15095" max="15095" width="4.7109375" customWidth="1"/>
    <col min="15096" max="15096" width="14.140625" customWidth="1"/>
    <col min="15097" max="15097" width="23.42578125" customWidth="1"/>
    <col min="15098" max="15098" width="17.28515625" customWidth="1"/>
    <col min="15099" max="15099" width="11.7109375" customWidth="1"/>
    <col min="15100" max="15100" width="8.7109375" customWidth="1"/>
    <col min="15101" max="15101" width="18.7109375" customWidth="1"/>
    <col min="15102" max="15102" width="13.85546875" customWidth="1"/>
    <col min="15103" max="15103" width="13.42578125" customWidth="1"/>
    <col min="15104" max="15104" width="15.140625" customWidth="1"/>
    <col min="15105" max="15105" width="40.7109375" customWidth="1"/>
    <col min="15106" max="15106" width="20.42578125" customWidth="1"/>
    <col min="15107" max="15107" width="17.85546875" customWidth="1"/>
    <col min="15108" max="15108" width="16.7109375" customWidth="1"/>
    <col min="15109" max="15109" width="13.7109375" customWidth="1"/>
    <col min="15110" max="15110" width="14.28515625" customWidth="1"/>
    <col min="15111" max="15111" width="12.7109375" customWidth="1"/>
    <col min="15112" max="15112" width="56.85546875" customWidth="1"/>
    <col min="15113" max="15114" width="0" hidden="1" customWidth="1"/>
    <col min="15351" max="15351" width="4.7109375" customWidth="1"/>
    <col min="15352" max="15352" width="14.140625" customWidth="1"/>
    <col min="15353" max="15353" width="23.42578125" customWidth="1"/>
    <col min="15354" max="15354" width="17.28515625" customWidth="1"/>
    <col min="15355" max="15355" width="11.7109375" customWidth="1"/>
    <col min="15356" max="15356" width="8.7109375" customWidth="1"/>
    <col min="15357" max="15357" width="18.7109375" customWidth="1"/>
    <col min="15358" max="15358" width="13.85546875" customWidth="1"/>
    <col min="15359" max="15359" width="13.42578125" customWidth="1"/>
    <col min="15360" max="15360" width="15.140625" customWidth="1"/>
    <col min="15361" max="15361" width="40.7109375" customWidth="1"/>
    <col min="15362" max="15362" width="20.42578125" customWidth="1"/>
    <col min="15363" max="15363" width="17.85546875" customWidth="1"/>
    <col min="15364" max="15364" width="16.7109375" customWidth="1"/>
    <col min="15365" max="15365" width="13.7109375" customWidth="1"/>
    <col min="15366" max="15366" width="14.28515625" customWidth="1"/>
    <col min="15367" max="15367" width="12.7109375" customWidth="1"/>
    <col min="15368" max="15368" width="56.85546875" customWidth="1"/>
    <col min="15369" max="15370" width="0" hidden="1" customWidth="1"/>
    <col min="15607" max="15607" width="4.7109375" customWidth="1"/>
    <col min="15608" max="15608" width="14.140625" customWidth="1"/>
    <col min="15609" max="15609" width="23.42578125" customWidth="1"/>
    <col min="15610" max="15610" width="17.28515625" customWidth="1"/>
    <col min="15611" max="15611" width="11.7109375" customWidth="1"/>
    <col min="15612" max="15612" width="8.7109375" customWidth="1"/>
    <col min="15613" max="15613" width="18.7109375" customWidth="1"/>
    <col min="15614" max="15614" width="13.85546875" customWidth="1"/>
    <col min="15615" max="15615" width="13.42578125" customWidth="1"/>
    <col min="15616" max="15616" width="15.140625" customWidth="1"/>
    <col min="15617" max="15617" width="40.7109375" customWidth="1"/>
    <col min="15618" max="15618" width="20.42578125" customWidth="1"/>
    <col min="15619" max="15619" width="17.85546875" customWidth="1"/>
    <col min="15620" max="15620" width="16.7109375" customWidth="1"/>
    <col min="15621" max="15621" width="13.7109375" customWidth="1"/>
    <col min="15622" max="15622" width="14.28515625" customWidth="1"/>
    <col min="15623" max="15623" width="12.7109375" customWidth="1"/>
    <col min="15624" max="15624" width="56.85546875" customWidth="1"/>
    <col min="15625" max="15626" width="0" hidden="1" customWidth="1"/>
    <col min="15863" max="15863" width="4.7109375" customWidth="1"/>
    <col min="15864" max="15864" width="14.140625" customWidth="1"/>
    <col min="15865" max="15865" width="23.42578125" customWidth="1"/>
    <col min="15866" max="15866" width="17.28515625" customWidth="1"/>
    <col min="15867" max="15867" width="11.7109375" customWidth="1"/>
    <col min="15868" max="15868" width="8.7109375" customWidth="1"/>
    <col min="15869" max="15869" width="18.7109375" customWidth="1"/>
    <col min="15870" max="15870" width="13.85546875" customWidth="1"/>
    <col min="15871" max="15871" width="13.42578125" customWidth="1"/>
    <col min="15872" max="15872" width="15.140625" customWidth="1"/>
    <col min="15873" max="15873" width="40.7109375" customWidth="1"/>
    <col min="15874" max="15874" width="20.42578125" customWidth="1"/>
    <col min="15875" max="15875" width="17.85546875" customWidth="1"/>
    <col min="15876" max="15876" width="16.7109375" customWidth="1"/>
    <col min="15877" max="15877" width="13.7109375" customWidth="1"/>
    <col min="15878" max="15878" width="14.28515625" customWidth="1"/>
    <col min="15879" max="15879" width="12.7109375" customWidth="1"/>
    <col min="15880" max="15880" width="56.85546875" customWidth="1"/>
    <col min="15881" max="15882" width="0" hidden="1" customWidth="1"/>
    <col min="16119" max="16119" width="4.7109375" customWidth="1"/>
    <col min="16120" max="16120" width="14.140625" customWidth="1"/>
    <col min="16121" max="16121" width="23.42578125" customWidth="1"/>
    <col min="16122" max="16122" width="17.28515625" customWidth="1"/>
    <col min="16123" max="16123" width="11.7109375" customWidth="1"/>
    <col min="16124" max="16124" width="8.7109375" customWidth="1"/>
    <col min="16125" max="16125" width="18.7109375" customWidth="1"/>
    <col min="16126" max="16126" width="13.85546875" customWidth="1"/>
    <col min="16127" max="16127" width="13.42578125" customWidth="1"/>
    <col min="16128" max="16128" width="15.140625" customWidth="1"/>
    <col min="16129" max="16129" width="40.7109375" customWidth="1"/>
    <col min="16130" max="16130" width="20.42578125" customWidth="1"/>
    <col min="16131" max="16131" width="17.85546875" customWidth="1"/>
    <col min="16132" max="16132" width="16.7109375" customWidth="1"/>
    <col min="16133" max="16133" width="13.7109375" customWidth="1"/>
    <col min="16134" max="16134" width="14.28515625" customWidth="1"/>
    <col min="16135" max="16135" width="12.7109375" customWidth="1"/>
    <col min="16136" max="16136" width="56.85546875" customWidth="1"/>
    <col min="16137" max="16138" width="0" hidden="1" customWidth="1"/>
  </cols>
  <sheetData>
    <row r="1" spans="1:79" ht="29.25" thickBot="1" x14ac:dyDescent="0.5">
      <c r="B1" s="810" t="s">
        <v>480</v>
      </c>
      <c r="C1" s="383"/>
      <c r="D1" s="383"/>
      <c r="E1" s="383"/>
      <c r="F1" s="383"/>
      <c r="G1" s="388"/>
      <c r="H1" s="410"/>
      <c r="I1" s="162"/>
      <c r="J1" s="162"/>
      <c r="K1" s="162"/>
      <c r="L1" s="162"/>
      <c r="M1" s="162"/>
      <c r="N1" s="162"/>
      <c r="O1" s="162"/>
      <c r="P1" s="162"/>
      <c r="Q1" s="162"/>
      <c r="R1" s="218" t="s">
        <v>270</v>
      </c>
    </row>
    <row r="2" spans="1:79" ht="32.25" customHeight="1" x14ac:dyDescent="0.25">
      <c r="A2" s="1164" t="s">
        <v>295</v>
      </c>
      <c r="B2" s="1158" t="s">
        <v>134</v>
      </c>
      <c r="C2" s="1158" t="s">
        <v>127</v>
      </c>
      <c r="D2" s="1158" t="s">
        <v>455</v>
      </c>
      <c r="E2" s="1158" t="s">
        <v>128</v>
      </c>
      <c r="F2" s="1166" t="s">
        <v>132</v>
      </c>
      <c r="G2" s="1154" t="s">
        <v>191</v>
      </c>
      <c r="H2" s="1156" t="s">
        <v>421</v>
      </c>
      <c r="I2" s="1158" t="s">
        <v>320</v>
      </c>
      <c r="J2" s="1158" t="s">
        <v>129</v>
      </c>
      <c r="K2" s="1160" t="s">
        <v>192</v>
      </c>
      <c r="L2" s="1162" t="s">
        <v>280</v>
      </c>
      <c r="M2" s="1131" t="s">
        <v>278</v>
      </c>
      <c r="N2" s="1132"/>
      <c r="O2" s="1133"/>
      <c r="P2" s="1134" t="s">
        <v>279</v>
      </c>
      <c r="Q2" s="1136" t="s">
        <v>250</v>
      </c>
      <c r="R2" s="1138" t="s">
        <v>193</v>
      </c>
      <c r="S2" s="1140" t="s">
        <v>352</v>
      </c>
      <c r="T2" s="1141"/>
    </row>
    <row r="3" spans="1:79" ht="164.25" customHeight="1" x14ac:dyDescent="0.25">
      <c r="A3" s="1165"/>
      <c r="B3" s="1159"/>
      <c r="C3" s="1159"/>
      <c r="D3" s="880"/>
      <c r="E3" s="1159"/>
      <c r="F3" s="1167"/>
      <c r="G3" s="1155"/>
      <c r="H3" s="1157"/>
      <c r="I3" s="1159"/>
      <c r="J3" s="1159"/>
      <c r="K3" s="1161"/>
      <c r="L3" s="1163"/>
      <c r="M3" s="496" t="s">
        <v>195</v>
      </c>
      <c r="N3" s="507" t="s">
        <v>196</v>
      </c>
      <c r="O3" s="497" t="s">
        <v>597</v>
      </c>
      <c r="P3" s="1135"/>
      <c r="Q3" s="1137"/>
      <c r="R3" s="1139"/>
      <c r="S3" s="224" t="s">
        <v>353</v>
      </c>
      <c r="T3" s="317" t="s">
        <v>178</v>
      </c>
    </row>
    <row r="4" spans="1:79" ht="34.5" customHeight="1" thickBot="1" x14ac:dyDescent="0.3">
      <c r="A4" s="319" t="s">
        <v>240</v>
      </c>
      <c r="B4" s="221" t="s">
        <v>241</v>
      </c>
      <c r="C4" s="221" t="s">
        <v>242</v>
      </c>
      <c r="D4" s="221" t="s">
        <v>243</v>
      </c>
      <c r="E4" s="221" t="s">
        <v>244</v>
      </c>
      <c r="F4" s="221" t="s">
        <v>245</v>
      </c>
      <c r="G4" s="221" t="s">
        <v>246</v>
      </c>
      <c r="H4" s="411" t="s">
        <v>247</v>
      </c>
      <c r="I4" s="221" t="s">
        <v>248</v>
      </c>
      <c r="J4" s="222" t="s">
        <v>249</v>
      </c>
      <c r="K4" s="222" t="s">
        <v>422</v>
      </c>
      <c r="L4" s="499" t="s">
        <v>456</v>
      </c>
      <c r="M4" s="506" t="s">
        <v>457</v>
      </c>
      <c r="N4" s="319" t="s">
        <v>423</v>
      </c>
      <c r="O4" s="498" t="s">
        <v>458</v>
      </c>
      <c r="P4" s="417" t="s">
        <v>459</v>
      </c>
      <c r="Q4" s="319" t="s">
        <v>460</v>
      </c>
      <c r="R4" s="416" t="s">
        <v>461</v>
      </c>
      <c r="S4" s="223" t="s">
        <v>354</v>
      </c>
      <c r="T4" s="221" t="s">
        <v>355</v>
      </c>
    </row>
    <row r="5" spans="1:79" ht="198" customHeight="1" x14ac:dyDescent="0.25">
      <c r="A5" s="1142">
        <v>1</v>
      </c>
      <c r="B5" s="1145" t="s">
        <v>63</v>
      </c>
      <c r="C5" s="1148" t="s">
        <v>294</v>
      </c>
      <c r="D5" s="1148" t="s">
        <v>463</v>
      </c>
      <c r="E5" s="1151" t="s">
        <v>73</v>
      </c>
      <c r="F5" s="1180" t="s">
        <v>8</v>
      </c>
      <c r="G5" s="1183">
        <v>362375172.18000001</v>
      </c>
      <c r="H5" s="1186" t="s">
        <v>63</v>
      </c>
      <c r="I5" s="1189" t="s">
        <v>261</v>
      </c>
      <c r="J5" s="1148" t="s">
        <v>130</v>
      </c>
      <c r="K5" s="1190" t="s">
        <v>259</v>
      </c>
      <c r="L5" s="1168">
        <v>101386743</v>
      </c>
      <c r="M5" s="1168">
        <f>N5+O5</f>
        <v>1004341.5</v>
      </c>
      <c r="N5" s="527">
        <v>1004341.5</v>
      </c>
      <c r="O5" s="1171">
        <v>0</v>
      </c>
      <c r="P5" s="1174">
        <f>M5/L5</f>
        <v>9.9060436333377432E-3</v>
      </c>
      <c r="Q5" s="1174">
        <f>(M5+M8+M9)/G5</f>
        <v>2.7715516324090788E-3</v>
      </c>
      <c r="R5" s="1177" t="s">
        <v>717</v>
      </c>
      <c r="S5" s="418">
        <f>T5/L5</f>
        <v>0.99009395636666231</v>
      </c>
      <c r="T5" s="10">
        <f>L5-M5</f>
        <v>100382401.5</v>
      </c>
      <c r="U5" s="9"/>
    </row>
    <row r="6" spans="1:79" ht="109.5" customHeight="1" x14ac:dyDescent="0.25">
      <c r="A6" s="1143"/>
      <c r="B6" s="1146"/>
      <c r="C6" s="1149"/>
      <c r="D6" s="1149"/>
      <c r="E6" s="1152"/>
      <c r="F6" s="1181"/>
      <c r="G6" s="1184"/>
      <c r="H6" s="1187"/>
      <c r="I6" s="1045"/>
      <c r="J6" s="1149"/>
      <c r="K6" s="1191"/>
      <c r="L6" s="1169"/>
      <c r="M6" s="1169"/>
      <c r="N6" s="585" t="s">
        <v>544</v>
      </c>
      <c r="O6" s="1172"/>
      <c r="P6" s="1175"/>
      <c r="Q6" s="1175"/>
      <c r="R6" s="1178"/>
      <c r="S6" s="418"/>
      <c r="T6" s="10"/>
      <c r="U6" s="9"/>
    </row>
    <row r="7" spans="1:79" ht="218.25" customHeight="1" x14ac:dyDescent="0.25">
      <c r="A7" s="1143"/>
      <c r="B7" s="1146"/>
      <c r="C7" s="1149"/>
      <c r="D7" s="1149"/>
      <c r="E7" s="1152"/>
      <c r="F7" s="1181"/>
      <c r="G7" s="1184"/>
      <c r="H7" s="1187"/>
      <c r="I7" s="1045"/>
      <c r="J7" s="1150"/>
      <c r="K7" s="1192"/>
      <c r="L7" s="1170"/>
      <c r="M7" s="1170"/>
      <c r="N7" s="584">
        <v>5641832.5</v>
      </c>
      <c r="O7" s="1173"/>
      <c r="P7" s="1176"/>
      <c r="Q7" s="1175"/>
      <c r="R7" s="1179"/>
      <c r="S7" s="418"/>
      <c r="T7" s="10"/>
      <c r="U7" s="9"/>
    </row>
    <row r="8" spans="1:79" ht="300" x14ac:dyDescent="0.25">
      <c r="A8" s="1143"/>
      <c r="B8" s="1146"/>
      <c r="C8" s="1149"/>
      <c r="D8" s="879"/>
      <c r="E8" s="1152"/>
      <c r="F8" s="1181"/>
      <c r="G8" s="1184"/>
      <c r="H8" s="1187"/>
      <c r="I8" s="1045"/>
      <c r="J8" s="664" t="s">
        <v>570</v>
      </c>
      <c r="K8" s="197" t="s">
        <v>267</v>
      </c>
      <c r="L8" s="665">
        <v>1000000</v>
      </c>
      <c r="M8" s="666">
        <f>N8+O8</f>
        <v>0</v>
      </c>
      <c r="N8" s="517">
        <v>0</v>
      </c>
      <c r="O8" s="667">
        <v>0</v>
      </c>
      <c r="P8" s="668">
        <f>M8/L8</f>
        <v>0</v>
      </c>
      <c r="Q8" s="1175"/>
      <c r="R8" s="742" t="s">
        <v>672</v>
      </c>
      <c r="S8" s="419">
        <f>T8/L8</f>
        <v>1</v>
      </c>
      <c r="T8" s="5">
        <f>L8-M8</f>
        <v>1000000</v>
      </c>
      <c r="U8" s="9"/>
    </row>
    <row r="9" spans="1:79" ht="83.25" customHeight="1" x14ac:dyDescent="0.25">
      <c r="A9" s="1144"/>
      <c r="B9" s="1147"/>
      <c r="C9" s="1150"/>
      <c r="D9" s="880"/>
      <c r="E9" s="1153"/>
      <c r="F9" s="1182"/>
      <c r="G9" s="1185"/>
      <c r="H9" s="1188"/>
      <c r="I9" s="1046"/>
      <c r="J9" s="664" t="s">
        <v>570</v>
      </c>
      <c r="K9" s="670" t="s">
        <v>267</v>
      </c>
      <c r="L9" s="671">
        <v>600000</v>
      </c>
      <c r="M9" s="666">
        <v>0</v>
      </c>
      <c r="N9" s="510">
        <v>0</v>
      </c>
      <c r="O9" s="667">
        <v>0</v>
      </c>
      <c r="P9" s="668">
        <f>M9/L9</f>
        <v>0</v>
      </c>
      <c r="Q9" s="1176"/>
      <c r="R9" s="742" t="s">
        <v>671</v>
      </c>
      <c r="S9" s="419">
        <f>T9/L9</f>
        <v>1</v>
      </c>
      <c r="T9" s="5">
        <f>L9-M9</f>
        <v>600000</v>
      </c>
      <c r="U9" s="9"/>
    </row>
    <row r="10" spans="1:79" ht="51" customHeight="1" x14ac:dyDescent="0.25">
      <c r="A10" s="1210">
        <v>2</v>
      </c>
      <c r="B10" s="1206" t="s">
        <v>63</v>
      </c>
      <c r="C10" s="1206" t="s">
        <v>264</v>
      </c>
      <c r="D10" s="1206" t="s">
        <v>463</v>
      </c>
      <c r="E10" s="1206" t="s">
        <v>74</v>
      </c>
      <c r="F10" s="1206" t="s">
        <v>8</v>
      </c>
      <c r="G10" s="1205">
        <v>462724796.58999997</v>
      </c>
      <c r="H10" s="1206" t="s">
        <v>63</v>
      </c>
      <c r="I10" s="1206" t="s">
        <v>262</v>
      </c>
      <c r="J10" s="1206" t="s">
        <v>130</v>
      </c>
      <c r="K10" s="1207" t="s">
        <v>538</v>
      </c>
      <c r="L10" s="1193">
        <v>13225052</v>
      </c>
      <c r="M10" s="1193">
        <f>N10</f>
        <v>96798.25</v>
      </c>
      <c r="N10" s="511">
        <v>96798.25</v>
      </c>
      <c r="O10" s="672">
        <v>0</v>
      </c>
      <c r="P10" s="1194">
        <f>M10/L10</f>
        <v>7.3193095951531988E-3</v>
      </c>
      <c r="Q10" s="1194">
        <f>M10/G10</f>
        <v>2.0919183651566583E-4</v>
      </c>
      <c r="R10" s="1195" t="s">
        <v>675</v>
      </c>
      <c r="S10" s="419">
        <f>T10/L10</f>
        <v>0.99268069040484685</v>
      </c>
      <c r="T10" s="5">
        <f>L10-M10</f>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row>
    <row r="11" spans="1:79" ht="60" x14ac:dyDescent="0.25">
      <c r="A11" s="1143"/>
      <c r="B11" s="1206"/>
      <c r="C11" s="1206"/>
      <c r="D11" s="1206"/>
      <c r="E11" s="1206"/>
      <c r="F11" s="1206"/>
      <c r="G11" s="1205"/>
      <c r="H11" s="1206"/>
      <c r="I11" s="1206"/>
      <c r="J11" s="1206"/>
      <c r="K11" s="1208"/>
      <c r="L11" s="1169"/>
      <c r="M11" s="1169"/>
      <c r="N11" s="528" t="s">
        <v>543</v>
      </c>
      <c r="O11" s="673"/>
      <c r="P11" s="1175"/>
      <c r="Q11" s="1175"/>
      <c r="R11" s="1178"/>
      <c r="S11" s="419"/>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row>
    <row r="12" spans="1:79" ht="108.75" customHeight="1" x14ac:dyDescent="0.25">
      <c r="A12" s="1144"/>
      <c r="B12" s="1206"/>
      <c r="C12" s="1206"/>
      <c r="D12" s="1206"/>
      <c r="E12" s="1206"/>
      <c r="F12" s="1206"/>
      <c r="G12" s="1205"/>
      <c r="H12" s="1206"/>
      <c r="I12" s="1206"/>
      <c r="J12" s="1206"/>
      <c r="K12" s="1209"/>
      <c r="L12" s="1170"/>
      <c r="M12" s="1170"/>
      <c r="N12" s="591">
        <v>290394.75</v>
      </c>
      <c r="O12" s="656"/>
      <c r="P12" s="1176"/>
      <c r="Q12" s="1176"/>
      <c r="R12" s="1179"/>
      <c r="S12" s="419"/>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row>
    <row r="13" spans="1:79" ht="237" customHeight="1" x14ac:dyDescent="0.25">
      <c r="A13" s="1196">
        <v>3</v>
      </c>
      <c r="B13" s="1199" t="s">
        <v>64</v>
      </c>
      <c r="C13" s="1202" t="s">
        <v>263</v>
      </c>
      <c r="D13" s="1199" t="s">
        <v>464</v>
      </c>
      <c r="E13" s="1203" t="s">
        <v>582</v>
      </c>
      <c r="F13" s="1204" t="s">
        <v>8</v>
      </c>
      <c r="G13" s="1216">
        <v>400418989.25999999</v>
      </c>
      <c r="H13" s="1217" t="s">
        <v>434</v>
      </c>
      <c r="I13" s="902" t="s">
        <v>298</v>
      </c>
      <c r="J13" s="1202" t="s">
        <v>130</v>
      </c>
      <c r="K13" s="1220" t="s">
        <v>286</v>
      </c>
      <c r="L13" s="1221">
        <v>178471075</v>
      </c>
      <c r="M13" s="1193">
        <f>N13+O13</f>
        <v>11053466</v>
      </c>
      <c r="N13" s="586">
        <v>11053466</v>
      </c>
      <c r="O13" s="1211">
        <v>0</v>
      </c>
      <c r="P13" s="1194">
        <f>M13/L13</f>
        <v>6.1934215390365074E-2</v>
      </c>
      <c r="Q13" s="1194">
        <f>(M13+M16+M17)/G13</f>
        <v>0.1545071279320076</v>
      </c>
      <c r="R13" s="1214" t="s">
        <v>693</v>
      </c>
      <c r="S13" s="419"/>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row>
    <row r="14" spans="1:79" ht="176.25" customHeight="1" x14ac:dyDescent="0.25">
      <c r="A14" s="1197"/>
      <c r="B14" s="1200"/>
      <c r="C14" s="1149"/>
      <c r="D14" s="1200"/>
      <c r="E14" s="1152"/>
      <c r="F14" s="1181"/>
      <c r="G14" s="1184"/>
      <c r="H14" s="1218"/>
      <c r="I14" s="1045"/>
      <c r="J14" s="1149"/>
      <c r="K14" s="1191"/>
      <c r="L14" s="1222"/>
      <c r="M14" s="1169"/>
      <c r="N14" s="628" t="s">
        <v>626</v>
      </c>
      <c r="O14" s="1212"/>
      <c r="P14" s="1175"/>
      <c r="Q14" s="1175"/>
      <c r="R14" s="1215"/>
      <c r="S14" s="419"/>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row>
    <row r="15" spans="1:79" ht="239.25" customHeight="1" x14ac:dyDescent="0.25">
      <c r="A15" s="1197"/>
      <c r="B15" s="1200"/>
      <c r="C15" s="1149"/>
      <c r="D15" s="1200"/>
      <c r="E15" s="1152"/>
      <c r="F15" s="1181"/>
      <c r="G15" s="1184"/>
      <c r="H15" s="1218"/>
      <c r="I15" s="1045"/>
      <c r="J15" s="1149"/>
      <c r="K15" s="1192"/>
      <c r="L15" s="1223"/>
      <c r="M15" s="1170"/>
      <c r="N15" s="590">
        <v>33160392</v>
      </c>
      <c r="O15" s="1213"/>
      <c r="P15" s="1176"/>
      <c r="Q15" s="1175"/>
      <c r="R15" s="1215"/>
      <c r="S15" s="419"/>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row>
    <row r="16" spans="1:79" s="136" customFormat="1" ht="315" x14ac:dyDescent="0.25">
      <c r="A16" s="1197"/>
      <c r="B16" s="1200"/>
      <c r="C16" s="1149"/>
      <c r="D16" s="1200"/>
      <c r="E16" s="1152"/>
      <c r="F16" s="1181"/>
      <c r="G16" s="1184"/>
      <c r="H16" s="1218"/>
      <c r="I16" s="1045"/>
      <c r="J16" s="664" t="s">
        <v>608</v>
      </c>
      <c r="K16" s="736" t="s">
        <v>286</v>
      </c>
      <c r="L16" s="291">
        <v>40518449.969999999</v>
      </c>
      <c r="M16" s="666">
        <f t="shared" ref="M16:M24" si="0">N16+O16</f>
        <v>39887710.969999999</v>
      </c>
      <c r="N16" s="583">
        <v>39887710.969999999</v>
      </c>
      <c r="O16" s="524">
        <v>0</v>
      </c>
      <c r="P16" s="674">
        <f t="shared" ref="P16:P23" si="1">M16/L16</f>
        <v>0.98443328902100147</v>
      </c>
      <c r="Q16" s="1175"/>
      <c r="R16" s="420" t="s">
        <v>640</v>
      </c>
      <c r="S16" s="419">
        <f t="shared" ref="S16:S23" si="2">T16/L16</f>
        <v>1.5566710978998489E-2</v>
      </c>
      <c r="T16" s="5">
        <f t="shared" ref="T16:T23" si="3">L16-M16</f>
        <v>630739</v>
      </c>
      <c r="U16" s="9"/>
    </row>
    <row r="17" spans="1:79" s="136" customFormat="1" ht="147" customHeight="1" x14ac:dyDescent="0.25">
      <c r="A17" s="1197"/>
      <c r="B17" s="1200"/>
      <c r="C17" s="1149"/>
      <c r="D17" s="1200"/>
      <c r="E17" s="1152"/>
      <c r="F17" s="1181"/>
      <c r="G17" s="1184"/>
      <c r="H17" s="1218"/>
      <c r="I17" s="1045"/>
      <c r="J17" s="1202" t="s">
        <v>130</v>
      </c>
      <c r="K17" s="1228" t="s">
        <v>687</v>
      </c>
      <c r="L17" s="1225">
        <v>10926411.029999999</v>
      </c>
      <c r="M17" s="1231">
        <f>N17+N18+N19+O19</f>
        <v>10926411.030000001</v>
      </c>
      <c r="N17" s="329">
        <v>823671</v>
      </c>
      <c r="O17" s="677">
        <v>0</v>
      </c>
      <c r="P17" s="1194">
        <f t="shared" si="1"/>
        <v>1.0000000000000002</v>
      </c>
      <c r="Q17" s="1175"/>
      <c r="R17" s="1214" t="s">
        <v>674</v>
      </c>
      <c r="S17" s="419">
        <f t="shared" si="2"/>
        <v>0</v>
      </c>
      <c r="T17" s="5">
        <f t="shared" si="3"/>
        <v>0</v>
      </c>
      <c r="U17" s="9"/>
    </row>
    <row r="18" spans="1:79" s="136" customFormat="1" ht="170.25" customHeight="1" x14ac:dyDescent="0.25">
      <c r="A18" s="1197"/>
      <c r="B18" s="1200"/>
      <c r="C18" s="1149"/>
      <c r="D18" s="1200"/>
      <c r="E18" s="1152"/>
      <c r="F18" s="1181"/>
      <c r="G18" s="1184"/>
      <c r="H18" s="1218"/>
      <c r="I18" s="1045"/>
      <c r="J18" s="1149"/>
      <c r="K18" s="1229"/>
      <c r="L18" s="1226"/>
      <c r="M18" s="1232"/>
      <c r="N18" s="329">
        <v>5878388</v>
      </c>
      <c r="O18" s="678">
        <v>0</v>
      </c>
      <c r="P18" s="1175"/>
      <c r="Q18" s="1175"/>
      <c r="R18" s="1215"/>
      <c r="S18" s="419"/>
      <c r="T18" s="5"/>
      <c r="U18" s="9"/>
    </row>
    <row r="19" spans="1:79" s="136" customFormat="1" ht="162.75" customHeight="1" x14ac:dyDescent="0.25">
      <c r="A19" s="1197"/>
      <c r="B19" s="1200"/>
      <c r="C19" s="1149"/>
      <c r="D19" s="1200"/>
      <c r="E19" s="1152"/>
      <c r="F19" s="1181"/>
      <c r="G19" s="1184"/>
      <c r="H19" s="1218"/>
      <c r="I19" s="1045"/>
      <c r="J19" s="1150"/>
      <c r="K19" s="1230"/>
      <c r="L19" s="1227"/>
      <c r="M19" s="1233"/>
      <c r="N19" s="329">
        <v>0</v>
      </c>
      <c r="O19" s="678">
        <v>4224352.03</v>
      </c>
      <c r="P19" s="1176"/>
      <c r="Q19" s="1175"/>
      <c r="R19" s="1234"/>
      <c r="S19" s="419"/>
      <c r="T19" s="5"/>
      <c r="U19" s="9"/>
    </row>
    <row r="20" spans="1:79" s="150" customFormat="1" ht="300" x14ac:dyDescent="0.25">
      <c r="A20" s="1198"/>
      <c r="B20" s="1201"/>
      <c r="C20" s="1150"/>
      <c r="D20" s="1201"/>
      <c r="E20" s="1153"/>
      <c r="F20" s="1182"/>
      <c r="G20" s="1185"/>
      <c r="H20" s="1219"/>
      <c r="I20" s="1046"/>
      <c r="J20" s="664" t="s">
        <v>570</v>
      </c>
      <c r="K20" s="670" t="s">
        <v>287</v>
      </c>
      <c r="L20" s="295">
        <v>150000</v>
      </c>
      <c r="M20" s="666">
        <f t="shared" si="0"/>
        <v>150000</v>
      </c>
      <c r="N20" s="373">
        <v>150000</v>
      </c>
      <c r="O20" s="678"/>
      <c r="P20" s="668">
        <f t="shared" si="1"/>
        <v>1</v>
      </c>
      <c r="Q20" s="1176"/>
      <c r="R20" s="766" t="s">
        <v>718</v>
      </c>
      <c r="S20" s="419">
        <f t="shared" si="2"/>
        <v>0</v>
      </c>
      <c r="T20" s="5">
        <f t="shared" si="3"/>
        <v>0</v>
      </c>
      <c r="U20" s="9"/>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row>
    <row r="21" spans="1:79" ht="308.25" customHeight="1" x14ac:dyDescent="0.25">
      <c r="A21" s="1196">
        <v>4</v>
      </c>
      <c r="B21" s="1202" t="s">
        <v>65</v>
      </c>
      <c r="C21" s="896" t="s">
        <v>153</v>
      </c>
      <c r="D21" s="1202" t="s">
        <v>464</v>
      </c>
      <c r="E21" s="1203" t="s">
        <v>594</v>
      </c>
      <c r="F21" s="1204" t="s">
        <v>8</v>
      </c>
      <c r="G21" s="1216">
        <v>433013258.18000001</v>
      </c>
      <c r="H21" s="1224" t="s">
        <v>434</v>
      </c>
      <c r="I21" s="902" t="s">
        <v>349</v>
      </c>
      <c r="J21" s="670" t="s">
        <v>130</v>
      </c>
      <c r="K21" s="670" t="s">
        <v>288</v>
      </c>
      <c r="L21" s="295">
        <v>354887803</v>
      </c>
      <c r="M21" s="666">
        <f t="shared" si="0"/>
        <v>88721951</v>
      </c>
      <c r="N21" s="512">
        <v>88721951</v>
      </c>
      <c r="O21" s="667">
        <v>0</v>
      </c>
      <c r="P21" s="668">
        <f t="shared" si="1"/>
        <v>0.250000000704448</v>
      </c>
      <c r="Q21" s="1194">
        <f>(M21+M22)/G21</f>
        <v>0.20558712537848972</v>
      </c>
      <c r="R21" s="756" t="s">
        <v>678</v>
      </c>
      <c r="S21" s="419">
        <f t="shared" si="2"/>
        <v>0.74999999929555206</v>
      </c>
      <c r="T21" s="5">
        <f t="shared" si="3"/>
        <v>266165852</v>
      </c>
      <c r="U21" s="9"/>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row>
    <row r="22" spans="1:79" ht="240" x14ac:dyDescent="0.25">
      <c r="A22" s="1198"/>
      <c r="B22" s="1150"/>
      <c r="C22" s="1150"/>
      <c r="D22" s="880"/>
      <c r="E22" s="1153"/>
      <c r="F22" s="1182"/>
      <c r="G22" s="1185"/>
      <c r="H22" s="1188"/>
      <c r="I22" s="1046"/>
      <c r="J22" s="664" t="s">
        <v>570</v>
      </c>
      <c r="K22" s="670" t="s">
        <v>289</v>
      </c>
      <c r="L22" s="295">
        <v>300000</v>
      </c>
      <c r="M22" s="666">
        <f t="shared" si="0"/>
        <v>300000</v>
      </c>
      <c r="N22" s="513">
        <v>300000</v>
      </c>
      <c r="O22" s="667">
        <v>0</v>
      </c>
      <c r="P22" s="668">
        <f t="shared" si="1"/>
        <v>1</v>
      </c>
      <c r="Q22" s="1176"/>
      <c r="R22" s="816" t="s">
        <v>767</v>
      </c>
      <c r="S22" s="419">
        <f t="shared" si="2"/>
        <v>0</v>
      </c>
      <c r="T22" s="5">
        <f t="shared" si="3"/>
        <v>0</v>
      </c>
      <c r="U22" s="9"/>
    </row>
    <row r="23" spans="1:79" ht="270" x14ac:dyDescent="0.25">
      <c r="A23" s="1210">
        <v>5</v>
      </c>
      <c r="B23" s="1235" t="s">
        <v>63</v>
      </c>
      <c r="C23" s="1202" t="s">
        <v>198</v>
      </c>
      <c r="D23" s="1202" t="s">
        <v>463</v>
      </c>
      <c r="E23" s="1238" t="s">
        <v>584</v>
      </c>
      <c r="F23" s="1204" t="s">
        <v>8</v>
      </c>
      <c r="G23" s="1013">
        <v>383980487.01999998</v>
      </c>
      <c r="H23" s="1246" t="s">
        <v>63</v>
      </c>
      <c r="I23" s="1079" t="s">
        <v>329</v>
      </c>
      <c r="J23" s="670" t="s">
        <v>608</v>
      </c>
      <c r="K23" s="670" t="s">
        <v>257</v>
      </c>
      <c r="L23" s="295">
        <v>31074718.09</v>
      </c>
      <c r="M23" s="666">
        <f t="shared" si="0"/>
        <v>31074718.09</v>
      </c>
      <c r="N23" s="513">
        <v>31074718.09</v>
      </c>
      <c r="O23" s="667">
        <v>0</v>
      </c>
      <c r="P23" s="668">
        <f t="shared" si="1"/>
        <v>1</v>
      </c>
      <c r="Q23" s="1194">
        <f>(M23+M24+M25+M26+M27)/G23</f>
        <v>8.2025185223434285E-2</v>
      </c>
      <c r="R23" s="420" t="s">
        <v>641</v>
      </c>
      <c r="S23" s="419">
        <f t="shared" si="2"/>
        <v>0</v>
      </c>
      <c r="T23" s="5">
        <f t="shared" si="3"/>
        <v>0</v>
      </c>
      <c r="U23" s="9"/>
    </row>
    <row r="24" spans="1:79" ht="90" x14ac:dyDescent="0.25">
      <c r="A24" s="1143"/>
      <c r="B24" s="1236"/>
      <c r="C24" s="1149"/>
      <c r="D24" s="1149"/>
      <c r="E24" s="1239"/>
      <c r="F24" s="1181"/>
      <c r="G24" s="1248"/>
      <c r="H24" s="1250"/>
      <c r="I24" s="1095"/>
      <c r="J24" s="664" t="s">
        <v>130</v>
      </c>
      <c r="K24" s="670" t="s">
        <v>572</v>
      </c>
      <c r="L24" s="295">
        <v>24838.28</v>
      </c>
      <c r="M24" s="666">
        <f t="shared" si="0"/>
        <v>24838.28</v>
      </c>
      <c r="N24" s="510">
        <v>0</v>
      </c>
      <c r="O24" s="667">
        <v>24838.28</v>
      </c>
      <c r="P24" s="668"/>
      <c r="Q24" s="1175"/>
      <c r="R24" s="745" t="s">
        <v>677</v>
      </c>
      <c r="S24" s="419"/>
      <c r="T24" s="5"/>
      <c r="U24" s="9"/>
    </row>
    <row r="25" spans="1:79" ht="103.5" customHeight="1" x14ac:dyDescent="0.25">
      <c r="A25" s="1143"/>
      <c r="B25" s="1236"/>
      <c r="C25" s="1149"/>
      <c r="D25" s="879"/>
      <c r="E25" s="1239"/>
      <c r="F25" s="1181"/>
      <c r="G25" s="1248"/>
      <c r="H25" s="1250"/>
      <c r="I25" s="1095"/>
      <c r="J25" s="664" t="s">
        <v>130</v>
      </c>
      <c r="K25" s="670" t="s">
        <v>573</v>
      </c>
      <c r="L25" s="295">
        <v>89232.79</v>
      </c>
      <c r="M25" s="666">
        <v>89233</v>
      </c>
      <c r="N25" s="1251">
        <v>393223</v>
      </c>
      <c r="O25" s="667">
        <v>0</v>
      </c>
      <c r="P25" s="668">
        <f t="shared" ref="P25:P38" si="4">M25/L25</f>
        <v>1.0000023533949796</v>
      </c>
      <c r="Q25" s="1175"/>
      <c r="R25" s="1241" t="s">
        <v>670</v>
      </c>
      <c r="S25" s="419"/>
      <c r="T25" s="5"/>
      <c r="U25" s="9"/>
    </row>
    <row r="26" spans="1:79" ht="137.25" customHeight="1" x14ac:dyDescent="0.25">
      <c r="A26" s="1143"/>
      <c r="B26" s="1236"/>
      <c r="C26" s="1149"/>
      <c r="D26" s="879"/>
      <c r="E26" s="1239"/>
      <c r="F26" s="1181"/>
      <c r="G26" s="1248"/>
      <c r="H26" s="1250"/>
      <c r="I26" s="1095"/>
      <c r="J26" s="664" t="s">
        <v>130</v>
      </c>
      <c r="K26" s="670" t="s">
        <v>574</v>
      </c>
      <c r="L26" s="295">
        <v>303989.96000000002</v>
      </c>
      <c r="M26" s="666">
        <v>303990</v>
      </c>
      <c r="N26" s="1252"/>
      <c r="O26" s="667">
        <v>0</v>
      </c>
      <c r="P26" s="668">
        <f t="shared" si="4"/>
        <v>1.0000001315832929</v>
      </c>
      <c r="Q26" s="1175"/>
      <c r="R26" s="1179"/>
      <c r="S26" s="419"/>
      <c r="T26" s="5"/>
      <c r="U26" s="9"/>
    </row>
    <row r="27" spans="1:79" ht="75" x14ac:dyDescent="0.25">
      <c r="A27" s="1144"/>
      <c r="B27" s="1237"/>
      <c r="C27" s="1150"/>
      <c r="D27" s="880"/>
      <c r="E27" s="1240"/>
      <c r="F27" s="1182"/>
      <c r="G27" s="1249"/>
      <c r="H27" s="1247"/>
      <c r="I27" s="1080"/>
      <c r="J27" s="664" t="s">
        <v>130</v>
      </c>
      <c r="K27" s="670" t="s">
        <v>575</v>
      </c>
      <c r="L27" s="295">
        <v>3291.2</v>
      </c>
      <c r="M27" s="666">
        <f t="shared" ref="M27:M38" si="5">N27+O27</f>
        <v>3291.2</v>
      </c>
      <c r="N27" s="510">
        <v>0</v>
      </c>
      <c r="O27" s="667">
        <v>3291.2</v>
      </c>
      <c r="P27" s="668">
        <f t="shared" si="4"/>
        <v>1</v>
      </c>
      <c r="Q27" s="1176"/>
      <c r="R27" s="808" t="s">
        <v>676</v>
      </c>
      <c r="S27" s="419"/>
      <c r="T27" s="5"/>
      <c r="U27" s="9"/>
    </row>
    <row r="28" spans="1:79" ht="300" x14ac:dyDescent="0.25">
      <c r="A28" s="1210">
        <v>6</v>
      </c>
      <c r="B28" s="1235" t="s">
        <v>63</v>
      </c>
      <c r="C28" s="1202" t="s">
        <v>154</v>
      </c>
      <c r="D28" s="1202" t="s">
        <v>463</v>
      </c>
      <c r="E28" s="1238" t="s">
        <v>585</v>
      </c>
      <c r="F28" s="1242" t="s">
        <v>8</v>
      </c>
      <c r="G28" s="1244">
        <v>77718036.650000006</v>
      </c>
      <c r="H28" s="1246" t="s">
        <v>63</v>
      </c>
      <c r="I28" s="1079" t="s">
        <v>329</v>
      </c>
      <c r="J28" s="664" t="s">
        <v>608</v>
      </c>
      <c r="K28" s="670" t="s">
        <v>623</v>
      </c>
      <c r="L28" s="295">
        <v>19602081.100000001</v>
      </c>
      <c r="M28" s="666">
        <f t="shared" si="5"/>
        <v>16260597.42</v>
      </c>
      <c r="N28" s="513">
        <v>16260597.42</v>
      </c>
      <c r="O28" s="679">
        <v>0</v>
      </c>
      <c r="P28" s="668">
        <f t="shared" si="4"/>
        <v>0.82953423858653452</v>
      </c>
      <c r="Q28" s="1194">
        <f>(M28+M29)/G28</f>
        <v>0.20970997367571814</v>
      </c>
      <c r="R28" s="420" t="s">
        <v>712</v>
      </c>
      <c r="S28" s="419">
        <f>T28/L28</f>
        <v>0.17046576141346551</v>
      </c>
      <c r="T28" s="5">
        <f>L28-M28</f>
        <v>3341483.6800000016</v>
      </c>
      <c r="U28" s="9"/>
    </row>
    <row r="29" spans="1:79" ht="195" x14ac:dyDescent="0.25">
      <c r="A29" s="1144"/>
      <c r="B29" s="1237"/>
      <c r="C29" s="1150"/>
      <c r="D29" s="880"/>
      <c r="E29" s="1240"/>
      <c r="F29" s="1243"/>
      <c r="G29" s="1245"/>
      <c r="H29" s="1247"/>
      <c r="I29" s="1080"/>
      <c r="J29" s="675" t="s">
        <v>130</v>
      </c>
      <c r="K29" s="670" t="s">
        <v>403</v>
      </c>
      <c r="L29" s="295">
        <v>44293.75</v>
      </c>
      <c r="M29" s="666">
        <f t="shared" si="5"/>
        <v>37650</v>
      </c>
      <c r="N29" s="512">
        <v>37650</v>
      </c>
      <c r="O29" s="667">
        <v>0</v>
      </c>
      <c r="P29" s="668">
        <f t="shared" si="4"/>
        <v>0.85000705517144071</v>
      </c>
      <c r="Q29" s="1176"/>
      <c r="R29" s="742" t="s">
        <v>669</v>
      </c>
      <c r="S29" s="419"/>
      <c r="T29" s="5"/>
      <c r="U29" s="9"/>
    </row>
    <row r="30" spans="1:79" ht="285" x14ac:dyDescent="0.25">
      <c r="A30" s="1210">
        <v>7</v>
      </c>
      <c r="B30" s="1253" t="s">
        <v>63</v>
      </c>
      <c r="C30" s="1202" t="s">
        <v>155</v>
      </c>
      <c r="D30" s="1202" t="s">
        <v>463</v>
      </c>
      <c r="E30" s="1238" t="s">
        <v>585</v>
      </c>
      <c r="F30" s="1204" t="s">
        <v>8</v>
      </c>
      <c r="G30" s="1013">
        <v>429420138.85000002</v>
      </c>
      <c r="H30" s="1246" t="s">
        <v>63</v>
      </c>
      <c r="I30" s="1079" t="s">
        <v>329</v>
      </c>
      <c r="J30" s="664" t="s">
        <v>608</v>
      </c>
      <c r="K30" s="670" t="s">
        <v>258</v>
      </c>
      <c r="L30" s="295">
        <v>35458726.380000003</v>
      </c>
      <c r="M30" s="666">
        <f t="shared" si="5"/>
        <v>35458726.380000003</v>
      </c>
      <c r="N30" s="513">
        <v>35458726.380000003</v>
      </c>
      <c r="O30" s="667">
        <v>0</v>
      </c>
      <c r="P30" s="668">
        <f t="shared" si="4"/>
        <v>1</v>
      </c>
      <c r="Q30" s="1194">
        <f>(M30+M31)/G30</f>
        <v>8.3360322773553125E-2</v>
      </c>
      <c r="R30" s="420" t="s">
        <v>668</v>
      </c>
      <c r="S30" s="419">
        <f>T30/L30</f>
        <v>0</v>
      </c>
      <c r="T30" s="5">
        <f>L30-M30</f>
        <v>0</v>
      </c>
      <c r="U30" s="9"/>
    </row>
    <row r="31" spans="1:79" ht="165" x14ac:dyDescent="0.25">
      <c r="A31" s="1144"/>
      <c r="B31" s="1147"/>
      <c r="C31" s="1150"/>
      <c r="D31" s="880"/>
      <c r="E31" s="1240"/>
      <c r="F31" s="1182"/>
      <c r="G31" s="1249"/>
      <c r="H31" s="1247"/>
      <c r="I31" s="1080"/>
      <c r="J31" s="675" t="s">
        <v>130</v>
      </c>
      <c r="K31" s="670" t="s">
        <v>574</v>
      </c>
      <c r="L31" s="295">
        <v>397500</v>
      </c>
      <c r="M31" s="666">
        <f t="shared" si="5"/>
        <v>337875</v>
      </c>
      <c r="N31" s="512">
        <v>337875</v>
      </c>
      <c r="O31" s="667">
        <v>0</v>
      </c>
      <c r="P31" s="668">
        <f t="shared" si="4"/>
        <v>0.85</v>
      </c>
      <c r="Q31" s="1176"/>
      <c r="R31" s="742" t="s">
        <v>667</v>
      </c>
      <c r="S31" s="419"/>
      <c r="T31" s="5"/>
      <c r="U31" s="9"/>
    </row>
    <row r="32" spans="1:79" ht="195" x14ac:dyDescent="0.25">
      <c r="A32" s="1196">
        <v>8</v>
      </c>
      <c r="B32" s="1202" t="s">
        <v>66</v>
      </c>
      <c r="C32" s="1254" t="s">
        <v>67</v>
      </c>
      <c r="D32" s="1202" t="s">
        <v>464</v>
      </c>
      <c r="E32" s="1238" t="s">
        <v>637</v>
      </c>
      <c r="F32" s="1204" t="s">
        <v>68</v>
      </c>
      <c r="G32" s="1013">
        <v>6830164.3499999996</v>
      </c>
      <c r="H32" s="1255" t="s">
        <v>435</v>
      </c>
      <c r="I32" s="902" t="s">
        <v>148</v>
      </c>
      <c r="J32" s="730" t="s">
        <v>609</v>
      </c>
      <c r="K32" s="730" t="s">
        <v>386</v>
      </c>
      <c r="L32" s="295">
        <v>1851077.37</v>
      </c>
      <c r="M32" s="666">
        <f t="shared" si="5"/>
        <v>3316481.86</v>
      </c>
      <c r="N32" s="592">
        <v>3316481.86</v>
      </c>
      <c r="O32" s="589">
        <v>0</v>
      </c>
      <c r="P32" s="668">
        <f t="shared" si="4"/>
        <v>1.7916495084157393</v>
      </c>
      <c r="Q32" s="1194">
        <f>(M32+M33)/G32</f>
        <v>0.49288445892228056</v>
      </c>
      <c r="R32" s="742" t="s">
        <v>666</v>
      </c>
      <c r="S32" s="419">
        <f t="shared" ref="S32:S41" si="6">T32/L32</f>
        <v>-0.79164950841573933</v>
      </c>
      <c r="T32" s="5">
        <f t="shared" ref="T32:T41" si="7">L32-M32</f>
        <v>-1465404.4899999998</v>
      </c>
      <c r="U32" s="9"/>
    </row>
    <row r="33" spans="1:21" ht="60" x14ac:dyDescent="0.25">
      <c r="A33" s="1198"/>
      <c r="B33" s="1150"/>
      <c r="C33" s="1150"/>
      <c r="D33" s="880"/>
      <c r="E33" s="1240"/>
      <c r="F33" s="1182"/>
      <c r="G33" s="1249"/>
      <c r="H33" s="1256"/>
      <c r="I33" s="1046"/>
      <c r="J33" s="664" t="s">
        <v>570</v>
      </c>
      <c r="K33" s="670" t="s">
        <v>268</v>
      </c>
      <c r="L33" s="295">
        <v>50000</v>
      </c>
      <c r="M33" s="666">
        <f t="shared" si="5"/>
        <v>50000</v>
      </c>
      <c r="N33" s="513">
        <v>50000</v>
      </c>
      <c r="O33" s="667">
        <v>0</v>
      </c>
      <c r="P33" s="668">
        <f t="shared" si="4"/>
        <v>1</v>
      </c>
      <c r="Q33" s="1176"/>
      <c r="R33" s="742" t="s">
        <v>665</v>
      </c>
      <c r="S33" s="419">
        <f t="shared" si="6"/>
        <v>0</v>
      </c>
      <c r="T33" s="5">
        <f t="shared" si="7"/>
        <v>0</v>
      </c>
      <c r="U33" s="9"/>
    </row>
    <row r="34" spans="1:21" ht="225" x14ac:dyDescent="0.25">
      <c r="A34" s="1196">
        <v>9</v>
      </c>
      <c r="B34" s="1202" t="s">
        <v>115</v>
      </c>
      <c r="C34" s="1257" t="s">
        <v>156</v>
      </c>
      <c r="D34" s="1260" t="s">
        <v>470</v>
      </c>
      <c r="E34" s="1203" t="s">
        <v>114</v>
      </c>
      <c r="F34" s="1204" t="s">
        <v>8</v>
      </c>
      <c r="G34" s="1216">
        <v>120250460.58</v>
      </c>
      <c r="H34" s="1224" t="s">
        <v>115</v>
      </c>
      <c r="I34" s="902" t="s">
        <v>299</v>
      </c>
      <c r="J34" s="757" t="s">
        <v>608</v>
      </c>
      <c r="K34" s="197" t="s">
        <v>290</v>
      </c>
      <c r="L34" s="295">
        <v>8920521.7899999991</v>
      </c>
      <c r="M34" s="666">
        <f t="shared" si="5"/>
        <v>8920521.7899999991</v>
      </c>
      <c r="N34" s="373">
        <v>8920521.7899999991</v>
      </c>
      <c r="O34" s="667">
        <v>0</v>
      </c>
      <c r="P34" s="668">
        <f t="shared" si="4"/>
        <v>1</v>
      </c>
      <c r="Q34" s="1194">
        <f>(M34+M35+M36+M37)/G34</f>
        <v>0.10790177540623937</v>
      </c>
      <c r="R34" s="756" t="s">
        <v>688</v>
      </c>
      <c r="S34" s="419">
        <f t="shared" si="6"/>
        <v>0</v>
      </c>
      <c r="T34" s="5">
        <f t="shared" si="7"/>
        <v>0</v>
      </c>
      <c r="U34" s="9"/>
    </row>
    <row r="35" spans="1:21" ht="285" x14ac:dyDescent="0.25">
      <c r="A35" s="1197"/>
      <c r="B35" s="1149"/>
      <c r="C35" s="1258"/>
      <c r="D35" s="879"/>
      <c r="E35" s="1152"/>
      <c r="F35" s="1181"/>
      <c r="G35" s="1184"/>
      <c r="H35" s="1187"/>
      <c r="I35" s="1045"/>
      <c r="J35" s="675" t="s">
        <v>130</v>
      </c>
      <c r="K35" s="670" t="s">
        <v>300</v>
      </c>
      <c r="L35" s="671">
        <v>7905397.8399999999</v>
      </c>
      <c r="M35" s="666">
        <f t="shared" si="5"/>
        <v>3914716.4</v>
      </c>
      <c r="N35" s="514">
        <v>3914716.4</v>
      </c>
      <c r="O35" s="667">
        <v>0</v>
      </c>
      <c r="P35" s="668">
        <f t="shared" si="4"/>
        <v>0.49519536894047067</v>
      </c>
      <c r="Q35" s="1175"/>
      <c r="R35" s="758" t="s">
        <v>694</v>
      </c>
      <c r="S35" s="419">
        <f t="shared" si="6"/>
        <v>0.50480463105952933</v>
      </c>
      <c r="T35" s="5">
        <f t="shared" si="7"/>
        <v>3990681.44</v>
      </c>
      <c r="U35" s="9"/>
    </row>
    <row r="36" spans="1:21" ht="60" x14ac:dyDescent="0.25">
      <c r="A36" s="1197"/>
      <c r="B36" s="1149"/>
      <c r="C36" s="1258"/>
      <c r="D36" s="879"/>
      <c r="E36" s="1152"/>
      <c r="F36" s="1181"/>
      <c r="G36" s="1184"/>
      <c r="H36" s="1187"/>
      <c r="I36" s="1045"/>
      <c r="J36" s="664" t="s">
        <v>570</v>
      </c>
      <c r="K36" s="670" t="s">
        <v>291</v>
      </c>
      <c r="L36" s="671">
        <v>100000</v>
      </c>
      <c r="M36" s="666">
        <f t="shared" si="5"/>
        <v>100000</v>
      </c>
      <c r="N36" s="373">
        <v>100000</v>
      </c>
      <c r="O36" s="667">
        <v>0</v>
      </c>
      <c r="P36" s="668">
        <f t="shared" si="4"/>
        <v>1</v>
      </c>
      <c r="Q36" s="1175"/>
      <c r="R36" s="758" t="s">
        <v>699</v>
      </c>
      <c r="S36" s="419">
        <f t="shared" si="6"/>
        <v>0</v>
      </c>
      <c r="T36" s="5">
        <f t="shared" si="7"/>
        <v>0</v>
      </c>
      <c r="U36" s="9"/>
    </row>
    <row r="37" spans="1:21" ht="45" x14ac:dyDescent="0.25">
      <c r="A37" s="1198"/>
      <c r="B37" s="1150"/>
      <c r="C37" s="1259"/>
      <c r="D37" s="880"/>
      <c r="E37" s="1153"/>
      <c r="F37" s="1182"/>
      <c r="G37" s="1185"/>
      <c r="H37" s="1188"/>
      <c r="I37" s="1046"/>
      <c r="J37" s="664" t="s">
        <v>570</v>
      </c>
      <c r="K37" s="759" t="s">
        <v>695</v>
      </c>
      <c r="L37" s="671">
        <v>40000</v>
      </c>
      <c r="M37" s="666">
        <f t="shared" si="5"/>
        <v>40000</v>
      </c>
      <c r="N37" s="373">
        <v>40000</v>
      </c>
      <c r="O37" s="667">
        <v>0</v>
      </c>
      <c r="P37" s="668">
        <f t="shared" si="4"/>
        <v>1</v>
      </c>
      <c r="Q37" s="1176"/>
      <c r="R37" s="758" t="s">
        <v>700</v>
      </c>
      <c r="S37" s="419">
        <f t="shared" si="6"/>
        <v>0</v>
      </c>
      <c r="T37" s="5">
        <f t="shared" si="7"/>
        <v>0</v>
      </c>
      <c r="U37" s="9"/>
    </row>
    <row r="38" spans="1:21" ht="409.5" x14ac:dyDescent="0.25">
      <c r="A38" s="1196">
        <v>10</v>
      </c>
      <c r="B38" s="1202" t="s">
        <v>69</v>
      </c>
      <c r="C38" s="1202" t="s">
        <v>319</v>
      </c>
      <c r="D38" s="1202" t="s">
        <v>462</v>
      </c>
      <c r="E38" s="1261" t="s">
        <v>580</v>
      </c>
      <c r="F38" s="1263" t="s">
        <v>8</v>
      </c>
      <c r="G38" s="1013">
        <v>13300242.32</v>
      </c>
      <c r="H38" s="1255" t="s">
        <v>69</v>
      </c>
      <c r="I38" s="1079" t="s">
        <v>330</v>
      </c>
      <c r="J38" s="670" t="s">
        <v>608</v>
      </c>
      <c r="K38" s="670" t="s">
        <v>340</v>
      </c>
      <c r="L38" s="220">
        <v>2359075.4700000002</v>
      </c>
      <c r="M38" s="666">
        <f t="shared" si="5"/>
        <v>2359075.4700000002</v>
      </c>
      <c r="N38" s="373">
        <v>2359075.4700000002</v>
      </c>
      <c r="O38" s="508">
        <v>0</v>
      </c>
      <c r="P38" s="668">
        <f t="shared" si="4"/>
        <v>1</v>
      </c>
      <c r="Q38" s="1194">
        <f>(M38)/G38</f>
        <v>0.177370863871599</v>
      </c>
      <c r="R38" s="420" t="s">
        <v>768</v>
      </c>
      <c r="S38" s="419">
        <f t="shared" si="6"/>
        <v>0</v>
      </c>
      <c r="T38" s="5">
        <f t="shared" si="7"/>
        <v>0</v>
      </c>
      <c r="U38" s="9"/>
    </row>
    <row r="39" spans="1:21" ht="79.5" customHeight="1" x14ac:dyDescent="0.25">
      <c r="A39" s="1198"/>
      <c r="B39" s="1150"/>
      <c r="C39" s="1150"/>
      <c r="D39" s="1098"/>
      <c r="E39" s="1262"/>
      <c r="F39" s="1264"/>
      <c r="G39" s="1249"/>
      <c r="H39" s="1256"/>
      <c r="I39" s="1080"/>
      <c r="J39" s="664" t="s">
        <v>570</v>
      </c>
      <c r="K39" s="670" t="s">
        <v>436</v>
      </c>
      <c r="L39" s="295">
        <v>0</v>
      </c>
      <c r="M39" s="295">
        <v>0</v>
      </c>
      <c r="N39" s="680">
        <v>0</v>
      </c>
      <c r="O39" s="326">
        <v>0</v>
      </c>
      <c r="P39" s="668">
        <v>0</v>
      </c>
      <c r="Q39" s="1176"/>
      <c r="R39" s="742" t="s">
        <v>664</v>
      </c>
      <c r="S39" s="419" t="e">
        <f t="shared" si="6"/>
        <v>#DIV/0!</v>
      </c>
      <c r="T39" s="5">
        <f t="shared" si="7"/>
        <v>0</v>
      </c>
      <c r="U39" s="9"/>
    </row>
    <row r="40" spans="1:21" ht="390" x14ac:dyDescent="0.25">
      <c r="A40" s="1196">
        <v>11</v>
      </c>
      <c r="B40" s="1202" t="s">
        <v>70</v>
      </c>
      <c r="C40" s="1202" t="s">
        <v>157</v>
      </c>
      <c r="D40" s="1202" t="s">
        <v>464</v>
      </c>
      <c r="E40" s="1238" t="s">
        <v>583</v>
      </c>
      <c r="F40" s="1204" t="s">
        <v>8</v>
      </c>
      <c r="G40" s="1013">
        <v>50983386.560000002</v>
      </c>
      <c r="H40" s="1246" t="s">
        <v>434</v>
      </c>
      <c r="I40" s="1103" t="s">
        <v>255</v>
      </c>
      <c r="J40" s="670" t="s">
        <v>608</v>
      </c>
      <c r="K40" s="670" t="s">
        <v>341</v>
      </c>
      <c r="L40" s="220">
        <v>9849777.9000000004</v>
      </c>
      <c r="M40" s="681">
        <f>N40+O40</f>
        <v>2351606.38</v>
      </c>
      <c r="N40" s="373">
        <v>2351606.38</v>
      </c>
      <c r="O40" s="509">
        <v>0</v>
      </c>
      <c r="P40" s="668">
        <f t="shared" ref="P40:P47" si="8">M40/L40</f>
        <v>0.23874714779101769</v>
      </c>
      <c r="Q40" s="1194">
        <f>(M40+M41+M42+M43)/G40</f>
        <v>0.19532104577401377</v>
      </c>
      <c r="R40" s="816" t="s">
        <v>769</v>
      </c>
      <c r="S40" s="419">
        <f t="shared" si="6"/>
        <v>0.76125285220898231</v>
      </c>
      <c r="T40" s="5">
        <f t="shared" si="7"/>
        <v>7498171.5200000005</v>
      </c>
      <c r="U40" s="9"/>
    </row>
    <row r="41" spans="1:21" ht="124.5" customHeight="1" x14ac:dyDescent="0.25">
      <c r="A41" s="1197"/>
      <c r="B41" s="1149"/>
      <c r="C41" s="1149"/>
      <c r="D41" s="879"/>
      <c r="E41" s="1265"/>
      <c r="F41" s="1181"/>
      <c r="G41" s="1248"/>
      <c r="H41" s="1250"/>
      <c r="I41" s="1104"/>
      <c r="J41" s="664" t="s">
        <v>570</v>
      </c>
      <c r="K41" s="670" t="s">
        <v>537</v>
      </c>
      <c r="L41" s="295">
        <v>1000</v>
      </c>
      <c r="M41" s="295">
        <v>1000</v>
      </c>
      <c r="N41" s="456">
        <v>1000</v>
      </c>
      <c r="O41" s="326">
        <v>0</v>
      </c>
      <c r="P41" s="668">
        <f t="shared" si="8"/>
        <v>1</v>
      </c>
      <c r="Q41" s="1175"/>
      <c r="R41" s="742" t="s">
        <v>663</v>
      </c>
      <c r="S41" s="419">
        <f t="shared" si="6"/>
        <v>0</v>
      </c>
      <c r="T41" s="5">
        <f t="shared" si="7"/>
        <v>0</v>
      </c>
      <c r="U41" s="9"/>
    </row>
    <row r="42" spans="1:21" ht="255" x14ac:dyDescent="0.25">
      <c r="A42" s="1197"/>
      <c r="B42" s="1149"/>
      <c r="C42" s="1149"/>
      <c r="D42" s="879"/>
      <c r="E42" s="1265"/>
      <c r="F42" s="1181"/>
      <c r="G42" s="1248"/>
      <c r="H42" s="1250"/>
      <c r="I42" s="1104"/>
      <c r="J42" s="664" t="s">
        <v>130</v>
      </c>
      <c r="K42" s="670" t="s">
        <v>404</v>
      </c>
      <c r="L42" s="295">
        <v>6773775.2599999998</v>
      </c>
      <c r="M42" s="666">
        <f>N42+O42</f>
        <v>7605522</v>
      </c>
      <c r="N42" s="512">
        <v>7605522</v>
      </c>
      <c r="O42" s="667">
        <v>0</v>
      </c>
      <c r="P42" s="668">
        <f t="shared" si="8"/>
        <v>1.1227892435273974</v>
      </c>
      <c r="Q42" s="1175"/>
      <c r="R42" s="746" t="s">
        <v>679</v>
      </c>
      <c r="S42" s="419"/>
      <c r="T42" s="5"/>
      <c r="U42" s="9"/>
    </row>
    <row r="43" spans="1:21" ht="60" x14ac:dyDescent="0.25">
      <c r="A43" s="1198"/>
      <c r="B43" s="1150"/>
      <c r="C43" s="1150"/>
      <c r="D43" s="880"/>
      <c r="E43" s="1266"/>
      <c r="F43" s="1182"/>
      <c r="G43" s="1249"/>
      <c r="H43" s="1247"/>
      <c r="I43" s="1105"/>
      <c r="J43" s="675" t="s">
        <v>596</v>
      </c>
      <c r="K43" s="727" t="s">
        <v>634</v>
      </c>
      <c r="L43" s="295">
        <v>0</v>
      </c>
      <c r="M43" s="666">
        <f>N43+O43</f>
        <v>0</v>
      </c>
      <c r="N43" s="510">
        <v>0</v>
      </c>
      <c r="O43" s="667">
        <v>0</v>
      </c>
      <c r="P43" s="668">
        <v>0</v>
      </c>
      <c r="Q43" s="1176"/>
      <c r="R43" s="627" t="s">
        <v>633</v>
      </c>
      <c r="S43" s="419"/>
      <c r="T43" s="5"/>
      <c r="U43" s="9"/>
    </row>
    <row r="44" spans="1:21" ht="150" x14ac:dyDescent="0.25">
      <c r="A44" s="682">
        <v>12</v>
      </c>
      <c r="B44" s="683" t="s">
        <v>75</v>
      </c>
      <c r="C44" s="664" t="s">
        <v>265</v>
      </c>
      <c r="D44" s="664" t="s">
        <v>462</v>
      </c>
      <c r="E44" s="684" t="s">
        <v>301</v>
      </c>
      <c r="F44" s="685" t="s">
        <v>8</v>
      </c>
      <c r="G44" s="305">
        <v>26500000</v>
      </c>
      <c r="H44" s="412" t="s">
        <v>437</v>
      </c>
      <c r="I44" s="407" t="s">
        <v>152</v>
      </c>
      <c r="J44" s="670" t="s">
        <v>571</v>
      </c>
      <c r="K44" s="670" t="s">
        <v>269</v>
      </c>
      <c r="L44" s="665">
        <v>538872.96</v>
      </c>
      <c r="M44" s="666">
        <f>N44+O44</f>
        <v>538872.96</v>
      </c>
      <c r="N44" s="373">
        <v>538872.96</v>
      </c>
      <c r="O44" s="672">
        <v>0</v>
      </c>
      <c r="P44" s="668">
        <f t="shared" si="8"/>
        <v>1</v>
      </c>
      <c r="Q44" s="686">
        <f>M44/G44</f>
        <v>2.0334828679245281E-2</v>
      </c>
      <c r="R44" s="742" t="s">
        <v>662</v>
      </c>
      <c r="S44" s="419">
        <f>T44/L44</f>
        <v>0</v>
      </c>
      <c r="T44" s="5">
        <f>L44-M44</f>
        <v>0</v>
      </c>
      <c r="U44" s="9"/>
    </row>
    <row r="45" spans="1:21" ht="255" x14ac:dyDescent="0.25">
      <c r="A45" s="1267">
        <v>13</v>
      </c>
      <c r="B45" s="1260" t="s">
        <v>63</v>
      </c>
      <c r="C45" s="1260" t="s">
        <v>454</v>
      </c>
      <c r="D45" s="1260" t="s">
        <v>463</v>
      </c>
      <c r="E45" s="1202" t="s">
        <v>587</v>
      </c>
      <c r="F45" s="1253" t="s">
        <v>8</v>
      </c>
      <c r="G45" s="1013">
        <v>75726679.859999999</v>
      </c>
      <c r="H45" s="1246" t="s">
        <v>63</v>
      </c>
      <c r="I45" s="1079" t="s">
        <v>327</v>
      </c>
      <c r="J45" s="687" t="s">
        <v>608</v>
      </c>
      <c r="K45" s="670" t="s">
        <v>292</v>
      </c>
      <c r="L45" s="665">
        <v>101050.13</v>
      </c>
      <c r="M45" s="681">
        <f>N45+O45</f>
        <v>6582.4</v>
      </c>
      <c r="N45" s="505">
        <v>6582.4</v>
      </c>
      <c r="O45" s="688">
        <v>0</v>
      </c>
      <c r="P45" s="668">
        <f t="shared" si="8"/>
        <v>6.5139945886264566E-2</v>
      </c>
      <c r="Q45" s="1194">
        <f>(M45+M46)/G45</f>
        <v>3.5102872658809318E-3</v>
      </c>
      <c r="R45" s="742" t="s">
        <v>661</v>
      </c>
      <c r="S45" s="419">
        <f>T45/L45</f>
        <v>0.93486005411373552</v>
      </c>
      <c r="T45" s="5">
        <f>L45-M45</f>
        <v>94467.73000000001</v>
      </c>
      <c r="U45" s="9"/>
    </row>
    <row r="46" spans="1:21" ht="150" x14ac:dyDescent="0.25">
      <c r="A46" s="1268"/>
      <c r="B46" s="1259"/>
      <c r="C46" s="1259"/>
      <c r="D46" s="880"/>
      <c r="E46" s="1150"/>
      <c r="F46" s="1147"/>
      <c r="G46" s="1249"/>
      <c r="H46" s="1247"/>
      <c r="I46" s="1080"/>
      <c r="J46" s="675" t="s">
        <v>130</v>
      </c>
      <c r="K46" s="670" t="s">
        <v>405</v>
      </c>
      <c r="L46" s="665">
        <v>259239.57</v>
      </c>
      <c r="M46" s="689">
        <f>N46+O46</f>
        <v>259240</v>
      </c>
      <c r="N46" s="329">
        <v>259240</v>
      </c>
      <c r="O46" s="672">
        <v>0</v>
      </c>
      <c r="P46" s="668">
        <f t="shared" si="8"/>
        <v>1.0000016586973972</v>
      </c>
      <c r="Q46" s="1176"/>
      <c r="R46" s="742" t="s">
        <v>660</v>
      </c>
      <c r="S46" s="419"/>
      <c r="T46" s="5"/>
      <c r="U46" s="9"/>
    </row>
    <row r="47" spans="1:21" ht="255" x14ac:dyDescent="0.25">
      <c r="A47" s="1267">
        <v>14</v>
      </c>
      <c r="B47" s="1260" t="s">
        <v>63</v>
      </c>
      <c r="C47" s="1260" t="s">
        <v>158</v>
      </c>
      <c r="D47" s="1260" t="s">
        <v>463</v>
      </c>
      <c r="E47" s="1202" t="s">
        <v>586</v>
      </c>
      <c r="F47" s="1204" t="s">
        <v>8</v>
      </c>
      <c r="G47" s="1013">
        <v>114144662.22</v>
      </c>
      <c r="H47" s="1246" t="s">
        <v>63</v>
      </c>
      <c r="I47" s="1079" t="s">
        <v>329</v>
      </c>
      <c r="J47" s="670" t="s">
        <v>608</v>
      </c>
      <c r="K47" s="670" t="s">
        <v>604</v>
      </c>
      <c r="L47" s="665">
        <v>3378744.56</v>
      </c>
      <c r="M47" s="666">
        <v>872179.28</v>
      </c>
      <c r="N47" s="373">
        <v>872179.28</v>
      </c>
      <c r="O47" s="672">
        <v>0</v>
      </c>
      <c r="P47" s="668">
        <f t="shared" si="8"/>
        <v>0.25813708746304276</v>
      </c>
      <c r="Q47" s="1194">
        <f>(M47:M49)/G47</f>
        <v>7.6409992638900642E-3</v>
      </c>
      <c r="R47" s="731" t="s">
        <v>638</v>
      </c>
      <c r="S47" s="419">
        <f t="shared" ref="S47:S52" si="9">T47/L47</f>
        <v>0.74186291253695724</v>
      </c>
      <c r="T47" s="5">
        <f t="shared" ref="T47:T52" si="10">L47-M47</f>
        <v>2506565.2800000003</v>
      </c>
      <c r="U47" s="9"/>
    </row>
    <row r="48" spans="1:21" ht="60.75" customHeight="1" x14ac:dyDescent="0.25">
      <c r="A48" s="1269"/>
      <c r="B48" s="1258"/>
      <c r="C48" s="1258"/>
      <c r="D48" s="879"/>
      <c r="E48" s="1149"/>
      <c r="F48" s="1181"/>
      <c r="G48" s="1248"/>
      <c r="H48" s="1250"/>
      <c r="I48" s="1095"/>
      <c r="J48" s="664" t="s">
        <v>570</v>
      </c>
      <c r="K48" s="670" t="s">
        <v>339</v>
      </c>
      <c r="L48" s="665">
        <v>0</v>
      </c>
      <c r="M48" s="666">
        <v>0</v>
      </c>
      <c r="N48" s="515">
        <v>0</v>
      </c>
      <c r="O48" s="672">
        <v>0</v>
      </c>
      <c r="P48" s="668">
        <v>0</v>
      </c>
      <c r="Q48" s="1175"/>
      <c r="R48" s="742" t="s">
        <v>658</v>
      </c>
      <c r="S48" s="419" t="e">
        <f t="shared" si="9"/>
        <v>#DIV/0!</v>
      </c>
      <c r="T48" s="5">
        <f t="shared" si="10"/>
        <v>0</v>
      </c>
      <c r="U48" s="9"/>
    </row>
    <row r="49" spans="1:23" ht="150" x14ac:dyDescent="0.25">
      <c r="A49" s="1268"/>
      <c r="B49" s="1259"/>
      <c r="C49" s="1259"/>
      <c r="D49" s="880"/>
      <c r="E49" s="1150"/>
      <c r="F49" s="1182"/>
      <c r="G49" s="1249"/>
      <c r="H49" s="1247"/>
      <c r="I49" s="1080"/>
      <c r="J49" s="675" t="s">
        <v>130</v>
      </c>
      <c r="K49" s="670" t="s">
        <v>569</v>
      </c>
      <c r="L49" s="618">
        <v>186679.77</v>
      </c>
      <c r="M49" s="666">
        <f t="shared" ref="M49:M55" si="11">N49+O49</f>
        <v>195663</v>
      </c>
      <c r="N49" s="329">
        <v>195663</v>
      </c>
      <c r="O49" s="672">
        <v>0</v>
      </c>
      <c r="P49" s="668">
        <f>M49/L49</f>
        <v>1.0481210685014237</v>
      </c>
      <c r="Q49" s="1176"/>
      <c r="R49" s="742" t="s">
        <v>659</v>
      </c>
      <c r="S49" s="419">
        <f t="shared" si="9"/>
        <v>-4.8121068501423649E-2</v>
      </c>
      <c r="T49" s="5">
        <f t="shared" si="10"/>
        <v>-8983.2300000000105</v>
      </c>
      <c r="U49" s="9"/>
    </row>
    <row r="50" spans="1:23" ht="398.25" customHeight="1" x14ac:dyDescent="0.25">
      <c r="A50" s="1267">
        <v>15</v>
      </c>
      <c r="B50" s="1260" t="s">
        <v>63</v>
      </c>
      <c r="C50" s="1270" t="s">
        <v>328</v>
      </c>
      <c r="D50" s="1260" t="s">
        <v>463</v>
      </c>
      <c r="E50" s="1202" t="s">
        <v>586</v>
      </c>
      <c r="F50" s="1204" t="s">
        <v>8</v>
      </c>
      <c r="G50" s="1013">
        <v>97275841.819999993</v>
      </c>
      <c r="H50" s="1246" t="s">
        <v>63</v>
      </c>
      <c r="I50" s="1079" t="s">
        <v>329</v>
      </c>
      <c r="J50" s="664" t="s">
        <v>608</v>
      </c>
      <c r="K50" s="670" t="s">
        <v>343</v>
      </c>
      <c r="L50" s="220">
        <v>1372882.5</v>
      </c>
      <c r="M50" s="370">
        <f t="shared" si="11"/>
        <v>305657.62</v>
      </c>
      <c r="N50" s="456">
        <v>305657.62</v>
      </c>
      <c r="O50" s="508">
        <v>0</v>
      </c>
      <c r="P50" s="371">
        <f>M50/L50</f>
        <v>0.22263931545489143</v>
      </c>
      <c r="Q50" s="1300">
        <f>(M50+M51)/G50</f>
        <v>1.0866938802298408E-2</v>
      </c>
      <c r="R50" s="420" t="s">
        <v>713</v>
      </c>
      <c r="S50" s="419">
        <f t="shared" si="9"/>
        <v>0.77736068454510843</v>
      </c>
      <c r="T50" s="5">
        <f t="shared" si="10"/>
        <v>1067224.8799999999</v>
      </c>
      <c r="U50" s="9"/>
    </row>
    <row r="51" spans="1:23" ht="135" x14ac:dyDescent="0.25">
      <c r="A51" s="1268"/>
      <c r="B51" s="1259"/>
      <c r="C51" s="1259"/>
      <c r="D51" s="880"/>
      <c r="E51" s="1150"/>
      <c r="F51" s="1182"/>
      <c r="G51" s="1249"/>
      <c r="H51" s="1247"/>
      <c r="I51" s="1080"/>
      <c r="J51" s="675" t="s">
        <v>130</v>
      </c>
      <c r="K51" s="670" t="s">
        <v>333</v>
      </c>
      <c r="L51" s="220">
        <v>910378.05</v>
      </c>
      <c r="M51" s="370">
        <f t="shared" si="11"/>
        <v>751433</v>
      </c>
      <c r="N51" s="329">
        <v>751433</v>
      </c>
      <c r="O51" s="509">
        <v>0</v>
      </c>
      <c r="P51" s="371">
        <v>1</v>
      </c>
      <c r="Q51" s="1302"/>
      <c r="R51" s="420" t="s">
        <v>657</v>
      </c>
      <c r="S51" s="419">
        <f t="shared" si="9"/>
        <v>0.17459235753761862</v>
      </c>
      <c r="T51" s="5">
        <f t="shared" si="10"/>
        <v>158945.05000000005</v>
      </c>
      <c r="U51" s="9"/>
    </row>
    <row r="52" spans="1:23" ht="346.9" customHeight="1" x14ac:dyDescent="0.25">
      <c r="A52" s="1267">
        <v>16</v>
      </c>
      <c r="B52" s="1271" t="s">
        <v>115</v>
      </c>
      <c r="C52" s="1274" t="s">
        <v>159</v>
      </c>
      <c r="D52" s="1202" t="s">
        <v>470</v>
      </c>
      <c r="E52" s="1079" t="s">
        <v>566</v>
      </c>
      <c r="F52" s="1204" t="s">
        <v>8</v>
      </c>
      <c r="G52" s="1013">
        <v>112459975.41</v>
      </c>
      <c r="H52" s="1246" t="s">
        <v>115</v>
      </c>
      <c r="I52" s="1079" t="s">
        <v>255</v>
      </c>
      <c r="J52" s="1202" t="s">
        <v>608</v>
      </c>
      <c r="K52" s="1311" t="s">
        <v>692</v>
      </c>
      <c r="L52" s="1309">
        <v>6710623.1600000001</v>
      </c>
      <c r="M52" s="1309">
        <f>N52+O52+N53+O53</f>
        <v>2486852.63</v>
      </c>
      <c r="N52" s="626">
        <v>2003321.63</v>
      </c>
      <c r="O52" s="523">
        <v>0</v>
      </c>
      <c r="P52" s="1300">
        <f t="shared" ref="P52:P63" si="12">M52/L52</f>
        <v>0.37058445552767411</v>
      </c>
      <c r="Q52" s="1300">
        <f>(M52+M54+M55+M57)/G52</f>
        <v>3.7005944157710892E-2</v>
      </c>
      <c r="R52" s="420" t="s">
        <v>714</v>
      </c>
      <c r="S52" s="419">
        <f t="shared" si="9"/>
        <v>0.62941554447232595</v>
      </c>
      <c r="T52" s="5">
        <f t="shared" si="10"/>
        <v>4223770.53</v>
      </c>
      <c r="U52" s="9"/>
      <c r="W52" s="9"/>
    </row>
    <row r="53" spans="1:23" ht="120" x14ac:dyDescent="0.25">
      <c r="A53" s="1269"/>
      <c r="B53" s="1272"/>
      <c r="C53" s="1149"/>
      <c r="D53" s="1149"/>
      <c r="E53" s="1095"/>
      <c r="F53" s="1181"/>
      <c r="G53" s="1248"/>
      <c r="H53" s="1250"/>
      <c r="I53" s="1095"/>
      <c r="J53" s="1150"/>
      <c r="K53" s="1312"/>
      <c r="L53" s="1310"/>
      <c r="M53" s="1310"/>
      <c r="N53" s="762">
        <v>483531</v>
      </c>
      <c r="O53" s="763">
        <v>0</v>
      </c>
      <c r="P53" s="1302"/>
      <c r="Q53" s="1301"/>
      <c r="R53" s="764" t="s">
        <v>745</v>
      </c>
      <c r="S53" s="419"/>
      <c r="T53" s="5"/>
      <c r="U53" s="9"/>
    </row>
    <row r="54" spans="1:23" ht="180" x14ac:dyDescent="0.25">
      <c r="A54" s="1269"/>
      <c r="B54" s="1272"/>
      <c r="C54" s="1149"/>
      <c r="D54" s="879"/>
      <c r="E54" s="1095"/>
      <c r="F54" s="1181"/>
      <c r="G54" s="1248"/>
      <c r="H54" s="1250"/>
      <c r="I54" s="1095"/>
      <c r="J54" s="676" t="s">
        <v>608</v>
      </c>
      <c r="K54" s="621" t="s">
        <v>398</v>
      </c>
      <c r="L54" s="622">
        <v>1604834.94</v>
      </c>
      <c r="M54" s="622">
        <f t="shared" si="11"/>
        <v>1604834.94</v>
      </c>
      <c r="N54" s="583">
        <v>1604834.94</v>
      </c>
      <c r="O54" s="524">
        <v>0</v>
      </c>
      <c r="P54" s="662">
        <f t="shared" si="12"/>
        <v>1</v>
      </c>
      <c r="Q54" s="1301"/>
      <c r="R54" s="623" t="s">
        <v>696</v>
      </c>
      <c r="S54" s="419"/>
      <c r="T54" s="5"/>
      <c r="U54" s="9"/>
      <c r="W54" s="9"/>
    </row>
    <row r="55" spans="1:23" ht="409.6" customHeight="1" x14ac:dyDescent="0.25">
      <c r="A55" s="1269"/>
      <c r="B55" s="1272"/>
      <c r="C55" s="1149"/>
      <c r="D55" s="879"/>
      <c r="E55" s="1095"/>
      <c r="F55" s="1181"/>
      <c r="G55" s="1248"/>
      <c r="H55" s="1250"/>
      <c r="I55" s="1095"/>
      <c r="J55" s="1202" t="s">
        <v>570</v>
      </c>
      <c r="K55" s="1311" t="s">
        <v>420</v>
      </c>
      <c r="L55" s="1309">
        <v>30000</v>
      </c>
      <c r="M55" s="1309">
        <f t="shared" si="11"/>
        <v>30000</v>
      </c>
      <c r="N55" s="1307">
        <v>30000</v>
      </c>
      <c r="O55" s="1305">
        <v>0</v>
      </c>
      <c r="P55" s="1303">
        <f t="shared" si="12"/>
        <v>1</v>
      </c>
      <c r="Q55" s="1301"/>
      <c r="R55" s="1214" t="s">
        <v>702</v>
      </c>
      <c r="S55" s="419"/>
      <c r="T55" s="5"/>
      <c r="U55" s="9"/>
    </row>
    <row r="56" spans="1:23" ht="51.6" customHeight="1" x14ac:dyDescent="0.25">
      <c r="A56" s="1269"/>
      <c r="B56" s="1272"/>
      <c r="C56" s="1149"/>
      <c r="D56" s="879"/>
      <c r="E56" s="1095"/>
      <c r="F56" s="1181"/>
      <c r="G56" s="1248"/>
      <c r="H56" s="1250"/>
      <c r="I56" s="1095"/>
      <c r="J56" s="1150"/>
      <c r="K56" s="1312"/>
      <c r="L56" s="1310"/>
      <c r="M56" s="1310"/>
      <c r="N56" s="1308"/>
      <c r="O56" s="1306"/>
      <c r="P56" s="1304"/>
      <c r="Q56" s="1301"/>
      <c r="R56" s="1234"/>
      <c r="S56" s="419"/>
      <c r="T56" s="5"/>
      <c r="U56" s="9"/>
    </row>
    <row r="57" spans="1:23" ht="190.9" customHeight="1" x14ac:dyDescent="0.25">
      <c r="A57" s="1268"/>
      <c r="B57" s="1273"/>
      <c r="C57" s="1150"/>
      <c r="D57" s="880"/>
      <c r="E57" s="1080"/>
      <c r="F57" s="1182"/>
      <c r="G57" s="1249"/>
      <c r="H57" s="1247"/>
      <c r="I57" s="1080"/>
      <c r="J57" s="664" t="s">
        <v>570</v>
      </c>
      <c r="K57" s="624" t="s">
        <v>592</v>
      </c>
      <c r="L57" s="622">
        <v>40000</v>
      </c>
      <c r="M57" s="622">
        <v>40000</v>
      </c>
      <c r="N57" s="456">
        <v>40000</v>
      </c>
      <c r="O57" s="524">
        <v>0</v>
      </c>
      <c r="P57" s="371">
        <f t="shared" si="12"/>
        <v>1</v>
      </c>
      <c r="Q57" s="1302"/>
      <c r="R57" s="623" t="s">
        <v>589</v>
      </c>
      <c r="S57" s="419"/>
      <c r="T57" s="5"/>
      <c r="U57" s="9"/>
    </row>
    <row r="58" spans="1:23" ht="52.9" customHeight="1" x14ac:dyDescent="0.25">
      <c r="A58" s="1267">
        <v>17</v>
      </c>
      <c r="B58" s="1260" t="s">
        <v>489</v>
      </c>
      <c r="C58" s="1202" t="s">
        <v>346</v>
      </c>
      <c r="D58" s="1202" t="s">
        <v>464</v>
      </c>
      <c r="E58" s="1275" t="s">
        <v>347</v>
      </c>
      <c r="F58" s="1204" t="s">
        <v>190</v>
      </c>
      <c r="G58" s="1277">
        <v>6993444</v>
      </c>
      <c r="H58" s="1255"/>
      <c r="I58" s="1079" t="s">
        <v>348</v>
      </c>
      <c r="J58" s="670" t="s">
        <v>578</v>
      </c>
      <c r="K58" s="1299" t="s">
        <v>272</v>
      </c>
      <c r="L58" s="665">
        <v>6975444</v>
      </c>
      <c r="M58" s="665">
        <v>6975444</v>
      </c>
      <c r="N58" s="456">
        <v>6975444</v>
      </c>
      <c r="O58" s="672">
        <v>0</v>
      </c>
      <c r="P58" s="668">
        <f t="shared" si="12"/>
        <v>1</v>
      </c>
      <c r="Q58" s="1194">
        <f>(M58+M59+M60+M61)/G58</f>
        <v>2.0646685667319278</v>
      </c>
      <c r="R58" s="1297" t="s">
        <v>740</v>
      </c>
      <c r="S58" s="419">
        <f t="shared" ref="S58:S63" si="13">T58/L58</f>
        <v>0</v>
      </c>
      <c r="T58" s="5">
        <f t="shared" ref="T58:T63" si="14">L58-M58</f>
        <v>0</v>
      </c>
      <c r="U58" s="9"/>
    </row>
    <row r="59" spans="1:23" ht="62.45" customHeight="1" x14ac:dyDescent="0.25">
      <c r="A59" s="1269"/>
      <c r="B59" s="1258"/>
      <c r="C59" s="1149"/>
      <c r="D59" s="1149"/>
      <c r="E59" s="1276"/>
      <c r="F59" s="1181"/>
      <c r="G59" s="1278"/>
      <c r="H59" s="1279"/>
      <c r="I59" s="1095"/>
      <c r="J59" s="751" t="s">
        <v>578</v>
      </c>
      <c r="K59" s="1191"/>
      <c r="L59" s="665">
        <v>18000</v>
      </c>
      <c r="M59" s="666">
        <f>N59+O59</f>
        <v>18000</v>
      </c>
      <c r="N59" s="456">
        <v>18000</v>
      </c>
      <c r="O59" s="672">
        <v>0</v>
      </c>
      <c r="P59" s="750">
        <f t="shared" ref="P59" si="15">M59/L59</f>
        <v>1</v>
      </c>
      <c r="Q59" s="1175"/>
      <c r="R59" s="1298"/>
      <c r="S59" s="419"/>
      <c r="T59" s="5"/>
      <c r="U59" s="9"/>
    </row>
    <row r="60" spans="1:23" ht="59.45" customHeight="1" x14ac:dyDescent="0.25">
      <c r="A60" s="1269"/>
      <c r="B60" s="1258"/>
      <c r="C60" s="1149"/>
      <c r="D60" s="879"/>
      <c r="E60" s="1276"/>
      <c r="F60" s="1181"/>
      <c r="G60" s="1278"/>
      <c r="H60" s="1279"/>
      <c r="I60" s="1095"/>
      <c r="J60" s="676" t="s">
        <v>379</v>
      </c>
      <c r="K60" s="1191"/>
      <c r="L60" s="666">
        <v>6993444</v>
      </c>
      <c r="M60" s="666">
        <v>6993444</v>
      </c>
      <c r="N60" s="516">
        <v>6993444</v>
      </c>
      <c r="O60" s="681">
        <v>0</v>
      </c>
      <c r="P60" s="668">
        <f t="shared" si="12"/>
        <v>1</v>
      </c>
      <c r="Q60" s="1175"/>
      <c r="R60" s="1178"/>
      <c r="S60" s="419">
        <f t="shared" si="13"/>
        <v>0</v>
      </c>
      <c r="T60" s="5">
        <f t="shared" si="14"/>
        <v>0</v>
      </c>
      <c r="U60" s="9"/>
    </row>
    <row r="61" spans="1:23" ht="76.900000000000006" customHeight="1" x14ac:dyDescent="0.25">
      <c r="A61" s="1269"/>
      <c r="B61" s="1258"/>
      <c r="C61" s="1149"/>
      <c r="D61" s="879"/>
      <c r="E61" s="1276"/>
      <c r="F61" s="1181"/>
      <c r="G61" s="1278"/>
      <c r="H61" s="1279"/>
      <c r="I61" s="1095"/>
      <c r="J61" s="670" t="s">
        <v>579</v>
      </c>
      <c r="K61" s="1191"/>
      <c r="L61" s="665">
        <v>452256</v>
      </c>
      <c r="M61" s="666">
        <f>N61+O61</f>
        <v>452256</v>
      </c>
      <c r="N61" s="456">
        <v>452256</v>
      </c>
      <c r="O61" s="672">
        <v>0</v>
      </c>
      <c r="P61" s="668">
        <f t="shared" si="12"/>
        <v>1</v>
      </c>
      <c r="Q61" s="1175"/>
      <c r="R61" s="1178"/>
      <c r="S61" s="419">
        <f t="shared" si="13"/>
        <v>0</v>
      </c>
      <c r="T61" s="5">
        <f t="shared" si="14"/>
        <v>0</v>
      </c>
      <c r="U61" s="9"/>
    </row>
    <row r="62" spans="1:23" ht="330" x14ac:dyDescent="0.25">
      <c r="A62" s="690">
        <v>18</v>
      </c>
      <c r="B62" s="691" t="s">
        <v>489</v>
      </c>
      <c r="C62" s="664" t="s">
        <v>310</v>
      </c>
      <c r="D62" s="664" t="s">
        <v>464</v>
      </c>
      <c r="E62" s="692" t="s">
        <v>605</v>
      </c>
      <c r="F62" s="685" t="s">
        <v>8</v>
      </c>
      <c r="G62" s="305">
        <v>26778105.579999998</v>
      </c>
      <c r="H62" s="412" t="s">
        <v>438</v>
      </c>
      <c r="I62" s="660" t="s">
        <v>331</v>
      </c>
      <c r="J62" s="664" t="s">
        <v>608</v>
      </c>
      <c r="K62" s="693" t="s">
        <v>317</v>
      </c>
      <c r="L62" s="665">
        <v>1127855.33</v>
      </c>
      <c r="M62" s="665">
        <v>858531.36</v>
      </c>
      <c r="N62" s="456">
        <v>858531.36</v>
      </c>
      <c r="O62" s="688">
        <v>0</v>
      </c>
      <c r="P62" s="668">
        <f t="shared" si="12"/>
        <v>0.76120698919780783</v>
      </c>
      <c r="Q62" s="668">
        <f>M62/G62</f>
        <v>3.2060944618921026E-2</v>
      </c>
      <c r="R62" s="811" t="s">
        <v>719</v>
      </c>
      <c r="S62" s="419">
        <f t="shared" si="13"/>
        <v>0.23879301080219223</v>
      </c>
      <c r="T62" s="5">
        <f t="shared" si="14"/>
        <v>269323.97000000009</v>
      </c>
      <c r="U62" s="9"/>
    </row>
    <row r="63" spans="1:23" ht="75" x14ac:dyDescent="0.25">
      <c r="A63" s="1210">
        <v>19</v>
      </c>
      <c r="B63" s="1253" t="s">
        <v>115</v>
      </c>
      <c r="C63" s="1281" t="s">
        <v>315</v>
      </c>
      <c r="D63" s="1202" t="s">
        <v>470</v>
      </c>
      <c r="E63" s="1261" t="s">
        <v>588</v>
      </c>
      <c r="F63" s="1242" t="s">
        <v>8</v>
      </c>
      <c r="G63" s="1013">
        <v>98302823.099999994</v>
      </c>
      <c r="H63" s="1246" t="s">
        <v>115</v>
      </c>
      <c r="I63" s="1079" t="s">
        <v>255</v>
      </c>
      <c r="J63" s="664" t="s">
        <v>608</v>
      </c>
      <c r="K63" s="693" t="s">
        <v>318</v>
      </c>
      <c r="L63" s="665">
        <v>25434805</v>
      </c>
      <c r="M63" s="665">
        <v>0</v>
      </c>
      <c r="N63" s="517">
        <v>0</v>
      </c>
      <c r="O63" s="688">
        <f>M63</f>
        <v>0</v>
      </c>
      <c r="P63" s="668">
        <f t="shared" si="12"/>
        <v>0</v>
      </c>
      <c r="Q63" s="1194">
        <f>M63/G63</f>
        <v>0</v>
      </c>
      <c r="R63" s="742" t="s">
        <v>656</v>
      </c>
      <c r="S63" s="419">
        <f t="shared" si="13"/>
        <v>1</v>
      </c>
      <c r="T63" s="5">
        <f t="shared" si="14"/>
        <v>25434805</v>
      </c>
      <c r="U63" s="9"/>
    </row>
    <row r="64" spans="1:23" ht="60" x14ac:dyDescent="0.25">
      <c r="A64" s="1144"/>
      <c r="B64" s="1147"/>
      <c r="C64" s="1150"/>
      <c r="D64" s="880"/>
      <c r="E64" s="1262"/>
      <c r="F64" s="1243"/>
      <c r="G64" s="1249"/>
      <c r="H64" s="1247"/>
      <c r="I64" s="1080"/>
      <c r="J64" s="675" t="s">
        <v>414</v>
      </c>
      <c r="K64" s="694" t="s">
        <v>400</v>
      </c>
      <c r="L64" s="666">
        <v>0</v>
      </c>
      <c r="M64" s="666">
        <v>0</v>
      </c>
      <c r="N64" s="518">
        <v>0</v>
      </c>
      <c r="O64" s="695">
        <v>0</v>
      </c>
      <c r="P64" s="696">
        <v>0</v>
      </c>
      <c r="Q64" s="1176"/>
      <c r="R64" s="743" t="s">
        <v>655</v>
      </c>
      <c r="S64" s="419"/>
      <c r="T64" s="5"/>
      <c r="U64" s="9"/>
    </row>
    <row r="65" spans="1:22" ht="375" x14ac:dyDescent="0.25">
      <c r="A65" s="1210">
        <v>20</v>
      </c>
      <c r="B65" s="1202" t="s">
        <v>69</v>
      </c>
      <c r="C65" s="1202" t="s">
        <v>316</v>
      </c>
      <c r="D65" s="1202" t="s">
        <v>462</v>
      </c>
      <c r="E65" s="1238" t="s">
        <v>581</v>
      </c>
      <c r="F65" s="1204" t="s">
        <v>8</v>
      </c>
      <c r="G65" s="1013">
        <v>17399982.079999998</v>
      </c>
      <c r="H65" s="1246" t="s">
        <v>439</v>
      </c>
      <c r="I65" s="1079" t="s">
        <v>255</v>
      </c>
      <c r="J65" s="664" t="s">
        <v>608</v>
      </c>
      <c r="K65" s="697" t="s">
        <v>351</v>
      </c>
      <c r="L65" s="671">
        <v>172490.5</v>
      </c>
      <c r="M65" s="671">
        <v>108641.22</v>
      </c>
      <c r="N65" s="456">
        <v>108641.22</v>
      </c>
      <c r="O65" s="679">
        <v>0</v>
      </c>
      <c r="P65" s="698">
        <f t="shared" ref="P65:P72" si="16">M65/L65</f>
        <v>0.62983886069087869</v>
      </c>
      <c r="Q65" s="1194">
        <f>(M65+M66)/G65</f>
        <v>6.2437547062117443E-3</v>
      </c>
      <c r="R65" s="420" t="s">
        <v>619</v>
      </c>
      <c r="S65" s="419">
        <f>T65/L65</f>
        <v>0.37016113930912137</v>
      </c>
      <c r="T65" s="5">
        <f>L65-M65</f>
        <v>63849.279999999999</v>
      </c>
      <c r="U65" s="9"/>
    </row>
    <row r="66" spans="1:22" ht="91.5" customHeight="1" x14ac:dyDescent="0.25">
      <c r="A66" s="1144"/>
      <c r="B66" s="1150"/>
      <c r="C66" s="1150"/>
      <c r="D66" s="880"/>
      <c r="E66" s="1240"/>
      <c r="F66" s="1182"/>
      <c r="G66" s="1249"/>
      <c r="H66" s="1247"/>
      <c r="I66" s="1080"/>
      <c r="J66" s="675" t="s">
        <v>130</v>
      </c>
      <c r="K66" s="699" t="s">
        <v>350</v>
      </c>
      <c r="L66" s="293">
        <v>72625.27</v>
      </c>
      <c r="M66" s="293">
        <f>O66</f>
        <v>0</v>
      </c>
      <c r="N66" s="518">
        <v>0</v>
      </c>
      <c r="O66" s="565">
        <v>0</v>
      </c>
      <c r="P66" s="698">
        <f>M66/L66</f>
        <v>0</v>
      </c>
      <c r="Q66" s="1176"/>
      <c r="R66" s="669" t="s">
        <v>481</v>
      </c>
      <c r="S66" s="419">
        <f>T66/L66</f>
        <v>1</v>
      </c>
      <c r="T66" s="5">
        <f>L66-M66</f>
        <v>72625.27</v>
      </c>
      <c r="U66" s="9"/>
    </row>
    <row r="67" spans="1:22" ht="106.5" customHeight="1" x14ac:dyDescent="0.25">
      <c r="A67" s="1210">
        <v>21</v>
      </c>
      <c r="B67" s="1202" t="s">
        <v>489</v>
      </c>
      <c r="C67" s="1202" t="s">
        <v>342</v>
      </c>
      <c r="D67" s="1202" t="s">
        <v>464</v>
      </c>
      <c r="E67" s="1238" t="s">
        <v>606</v>
      </c>
      <c r="F67" s="1289" t="s">
        <v>8</v>
      </c>
      <c r="G67" s="1013">
        <v>32817739.739999998</v>
      </c>
      <c r="H67" s="1255" t="s">
        <v>440</v>
      </c>
      <c r="I67" s="1079" t="s">
        <v>255</v>
      </c>
      <c r="J67" s="733" t="s">
        <v>642</v>
      </c>
      <c r="K67" s="765" t="s">
        <v>715</v>
      </c>
      <c r="L67" s="1293">
        <v>638862.01</v>
      </c>
      <c r="M67" s="700">
        <v>229295</v>
      </c>
      <c r="N67" s="456">
        <v>229295</v>
      </c>
      <c r="O67" s="701">
        <v>0</v>
      </c>
      <c r="P67" s="1194">
        <f>(M67+M68)/L67</f>
        <v>0.97487175673507342</v>
      </c>
      <c r="Q67" s="1291">
        <f>M67/(G67+M68)</f>
        <v>6.9041357197779729E-3</v>
      </c>
      <c r="R67" s="1295" t="s">
        <v>770</v>
      </c>
      <c r="S67" s="419">
        <f>T67/L67</f>
        <v>0.64108837838080246</v>
      </c>
      <c r="T67" s="5">
        <f>L67-M67</f>
        <v>409567.01</v>
      </c>
      <c r="U67" s="9"/>
    </row>
    <row r="68" spans="1:22" ht="166.5" customHeight="1" x14ac:dyDescent="0.25">
      <c r="A68" s="1144"/>
      <c r="B68" s="1150"/>
      <c r="C68" s="1150"/>
      <c r="D68" s="1150"/>
      <c r="E68" s="1240"/>
      <c r="F68" s="1290"/>
      <c r="G68" s="1249"/>
      <c r="H68" s="1256"/>
      <c r="I68" s="1080"/>
      <c r="J68" s="733" t="s">
        <v>608</v>
      </c>
      <c r="K68" s="734" t="s">
        <v>643</v>
      </c>
      <c r="L68" s="1294"/>
      <c r="M68" s="732">
        <f>N68</f>
        <v>393513.53</v>
      </c>
      <c r="N68" s="456">
        <v>393513.53</v>
      </c>
      <c r="O68" s="707">
        <v>0</v>
      </c>
      <c r="P68" s="1176"/>
      <c r="Q68" s="1292"/>
      <c r="R68" s="1296"/>
      <c r="S68" s="332"/>
      <c r="T68" s="333"/>
      <c r="U68" s="9"/>
    </row>
    <row r="69" spans="1:22" ht="150" x14ac:dyDescent="0.25">
      <c r="A69" s="703">
        <v>22</v>
      </c>
      <c r="B69" s="691" t="s">
        <v>406</v>
      </c>
      <c r="C69" s="691" t="s">
        <v>359</v>
      </c>
      <c r="D69" s="691" t="s">
        <v>470</v>
      </c>
      <c r="E69" s="704" t="s">
        <v>620</v>
      </c>
      <c r="F69" s="705" t="s">
        <v>28</v>
      </c>
      <c r="G69" s="661">
        <v>79966739</v>
      </c>
      <c r="H69" s="663" t="s">
        <v>439</v>
      </c>
      <c r="I69" s="659" t="s">
        <v>338</v>
      </c>
      <c r="J69" s="691" t="s">
        <v>610</v>
      </c>
      <c r="K69" s="699" t="s">
        <v>407</v>
      </c>
      <c r="L69" s="706">
        <v>46844.27</v>
      </c>
      <c r="M69" s="706">
        <v>46844.27</v>
      </c>
      <c r="N69" s="519">
        <v>46844.27</v>
      </c>
      <c r="O69" s="707">
        <v>0</v>
      </c>
      <c r="P69" s="708">
        <f t="shared" si="16"/>
        <v>1</v>
      </c>
      <c r="Q69" s="708">
        <f>M69/G69</f>
        <v>5.8579692739502598E-4</v>
      </c>
      <c r="R69" s="740" t="s">
        <v>654</v>
      </c>
      <c r="S69" s="332">
        <f>T69/L69</f>
        <v>0</v>
      </c>
      <c r="T69" s="333">
        <f>L69-M69</f>
        <v>0</v>
      </c>
      <c r="U69" s="9"/>
    </row>
    <row r="70" spans="1:22" ht="270" x14ac:dyDescent="0.25">
      <c r="A70" s="690">
        <v>23</v>
      </c>
      <c r="B70" s="691" t="s">
        <v>364</v>
      </c>
      <c r="C70" s="753" t="s">
        <v>365</v>
      </c>
      <c r="D70" s="691" t="s">
        <v>464</v>
      </c>
      <c r="E70" s="704" t="s">
        <v>621</v>
      </c>
      <c r="F70" s="705" t="s">
        <v>10</v>
      </c>
      <c r="G70" s="661">
        <v>832307</v>
      </c>
      <c r="H70" s="663" t="s">
        <v>441</v>
      </c>
      <c r="I70" s="659" t="s">
        <v>255</v>
      </c>
      <c r="J70" s="691" t="s">
        <v>616</v>
      </c>
      <c r="K70" s="709" t="s">
        <v>366</v>
      </c>
      <c r="L70" s="671">
        <v>262855.24</v>
      </c>
      <c r="M70" s="671">
        <v>262855.24</v>
      </c>
      <c r="N70" s="513">
        <v>262855.24</v>
      </c>
      <c r="O70" s="679">
        <v>0</v>
      </c>
      <c r="P70" s="668">
        <f t="shared" si="16"/>
        <v>1</v>
      </c>
      <c r="Q70" s="668">
        <f>M70/G70</f>
        <v>0.31581524605704386</v>
      </c>
      <c r="R70" s="816" t="s">
        <v>771</v>
      </c>
      <c r="S70" s="332"/>
      <c r="T70" s="333"/>
      <c r="U70" s="9"/>
    </row>
    <row r="71" spans="1:22" ht="210" x14ac:dyDescent="0.25">
      <c r="A71" s="1210">
        <v>24</v>
      </c>
      <c r="B71" s="1202" t="s">
        <v>115</v>
      </c>
      <c r="C71" s="1202" t="s">
        <v>367</v>
      </c>
      <c r="D71" s="1202" t="s">
        <v>470</v>
      </c>
      <c r="E71" s="1238" t="s">
        <v>567</v>
      </c>
      <c r="F71" s="1242" t="s">
        <v>8</v>
      </c>
      <c r="G71" s="1013">
        <v>65979785.219999999</v>
      </c>
      <c r="H71" s="1246" t="s">
        <v>115</v>
      </c>
      <c r="I71" s="1079" t="s">
        <v>255</v>
      </c>
      <c r="J71" s="664" t="s">
        <v>608</v>
      </c>
      <c r="K71" s="664" t="s">
        <v>408</v>
      </c>
      <c r="L71" s="710">
        <v>7641510.8700000001</v>
      </c>
      <c r="M71" s="710">
        <f>N71+O71</f>
        <v>3476353.75</v>
      </c>
      <c r="N71" s="520">
        <v>3476353.75</v>
      </c>
      <c r="O71" s="372">
        <v>0</v>
      </c>
      <c r="P71" s="668">
        <f t="shared" si="16"/>
        <v>0.45493015833398925</v>
      </c>
      <c r="Q71" s="1194">
        <f>(M71+M72+M73+M74+M75+M76)/G71</f>
        <v>5.9428567506331145E-2</v>
      </c>
      <c r="R71" s="648" t="s">
        <v>697</v>
      </c>
      <c r="S71" s="332"/>
      <c r="T71" s="333"/>
      <c r="U71" s="9"/>
    </row>
    <row r="72" spans="1:22" ht="165" x14ac:dyDescent="0.25">
      <c r="A72" s="1143"/>
      <c r="B72" s="1149"/>
      <c r="C72" s="1149"/>
      <c r="D72" s="879"/>
      <c r="E72" s="1239"/>
      <c r="F72" s="1280"/>
      <c r="G72" s="1248"/>
      <c r="H72" s="1250"/>
      <c r="I72" s="1095"/>
      <c r="J72" s="664" t="s">
        <v>608</v>
      </c>
      <c r="K72" s="664" t="s">
        <v>601</v>
      </c>
      <c r="L72" s="671">
        <v>274730.37</v>
      </c>
      <c r="M72" s="671">
        <f>N72+O72</f>
        <v>274730.37</v>
      </c>
      <c r="N72" s="520">
        <v>274730.37</v>
      </c>
      <c r="O72" s="525">
        <v>0</v>
      </c>
      <c r="P72" s="668">
        <f t="shared" si="16"/>
        <v>1</v>
      </c>
      <c r="Q72" s="1175"/>
      <c r="R72" s="649" t="s">
        <v>698</v>
      </c>
      <c r="S72" s="332"/>
      <c r="T72" s="333"/>
      <c r="U72" s="9"/>
    </row>
    <row r="73" spans="1:22" ht="81" customHeight="1" x14ac:dyDescent="0.25">
      <c r="A73" s="1143"/>
      <c r="B73" s="1149"/>
      <c r="C73" s="1149"/>
      <c r="D73" s="879"/>
      <c r="E73" s="1239"/>
      <c r="F73" s="1280"/>
      <c r="G73" s="1248"/>
      <c r="H73" s="1250"/>
      <c r="I73" s="1095"/>
      <c r="J73" s="664" t="s">
        <v>570</v>
      </c>
      <c r="K73" s="664" t="s">
        <v>442</v>
      </c>
      <c r="L73" s="710">
        <v>0</v>
      </c>
      <c r="M73" s="710">
        <v>0</v>
      </c>
      <c r="N73" s="529">
        <v>0</v>
      </c>
      <c r="O73" s="372">
        <v>0</v>
      </c>
      <c r="P73" s="668">
        <v>0</v>
      </c>
      <c r="Q73" s="1175"/>
      <c r="R73" s="741" t="s">
        <v>653</v>
      </c>
      <c r="S73" s="332"/>
      <c r="T73" s="333"/>
      <c r="U73" s="9"/>
    </row>
    <row r="74" spans="1:22" ht="409.5" x14ac:dyDescent="0.25">
      <c r="A74" s="1143"/>
      <c r="B74" s="1149"/>
      <c r="C74" s="1149"/>
      <c r="D74" s="879"/>
      <c r="E74" s="1239"/>
      <c r="F74" s="1280"/>
      <c r="G74" s="1248"/>
      <c r="H74" s="1250"/>
      <c r="I74" s="1095"/>
      <c r="J74" s="664" t="s">
        <v>570</v>
      </c>
      <c r="K74" s="664" t="s">
        <v>401</v>
      </c>
      <c r="L74" s="710">
        <v>60000</v>
      </c>
      <c r="M74" s="710">
        <f t="shared" ref="M74:M80" si="17">N74+O74</f>
        <v>60000</v>
      </c>
      <c r="N74" s="520">
        <v>60000</v>
      </c>
      <c r="O74" s="372">
        <v>0</v>
      </c>
      <c r="P74" s="668">
        <f t="shared" ref="P74:P84" si="18">M74/L74</f>
        <v>1</v>
      </c>
      <c r="Q74" s="1175"/>
      <c r="R74" s="648" t="s">
        <v>703</v>
      </c>
      <c r="S74" s="332"/>
      <c r="T74" s="333"/>
      <c r="U74" s="9"/>
    </row>
    <row r="75" spans="1:22" ht="409.5" x14ac:dyDescent="0.25">
      <c r="A75" s="1143"/>
      <c r="B75" s="1149"/>
      <c r="C75" s="1149"/>
      <c r="D75" s="879"/>
      <c r="E75" s="1239"/>
      <c r="F75" s="1280"/>
      <c r="G75" s="1248"/>
      <c r="H75" s="1250"/>
      <c r="I75" s="1095"/>
      <c r="J75" s="664" t="s">
        <v>570</v>
      </c>
      <c r="K75" s="664" t="s">
        <v>418</v>
      </c>
      <c r="L75" s="710">
        <v>100000</v>
      </c>
      <c r="M75" s="710">
        <f t="shared" si="17"/>
        <v>100000</v>
      </c>
      <c r="N75" s="520">
        <v>100000</v>
      </c>
      <c r="O75" s="372">
        <v>0</v>
      </c>
      <c r="P75" s="668">
        <f t="shared" si="18"/>
        <v>1</v>
      </c>
      <c r="Q75" s="1175"/>
      <c r="R75" s="648" t="s">
        <v>705</v>
      </c>
      <c r="S75" s="332"/>
      <c r="T75" s="333"/>
      <c r="U75" s="9"/>
      <c r="V75" s="9"/>
    </row>
    <row r="76" spans="1:22" ht="409.5" x14ac:dyDescent="0.25">
      <c r="A76" s="1144"/>
      <c r="B76" s="1150"/>
      <c r="C76" s="1150"/>
      <c r="D76" s="880"/>
      <c r="E76" s="1240"/>
      <c r="F76" s="1243"/>
      <c r="G76" s="1249"/>
      <c r="H76" s="1247"/>
      <c r="I76" s="1080"/>
      <c r="J76" s="664" t="s">
        <v>570</v>
      </c>
      <c r="K76" s="664" t="s">
        <v>419</v>
      </c>
      <c r="L76" s="710">
        <v>10000</v>
      </c>
      <c r="M76" s="710">
        <f t="shared" si="17"/>
        <v>10000</v>
      </c>
      <c r="N76" s="520">
        <v>10000</v>
      </c>
      <c r="O76" s="372">
        <v>0</v>
      </c>
      <c r="P76" s="668">
        <f t="shared" si="18"/>
        <v>1</v>
      </c>
      <c r="Q76" s="1176"/>
      <c r="R76" s="648" t="s">
        <v>704</v>
      </c>
      <c r="S76" s="332"/>
      <c r="T76" s="333"/>
      <c r="U76" s="9"/>
    </row>
    <row r="77" spans="1:22" ht="184.5" customHeight="1" x14ac:dyDescent="0.25">
      <c r="A77" s="711">
        <v>25</v>
      </c>
      <c r="B77" s="664" t="s">
        <v>69</v>
      </c>
      <c r="C77" s="815" t="s">
        <v>685</v>
      </c>
      <c r="D77" s="664" t="s">
        <v>462</v>
      </c>
      <c r="E77" s="692" t="s">
        <v>691</v>
      </c>
      <c r="F77" s="195" t="s">
        <v>68</v>
      </c>
      <c r="G77" s="625">
        <v>9428467.6500000004</v>
      </c>
      <c r="H77" s="412" t="s">
        <v>69</v>
      </c>
      <c r="I77" s="660" t="s">
        <v>372</v>
      </c>
      <c r="J77" s="664" t="s">
        <v>610</v>
      </c>
      <c r="K77" s="760" t="s">
        <v>701</v>
      </c>
      <c r="L77" s="710">
        <v>1366728</v>
      </c>
      <c r="M77" s="700">
        <f t="shared" si="17"/>
        <v>1366728</v>
      </c>
      <c r="N77" s="604">
        <v>1366728</v>
      </c>
      <c r="O77" s="372">
        <v>0</v>
      </c>
      <c r="P77" s="702">
        <f t="shared" si="18"/>
        <v>1</v>
      </c>
      <c r="Q77" s="702">
        <f>M77/14016475</f>
        <v>9.7508681747729017E-2</v>
      </c>
      <c r="R77" s="809" t="s">
        <v>720</v>
      </c>
      <c r="S77" s="332"/>
      <c r="T77" s="333"/>
      <c r="U77" s="9"/>
    </row>
    <row r="78" spans="1:22" ht="150" x14ac:dyDescent="0.25">
      <c r="A78" s="690">
        <v>26</v>
      </c>
      <c r="B78" s="691" t="s">
        <v>489</v>
      </c>
      <c r="C78" s="752" t="s">
        <v>603</v>
      </c>
      <c r="D78" s="664" t="s">
        <v>464</v>
      </c>
      <c r="E78" s="692" t="s">
        <v>607</v>
      </c>
      <c r="F78" s="685" t="s">
        <v>68</v>
      </c>
      <c r="G78" s="625">
        <v>6979266.3099999996</v>
      </c>
      <c r="H78" s="412" t="s">
        <v>189</v>
      </c>
      <c r="I78" s="660" t="s">
        <v>475</v>
      </c>
      <c r="J78" s="664" t="s">
        <v>610</v>
      </c>
      <c r="K78" s="699" t="s">
        <v>590</v>
      </c>
      <c r="L78" s="700">
        <v>523711.9</v>
      </c>
      <c r="M78" s="700">
        <f t="shared" si="17"/>
        <v>523711.9</v>
      </c>
      <c r="N78" s="521">
        <v>523711.9</v>
      </c>
      <c r="O78" s="526">
        <v>0</v>
      </c>
      <c r="P78" s="702">
        <f t="shared" si="18"/>
        <v>1</v>
      </c>
      <c r="Q78" s="702">
        <f>M78/G78</f>
        <v>7.503824567485233E-2</v>
      </c>
      <c r="R78" s="754" t="s">
        <v>686</v>
      </c>
      <c r="S78" s="332"/>
      <c r="T78" s="333"/>
      <c r="U78" s="9"/>
    </row>
    <row r="79" spans="1:22" ht="195" x14ac:dyDescent="0.25">
      <c r="A79" s="690">
        <v>27</v>
      </c>
      <c r="B79" s="664" t="s">
        <v>488</v>
      </c>
      <c r="C79" s="664" t="s">
        <v>485</v>
      </c>
      <c r="D79" s="664" t="s">
        <v>466</v>
      </c>
      <c r="E79" s="692" t="s">
        <v>622</v>
      </c>
      <c r="F79" s="685" t="s">
        <v>486</v>
      </c>
      <c r="G79" s="625">
        <v>3179978.87</v>
      </c>
      <c r="H79" s="412" t="s">
        <v>439</v>
      </c>
      <c r="I79" s="660" t="s">
        <v>475</v>
      </c>
      <c r="J79" s="664" t="s">
        <v>487</v>
      </c>
      <c r="K79" s="699" t="s">
        <v>491</v>
      </c>
      <c r="L79" s="700">
        <v>27029.82</v>
      </c>
      <c r="M79" s="700">
        <f t="shared" si="17"/>
        <v>27029.82</v>
      </c>
      <c r="N79" s="521">
        <v>27029.82</v>
      </c>
      <c r="O79" s="526">
        <v>0</v>
      </c>
      <c r="P79" s="702">
        <f t="shared" si="18"/>
        <v>1</v>
      </c>
      <c r="Q79" s="702">
        <f>M79/G79</f>
        <v>8.4999998757853377E-3</v>
      </c>
      <c r="R79" s="767" t="s">
        <v>716</v>
      </c>
      <c r="S79" s="332"/>
      <c r="T79" s="333"/>
      <c r="U79" s="9"/>
    </row>
    <row r="80" spans="1:22" ht="150" x14ac:dyDescent="0.25">
      <c r="A80" s="690">
        <v>28</v>
      </c>
      <c r="B80" s="664" t="s">
        <v>489</v>
      </c>
      <c r="C80" s="670" t="s">
        <v>490</v>
      </c>
      <c r="D80" s="664" t="s">
        <v>464</v>
      </c>
      <c r="E80" s="692" t="s">
        <v>595</v>
      </c>
      <c r="F80" s="712" t="s">
        <v>486</v>
      </c>
      <c r="G80" s="625">
        <v>12484471.109999999</v>
      </c>
      <c r="H80" s="629" t="s">
        <v>189</v>
      </c>
      <c r="I80" s="660" t="s">
        <v>475</v>
      </c>
      <c r="J80" s="664" t="s">
        <v>487</v>
      </c>
      <c r="K80" s="699" t="s">
        <v>492</v>
      </c>
      <c r="L80" s="700">
        <v>70013.509999999995</v>
      </c>
      <c r="M80" s="700">
        <f t="shared" si="17"/>
        <v>70013.509999999995</v>
      </c>
      <c r="N80" s="521">
        <v>70013.509999999995</v>
      </c>
      <c r="O80" s="630">
        <v>0</v>
      </c>
      <c r="P80" s="702">
        <f t="shared" si="18"/>
        <v>1</v>
      </c>
      <c r="Q80" s="702">
        <f>M80/G80</f>
        <v>5.6080477405181803E-3</v>
      </c>
      <c r="R80" s="744" t="s">
        <v>673</v>
      </c>
      <c r="S80" s="332"/>
      <c r="T80" s="333"/>
      <c r="U80" s="9"/>
    </row>
    <row r="81" spans="1:21" ht="210" x14ac:dyDescent="0.25">
      <c r="A81" s="772">
        <v>29</v>
      </c>
      <c r="B81" s="777" t="s">
        <v>591</v>
      </c>
      <c r="C81" s="769" t="s">
        <v>499</v>
      </c>
      <c r="D81" s="196" t="s">
        <v>469</v>
      </c>
      <c r="E81" s="768" t="s">
        <v>494</v>
      </c>
      <c r="F81" s="778" t="s">
        <v>493</v>
      </c>
      <c r="G81" s="779">
        <v>4550790</v>
      </c>
      <c r="H81" s="770" t="s">
        <v>495</v>
      </c>
      <c r="I81" s="771"/>
      <c r="J81" s="771" t="s">
        <v>609</v>
      </c>
      <c r="K81" s="780" t="s">
        <v>496</v>
      </c>
      <c r="L81" s="781">
        <v>1414.57</v>
      </c>
      <c r="M81" s="782">
        <v>1414.57</v>
      </c>
      <c r="N81" s="783">
        <v>1414.57</v>
      </c>
      <c r="O81" s="784">
        <v>0</v>
      </c>
      <c r="P81" s="785">
        <f t="shared" si="18"/>
        <v>1</v>
      </c>
      <c r="Q81" s="786">
        <f>M81/G81</f>
        <v>3.1084053537957146E-4</v>
      </c>
      <c r="R81" s="787" t="s">
        <v>652</v>
      </c>
      <c r="S81" s="332"/>
      <c r="T81" s="333"/>
      <c r="U81" s="9"/>
    </row>
    <row r="82" spans="1:21" ht="135" x14ac:dyDescent="0.25">
      <c r="A82" s="690">
        <v>30</v>
      </c>
      <c r="B82" s="773" t="s">
        <v>489</v>
      </c>
      <c r="C82" s="449" t="s">
        <v>368</v>
      </c>
      <c r="D82" s="343" t="s">
        <v>464</v>
      </c>
      <c r="E82" s="459" t="s">
        <v>741</v>
      </c>
      <c r="F82" s="459" t="s">
        <v>370</v>
      </c>
      <c r="G82" s="356">
        <v>1459047.67</v>
      </c>
      <c r="H82" s="408" t="s">
        <v>425</v>
      </c>
      <c r="I82" s="459" t="s">
        <v>151</v>
      </c>
      <c r="J82" s="459" t="s">
        <v>617</v>
      </c>
      <c r="K82" s="485" t="s">
        <v>374</v>
      </c>
      <c r="L82" s="558">
        <v>206894.19</v>
      </c>
      <c r="M82" s="542">
        <f t="shared" ref="M82:M83" si="19">N82+O82</f>
        <v>206894.19</v>
      </c>
      <c r="N82" s="182">
        <v>206894.19</v>
      </c>
      <c r="O82" s="546">
        <v>0</v>
      </c>
      <c r="P82" s="287">
        <f t="shared" si="18"/>
        <v>1</v>
      </c>
      <c r="Q82" s="477">
        <f t="shared" ref="Q82:Q83" si="20">M82/G82</f>
        <v>0.14180084328567552</v>
      </c>
      <c r="R82" s="292" t="s">
        <v>744</v>
      </c>
      <c r="S82" s="332"/>
      <c r="T82" s="333"/>
      <c r="U82" s="9"/>
    </row>
    <row r="83" spans="1:21" ht="120.75" thickBot="1" x14ac:dyDescent="0.3">
      <c r="A83" s="792">
        <v>31</v>
      </c>
      <c r="B83" s="805" t="s">
        <v>733</v>
      </c>
      <c r="C83" s="793" t="s">
        <v>369</v>
      </c>
      <c r="D83" s="793" t="s">
        <v>464</v>
      </c>
      <c r="E83" s="794" t="s">
        <v>742</v>
      </c>
      <c r="F83" s="794" t="s">
        <v>370</v>
      </c>
      <c r="G83" s="795">
        <v>1384898.19</v>
      </c>
      <c r="H83" s="796" t="s">
        <v>425</v>
      </c>
      <c r="I83" s="794" t="s">
        <v>151</v>
      </c>
      <c r="J83" s="794" t="s">
        <v>617</v>
      </c>
      <c r="K83" s="797" t="s">
        <v>371</v>
      </c>
      <c r="L83" s="798">
        <v>13528.35</v>
      </c>
      <c r="M83" s="799">
        <f t="shared" si="19"/>
        <v>13528.35</v>
      </c>
      <c r="N83" s="800">
        <v>13528.35</v>
      </c>
      <c r="O83" s="801">
        <v>0</v>
      </c>
      <c r="P83" s="802">
        <f t="shared" si="18"/>
        <v>1</v>
      </c>
      <c r="Q83" s="803">
        <f t="shared" si="20"/>
        <v>9.7684798042807757E-3</v>
      </c>
      <c r="R83" s="804" t="s">
        <v>743</v>
      </c>
      <c r="S83" s="332"/>
      <c r="T83" s="333"/>
      <c r="U83" s="9"/>
    </row>
    <row r="84" spans="1:21" ht="28.5" customHeight="1" thickBot="1" x14ac:dyDescent="0.3">
      <c r="A84" s="788"/>
      <c r="B84" s="789" t="s">
        <v>122</v>
      </c>
      <c r="C84" s="384"/>
      <c r="D84" s="384"/>
      <c r="E84" s="713"/>
      <c r="F84" s="714"/>
      <c r="G84" s="336">
        <f>SUM(G5:G83)</f>
        <v>3535660137.3699994</v>
      </c>
      <c r="H84" s="413"/>
      <c r="I84" s="715"/>
      <c r="J84" s="715"/>
      <c r="K84" s="716"/>
      <c r="L84" s="566">
        <f>SUM(L5:L83)</f>
        <v>893939180.02000022</v>
      </c>
      <c r="M84" s="566">
        <f>SUM(M5:M83)</f>
        <v>293951066.93000001</v>
      </c>
      <c r="N84" s="567">
        <f>SUM(N5:N83)</f>
        <v>328791204.66999996</v>
      </c>
      <c r="O84" s="790">
        <f>SUM(O5:O83)</f>
        <v>4252481.5100000007</v>
      </c>
      <c r="P84" s="344">
        <f t="shared" si="18"/>
        <v>0.3288266959318456</v>
      </c>
      <c r="Q84" s="344">
        <f>M84/G84</f>
        <v>8.3138948742017799E-2</v>
      </c>
      <c r="R84" s="791" t="s">
        <v>194</v>
      </c>
      <c r="S84" s="229">
        <f>T84/L84</f>
        <v>0.67117330406815434</v>
      </c>
      <c r="T84" s="320">
        <f>L84-M84</f>
        <v>599988113.09000015</v>
      </c>
      <c r="U84" s="9"/>
    </row>
    <row r="85" spans="1:21" ht="30" customHeight="1" x14ac:dyDescent="0.25">
      <c r="A85" s="421"/>
      <c r="B85" s="571" t="s">
        <v>142</v>
      </c>
      <c r="C85" s="1283" t="s">
        <v>208</v>
      </c>
      <c r="D85" s="1283"/>
      <c r="E85" s="1283"/>
      <c r="F85" s="1283"/>
      <c r="G85" s="1283"/>
      <c r="H85" s="1283"/>
      <c r="I85" s="1283"/>
      <c r="J85" s="1283"/>
      <c r="K85" s="1284"/>
      <c r="L85" s="606" t="s">
        <v>194</v>
      </c>
      <c r="M85" s="606" t="s">
        <v>194</v>
      </c>
      <c r="N85" s="534">
        <f>N5+N10+N13+N16+N20+N22+N23+N28+N30+N32+N33+N34+N36+N37+N38+N40+N41+N44+N45+N47+N50+N52+N53+N54+N55+N57+N58+N59+N60+N61+N62+N65+N67+N68+N69+N70+N71+N72+N74+N75+N76+N77+N78+N80+N79+N81+N82+N83</f>
        <v>180779253.02000004</v>
      </c>
      <c r="O85" s="535" t="s">
        <v>194</v>
      </c>
      <c r="P85" s="533" t="s">
        <v>194</v>
      </c>
      <c r="Q85" s="536" t="s">
        <v>194</v>
      </c>
      <c r="R85" s="717" t="s">
        <v>194</v>
      </c>
      <c r="S85" s="718" t="s">
        <v>194</v>
      </c>
      <c r="T85" s="719" t="s">
        <v>194</v>
      </c>
    </row>
    <row r="86" spans="1:21" ht="30" customHeight="1" x14ac:dyDescent="0.25">
      <c r="A86" s="539"/>
      <c r="B86" s="572" t="s">
        <v>142</v>
      </c>
      <c r="C86" s="1285" t="s">
        <v>542</v>
      </c>
      <c r="D86" s="1285"/>
      <c r="E86" s="1285"/>
      <c r="F86" s="1285"/>
      <c r="G86" s="1285"/>
      <c r="H86" s="1285"/>
      <c r="I86" s="1285"/>
      <c r="J86" s="1285"/>
      <c r="K86" s="1286"/>
      <c r="L86" s="607" t="s">
        <v>194</v>
      </c>
      <c r="M86" s="607" t="s">
        <v>194</v>
      </c>
      <c r="N86" s="570">
        <f>N7+N12+N15</f>
        <v>39092619.25</v>
      </c>
      <c r="O86" s="540" t="s">
        <v>194</v>
      </c>
      <c r="P86" s="537" t="s">
        <v>194</v>
      </c>
      <c r="Q86" s="538" t="s">
        <v>194</v>
      </c>
      <c r="R86" s="720" t="s">
        <v>194</v>
      </c>
      <c r="S86" s="718"/>
      <c r="T86" s="719"/>
    </row>
    <row r="87" spans="1:21" ht="30.75" customHeight="1" thickBot="1" x14ac:dyDescent="0.3">
      <c r="A87" s="422"/>
      <c r="B87" s="423" t="s">
        <v>142</v>
      </c>
      <c r="C87" s="1287" t="s">
        <v>482</v>
      </c>
      <c r="D87" s="1287"/>
      <c r="E87" s="1287"/>
      <c r="F87" s="1287"/>
      <c r="G87" s="1287"/>
      <c r="H87" s="1287"/>
      <c r="I87" s="1287"/>
      <c r="J87" s="1287"/>
      <c r="K87" s="1288"/>
      <c r="L87" s="608" t="s">
        <v>194</v>
      </c>
      <c r="M87" s="608" t="s">
        <v>194</v>
      </c>
      <c r="N87" s="522">
        <f>N17+N21+N25+N29+N31+N35+N42+N46+N49+N51+N18+N19</f>
        <v>108919332.40000001</v>
      </c>
      <c r="O87" s="605">
        <f>O84</f>
        <v>4252481.5100000007</v>
      </c>
      <c r="P87" s="721" t="s">
        <v>194</v>
      </c>
      <c r="Q87" s="722" t="s">
        <v>194</v>
      </c>
      <c r="R87" s="723" t="s">
        <v>194</v>
      </c>
      <c r="S87" s="724" t="s">
        <v>194</v>
      </c>
      <c r="T87" s="725" t="s">
        <v>194</v>
      </c>
    </row>
    <row r="88" spans="1:21" x14ac:dyDescent="0.25">
      <c r="A88" s="17"/>
      <c r="B88" s="148"/>
      <c r="C88" s="385"/>
      <c r="D88" s="385"/>
      <c r="E88" s="387"/>
      <c r="F88" s="387"/>
      <c r="G88" s="389"/>
      <c r="H88" s="414"/>
      <c r="I88" s="19"/>
      <c r="J88" s="19"/>
      <c r="K88" s="19"/>
      <c r="L88" s="19"/>
      <c r="M88" s="19"/>
      <c r="N88" s="530"/>
      <c r="O88" s="21"/>
      <c r="P88" s="21"/>
      <c r="Q88" s="21"/>
    </row>
    <row r="89" spans="1:21" x14ac:dyDescent="0.25">
      <c r="A89" s="22"/>
      <c r="B89" s="24"/>
      <c r="C89" s="386"/>
      <c r="D89" s="386"/>
      <c r="N89" s="21"/>
      <c r="O89" s="21"/>
      <c r="P89" s="21"/>
      <c r="Q89" s="21"/>
    </row>
    <row r="90" spans="1:21" x14ac:dyDescent="0.25">
      <c r="A90" s="22"/>
      <c r="B90" s="368" t="s">
        <v>384</v>
      </c>
      <c r="C90" s="385"/>
      <c r="D90" s="385"/>
      <c r="L90" s="726"/>
      <c r="M90" s="726"/>
      <c r="N90" s="531"/>
      <c r="O90" s="71"/>
      <c r="P90" s="170"/>
      <c r="Q90" s="170"/>
    </row>
    <row r="91" spans="1:21" ht="52.15" customHeight="1" x14ac:dyDescent="0.25">
      <c r="A91" s="17"/>
      <c r="B91" s="832" t="s">
        <v>483</v>
      </c>
      <c r="C91" s="832"/>
      <c r="D91" s="832"/>
      <c r="E91" s="832"/>
      <c r="F91" s="832"/>
      <c r="G91" s="832"/>
      <c r="H91" s="832"/>
      <c r="I91" s="832"/>
      <c r="J91" s="19"/>
      <c r="K91" s="19"/>
      <c r="L91" s="232"/>
      <c r="M91" s="532"/>
      <c r="O91" s="21"/>
      <c r="P91" s="21"/>
      <c r="Q91" s="21"/>
    </row>
    <row r="92" spans="1:21" ht="27.6" customHeight="1" x14ac:dyDescent="0.25">
      <c r="A92" s="17"/>
      <c r="B92" s="832" t="s">
        <v>484</v>
      </c>
      <c r="C92" s="1282"/>
      <c r="D92" s="1282"/>
      <c r="E92" s="1282"/>
      <c r="F92" s="1282"/>
      <c r="G92" s="1282"/>
      <c r="H92" s="1282"/>
      <c r="I92" s="1282"/>
      <c r="J92" s="19"/>
      <c r="K92" s="19"/>
      <c r="L92" s="19"/>
      <c r="M92" s="19"/>
      <c r="N92" s="21"/>
      <c r="O92" s="21"/>
      <c r="P92" s="21"/>
      <c r="Q92" s="21"/>
    </row>
    <row r="93" spans="1:21" x14ac:dyDescent="0.25">
      <c r="A93" s="17"/>
      <c r="B93" s="24"/>
      <c r="C93" s="58"/>
      <c r="D93" s="58"/>
      <c r="E93" s="387"/>
      <c r="F93" s="387"/>
      <c r="G93" s="389"/>
      <c r="H93" s="414"/>
      <c r="I93" s="19"/>
      <c r="J93" s="19"/>
      <c r="K93" s="19"/>
      <c r="L93" s="19"/>
      <c r="M93" s="21"/>
      <c r="N93" s="651"/>
      <c r="O93" s="535"/>
      <c r="P93" s="333"/>
      <c r="Q93" s="21"/>
    </row>
    <row r="94" spans="1:21" x14ac:dyDescent="0.25">
      <c r="A94" s="17"/>
      <c r="B94" s="24"/>
      <c r="C94" s="58"/>
      <c r="D94" s="58"/>
      <c r="E94" s="387"/>
      <c r="F94" s="387"/>
      <c r="G94" s="389"/>
      <c r="H94" s="414"/>
      <c r="I94" s="19"/>
      <c r="J94" s="19"/>
      <c r="K94" s="19"/>
      <c r="L94" s="19"/>
      <c r="M94" s="21"/>
      <c r="N94" s="652"/>
      <c r="O94" s="535"/>
      <c r="P94" s="333"/>
      <c r="Q94" s="21"/>
    </row>
    <row r="95" spans="1:21" x14ac:dyDescent="0.25">
      <c r="A95" s="17"/>
      <c r="B95" s="24"/>
      <c r="C95" s="58"/>
      <c r="D95" s="58"/>
      <c r="E95" s="387"/>
      <c r="F95" s="387"/>
      <c r="G95" s="389"/>
      <c r="H95" s="414"/>
      <c r="I95" s="19"/>
      <c r="J95" s="19"/>
      <c r="K95" s="19"/>
      <c r="L95" s="19"/>
      <c r="M95" s="21"/>
      <c r="N95" s="653"/>
      <c r="O95" s="654"/>
      <c r="P95" s="333"/>
      <c r="Q95" s="21"/>
    </row>
    <row r="96" spans="1:21" x14ac:dyDescent="0.25">
      <c r="A96" s="17"/>
      <c r="B96" s="149"/>
      <c r="C96" s="386"/>
      <c r="D96" s="386"/>
      <c r="I96" s="23"/>
      <c r="J96" s="23"/>
      <c r="K96" s="23"/>
      <c r="L96" s="362"/>
      <c r="M96" s="362"/>
      <c r="N96" s="655"/>
      <c r="O96" s="655"/>
      <c r="P96" s="655"/>
      <c r="Q96" s="362"/>
    </row>
    <row r="97" spans="1:17" x14ac:dyDescent="0.25">
      <c r="A97" s="17"/>
      <c r="B97" s="149"/>
      <c r="C97" s="386"/>
      <c r="D97" s="386"/>
      <c r="I97" s="23"/>
      <c r="J97" s="23"/>
      <c r="K97" s="23"/>
      <c r="L97" s="362"/>
      <c r="M97" s="362"/>
      <c r="N97" s="655"/>
      <c r="O97" s="655"/>
      <c r="P97" s="647"/>
      <c r="Q97" s="9"/>
    </row>
    <row r="98" spans="1:17" x14ac:dyDescent="0.25">
      <c r="A98" s="17"/>
      <c r="I98" s="23"/>
      <c r="J98" s="23"/>
      <c r="K98" s="23"/>
      <c r="L98" s="362"/>
      <c r="M98" s="362"/>
      <c r="N98" s="655"/>
      <c r="O98" s="655"/>
      <c r="P98" s="647"/>
      <c r="Q98" s="9"/>
    </row>
    <row r="99" spans="1:17" x14ac:dyDescent="0.25">
      <c r="A99" s="17"/>
      <c r="I99" s="23"/>
      <c r="J99" s="23"/>
      <c r="K99" s="23"/>
      <c r="L99" s="362"/>
      <c r="M99" s="362"/>
      <c r="N99" s="655"/>
      <c r="O99" s="655"/>
      <c r="P99" s="647"/>
      <c r="Q99" s="9"/>
    </row>
    <row r="100" spans="1:17" x14ac:dyDescent="0.25">
      <c r="A100" s="17"/>
      <c r="I100" s="23"/>
      <c r="J100" s="23"/>
      <c r="K100" s="23"/>
      <c r="L100" s="23"/>
      <c r="M100" s="23"/>
      <c r="N100" s="647"/>
      <c r="O100" s="647"/>
      <c r="P100" s="647"/>
      <c r="Q100" s="9"/>
    </row>
    <row r="101" spans="1:17" x14ac:dyDescent="0.25">
      <c r="A101" s="17"/>
      <c r="I101" s="23"/>
      <c r="J101" s="23"/>
      <c r="K101" s="23"/>
      <c r="L101" s="23"/>
      <c r="M101" s="23"/>
      <c r="N101" s="647"/>
      <c r="O101" s="647"/>
      <c r="P101" s="647"/>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7"/>
      <c r="I120" s="23"/>
      <c r="J120" s="23"/>
      <c r="K120" s="23"/>
      <c r="L120" s="23"/>
      <c r="M120" s="23"/>
      <c r="N120" s="9"/>
      <c r="O120" s="9"/>
      <c r="P120" s="9"/>
      <c r="Q120" s="9"/>
    </row>
    <row r="121" spans="1:17" x14ac:dyDescent="0.25">
      <c r="A121" s="17"/>
      <c r="I121" s="23"/>
      <c r="J121" s="23"/>
      <c r="K121" s="23"/>
      <c r="L121" s="23"/>
      <c r="M121" s="23"/>
      <c r="N121" s="9"/>
      <c r="O121" s="9"/>
      <c r="P121" s="9"/>
      <c r="Q121" s="9"/>
    </row>
    <row r="122" spans="1:17" x14ac:dyDescent="0.25">
      <c r="A122" s="17"/>
      <c r="I122" s="23"/>
      <c r="J122" s="23"/>
      <c r="K122" s="23"/>
      <c r="L122" s="23"/>
      <c r="M122" s="23"/>
      <c r="N122" s="9"/>
      <c r="O122" s="9"/>
      <c r="P122" s="9"/>
      <c r="Q122" s="9"/>
    </row>
    <row r="123" spans="1:17" x14ac:dyDescent="0.25">
      <c r="A123" s="17"/>
      <c r="I123" s="23"/>
      <c r="J123" s="23"/>
      <c r="K123" s="23"/>
      <c r="L123" s="23"/>
      <c r="M123" s="23"/>
      <c r="N123" s="9"/>
      <c r="O123" s="9"/>
      <c r="P123" s="9"/>
      <c r="Q123" s="9"/>
    </row>
    <row r="124" spans="1:17" x14ac:dyDescent="0.25">
      <c r="A124" s="17"/>
      <c r="I124" s="23"/>
      <c r="J124" s="23"/>
      <c r="K124" s="23"/>
      <c r="L124" s="23"/>
      <c r="M124" s="23"/>
      <c r="N124" s="9"/>
      <c r="O124" s="9"/>
      <c r="P124" s="9"/>
      <c r="Q124" s="9"/>
    </row>
    <row r="125" spans="1:17" x14ac:dyDescent="0.25">
      <c r="A125" s="17"/>
      <c r="I125" s="23"/>
      <c r="J125" s="23"/>
      <c r="K125" s="23"/>
      <c r="L125" s="23"/>
      <c r="M125" s="23"/>
      <c r="N125" s="9"/>
      <c r="O125" s="9"/>
      <c r="P125" s="9"/>
      <c r="Q125" s="9"/>
    </row>
    <row r="126" spans="1:17" x14ac:dyDescent="0.25">
      <c r="A126" s="17"/>
      <c r="I126" s="23"/>
      <c r="J126" s="23"/>
      <c r="K126" s="23"/>
      <c r="L126" s="23"/>
      <c r="M126" s="23"/>
      <c r="N126" s="9"/>
      <c r="O126" s="9"/>
      <c r="P126" s="9"/>
      <c r="Q126" s="9"/>
    </row>
    <row r="127" spans="1:17" x14ac:dyDescent="0.25">
      <c r="A127" s="17"/>
      <c r="I127" s="23"/>
      <c r="J127" s="23"/>
      <c r="K127" s="23"/>
      <c r="L127" s="23"/>
      <c r="M127" s="23"/>
      <c r="N127" s="9"/>
      <c r="O127" s="9"/>
      <c r="P127" s="9"/>
      <c r="Q127" s="9"/>
    </row>
    <row r="128" spans="1:17" x14ac:dyDescent="0.25">
      <c r="A128" s="19"/>
      <c r="I128" s="23"/>
      <c r="J128" s="23"/>
      <c r="K128" s="23"/>
      <c r="L128" s="23"/>
      <c r="M128" s="23"/>
      <c r="N128" s="9"/>
      <c r="O128" s="9"/>
      <c r="P128" s="9"/>
      <c r="Q128" s="9"/>
    </row>
    <row r="129" spans="1:17" x14ac:dyDescent="0.25">
      <c r="A129" s="19"/>
      <c r="I129" s="23"/>
      <c r="J129" s="23"/>
      <c r="K129" s="23"/>
      <c r="L129" s="23"/>
      <c r="M129" s="23"/>
      <c r="N129" s="9"/>
      <c r="O129" s="9"/>
      <c r="P129" s="9"/>
      <c r="Q129" s="9"/>
    </row>
    <row r="130" spans="1:17" x14ac:dyDescent="0.25">
      <c r="A130" s="19"/>
      <c r="I130" s="23"/>
      <c r="J130" s="23"/>
      <c r="K130" s="23"/>
      <c r="L130" s="23"/>
      <c r="M130" s="23"/>
      <c r="N130" s="9"/>
      <c r="O130" s="9"/>
      <c r="P130" s="9"/>
      <c r="Q130" s="9"/>
    </row>
    <row r="131" spans="1:17" x14ac:dyDescent="0.25">
      <c r="A131" s="19"/>
      <c r="I131" s="23"/>
      <c r="J131" s="23"/>
      <c r="K131" s="23"/>
      <c r="L131" s="23"/>
      <c r="M131" s="23"/>
      <c r="N131" s="9"/>
      <c r="O131" s="9"/>
      <c r="P131" s="9"/>
      <c r="Q131" s="9"/>
    </row>
    <row r="132" spans="1:17" x14ac:dyDescent="0.25">
      <c r="I132" s="23"/>
      <c r="J132" s="23"/>
      <c r="K132" s="23"/>
      <c r="L132" s="23"/>
      <c r="M132" s="23"/>
      <c r="N132" s="9"/>
      <c r="O132" s="9"/>
      <c r="P132" s="9"/>
      <c r="Q132" s="9"/>
    </row>
    <row r="133" spans="1:17" x14ac:dyDescent="0.25">
      <c r="I133" s="23"/>
      <c r="J133" s="23"/>
      <c r="K133" s="23"/>
      <c r="L133" s="23"/>
      <c r="M133" s="23"/>
      <c r="N133" s="9"/>
      <c r="O133" s="9"/>
      <c r="P133" s="9"/>
      <c r="Q133" s="9"/>
    </row>
    <row r="134" spans="1:17" x14ac:dyDescent="0.25">
      <c r="I134" s="23"/>
      <c r="J134" s="23"/>
      <c r="K134" s="23"/>
      <c r="L134" s="23"/>
      <c r="M134" s="23"/>
      <c r="N134" s="9"/>
      <c r="O134" s="9"/>
      <c r="P134" s="9"/>
      <c r="Q134" s="9"/>
    </row>
    <row r="135" spans="1:17" x14ac:dyDescent="0.25">
      <c r="I135" s="23"/>
      <c r="J135" s="23"/>
      <c r="K135" s="23"/>
      <c r="L135" s="23"/>
      <c r="M135" s="23"/>
      <c r="N135" s="9"/>
      <c r="O135" s="9"/>
      <c r="P135" s="9"/>
      <c r="Q135" s="9"/>
    </row>
    <row r="136" spans="1:17" x14ac:dyDescent="0.25">
      <c r="I136" s="23"/>
      <c r="J136" s="23"/>
      <c r="K136" s="23"/>
      <c r="L136" s="23"/>
      <c r="M136" s="23"/>
      <c r="N136" s="9"/>
      <c r="O136" s="9"/>
      <c r="P136" s="9"/>
      <c r="Q136" s="9"/>
    </row>
    <row r="137" spans="1:17" x14ac:dyDescent="0.25">
      <c r="I137" s="23"/>
      <c r="J137" s="23"/>
      <c r="K137" s="23"/>
      <c r="L137" s="23"/>
      <c r="M137" s="23"/>
      <c r="N137" s="9"/>
      <c r="O137" s="9"/>
      <c r="P137" s="9"/>
      <c r="Q137" s="9"/>
    </row>
    <row r="138" spans="1:17" x14ac:dyDescent="0.25">
      <c r="I138" s="23"/>
      <c r="J138" s="23"/>
      <c r="K138" s="23"/>
      <c r="L138" s="23"/>
      <c r="M138" s="23"/>
      <c r="N138" s="9"/>
      <c r="O138" s="9"/>
      <c r="P138" s="9"/>
      <c r="Q138" s="9"/>
    </row>
    <row r="139" spans="1:17" x14ac:dyDescent="0.25">
      <c r="I139" s="23"/>
      <c r="J139" s="23"/>
      <c r="K139" s="23"/>
      <c r="L139" s="23"/>
      <c r="M139" s="23"/>
      <c r="N139" s="9"/>
      <c r="O139" s="9"/>
      <c r="P139" s="9"/>
      <c r="Q139" s="9"/>
    </row>
    <row r="140" spans="1:17" x14ac:dyDescent="0.25">
      <c r="I140" s="23"/>
      <c r="J140" s="23"/>
      <c r="K140" s="23"/>
      <c r="L140" s="23"/>
      <c r="M140" s="23"/>
      <c r="N140" s="9"/>
      <c r="O140" s="9"/>
      <c r="P140" s="9"/>
      <c r="Q140" s="9"/>
    </row>
    <row r="141" spans="1:17" x14ac:dyDescent="0.25">
      <c r="I141" s="23"/>
      <c r="J141" s="23"/>
      <c r="K141" s="23"/>
      <c r="L141" s="23"/>
      <c r="M141" s="23"/>
      <c r="N141" s="9"/>
      <c r="O141" s="9"/>
      <c r="P141" s="9"/>
      <c r="Q141" s="9"/>
    </row>
    <row r="142" spans="1:17" x14ac:dyDescent="0.25">
      <c r="I142" s="23"/>
      <c r="J142" s="23"/>
      <c r="K142" s="23"/>
      <c r="L142" s="23"/>
      <c r="M142" s="23"/>
    </row>
    <row r="143" spans="1:17" x14ac:dyDescent="0.25">
      <c r="I143" s="23"/>
      <c r="J143" s="23"/>
      <c r="K143" s="23"/>
      <c r="L143" s="23"/>
      <c r="M143" s="23"/>
    </row>
    <row r="144" spans="1:17" x14ac:dyDescent="0.25">
      <c r="I144" s="23"/>
      <c r="J144" s="23"/>
      <c r="K144" s="23"/>
      <c r="L144" s="23"/>
      <c r="M144" s="23"/>
    </row>
    <row r="145" spans="9:13" x14ac:dyDescent="0.25">
      <c r="I145" s="23"/>
      <c r="J145" s="23"/>
      <c r="K145" s="23"/>
      <c r="L145" s="23"/>
      <c r="M145" s="23"/>
    </row>
    <row r="146" spans="9:13" x14ac:dyDescent="0.25">
      <c r="I146" s="23"/>
      <c r="J146" s="23"/>
      <c r="K146" s="23"/>
      <c r="L146" s="23"/>
      <c r="M146" s="23"/>
    </row>
    <row r="147" spans="9:13" x14ac:dyDescent="0.25">
      <c r="I147" s="23"/>
      <c r="J147" s="23"/>
      <c r="K147" s="23"/>
      <c r="L147" s="23"/>
      <c r="M147" s="23"/>
    </row>
    <row r="148" spans="9:13" x14ac:dyDescent="0.25">
      <c r="I148" s="23"/>
      <c r="J148" s="23"/>
      <c r="K148" s="23"/>
      <c r="L148" s="23"/>
      <c r="M148" s="23"/>
    </row>
  </sheetData>
  <autoFilter ref="A4:WVR87"/>
  <mergeCells count="268">
    <mergeCell ref="P17:P19"/>
    <mergeCell ref="Q47:Q49"/>
    <mergeCell ref="Q50:Q51"/>
    <mergeCell ref="Q40:Q43"/>
    <mergeCell ref="Q45:Q46"/>
    <mergeCell ref="Q34:Q37"/>
    <mergeCell ref="Q38:Q39"/>
    <mergeCell ref="Q30:Q31"/>
    <mergeCell ref="Q32:Q33"/>
    <mergeCell ref="G63:G64"/>
    <mergeCell ref="Q63:Q64"/>
    <mergeCell ref="K58:K61"/>
    <mergeCell ref="Q58:Q61"/>
    <mergeCell ref="Q52:Q57"/>
    <mergeCell ref="P55:P56"/>
    <mergeCell ref="O55:O56"/>
    <mergeCell ref="N55:N56"/>
    <mergeCell ref="M55:M56"/>
    <mergeCell ref="K55:K56"/>
    <mergeCell ref="J55:J56"/>
    <mergeCell ref="L55:L56"/>
    <mergeCell ref="J52:J53"/>
    <mergeCell ref="K52:K53"/>
    <mergeCell ref="L52:L53"/>
    <mergeCell ref="M52:M53"/>
    <mergeCell ref="P52:P53"/>
    <mergeCell ref="R55:R56"/>
    <mergeCell ref="B92:I92"/>
    <mergeCell ref="H71:H76"/>
    <mergeCell ref="I71:I76"/>
    <mergeCell ref="Q71:Q76"/>
    <mergeCell ref="C85:K85"/>
    <mergeCell ref="C86:K86"/>
    <mergeCell ref="C87:K87"/>
    <mergeCell ref="Q65:Q66"/>
    <mergeCell ref="B67:B68"/>
    <mergeCell ref="C67:C68"/>
    <mergeCell ref="D67:D68"/>
    <mergeCell ref="E67:E68"/>
    <mergeCell ref="F67:F68"/>
    <mergeCell ref="G67:G68"/>
    <mergeCell ref="H67:H68"/>
    <mergeCell ref="I67:I68"/>
    <mergeCell ref="Q67:Q68"/>
    <mergeCell ref="L67:L68"/>
    <mergeCell ref="R67:R68"/>
    <mergeCell ref="P67:P68"/>
    <mergeCell ref="B91:I91"/>
    <mergeCell ref="R58:R61"/>
    <mergeCell ref="F63:F64"/>
    <mergeCell ref="A71:A76"/>
    <mergeCell ref="B71:B76"/>
    <mergeCell ref="C71:C76"/>
    <mergeCell ref="D71:D76"/>
    <mergeCell ref="E71:E76"/>
    <mergeCell ref="F71:F76"/>
    <mergeCell ref="G71:G76"/>
    <mergeCell ref="H63:H64"/>
    <mergeCell ref="I63:I64"/>
    <mergeCell ref="A65:A66"/>
    <mergeCell ref="B65:B66"/>
    <mergeCell ref="C65:C66"/>
    <mergeCell ref="D65:D66"/>
    <mergeCell ref="E65:E66"/>
    <mergeCell ref="F65:F66"/>
    <mergeCell ref="G65:G66"/>
    <mergeCell ref="A67:A68"/>
    <mergeCell ref="H65:H66"/>
    <mergeCell ref="I65:I66"/>
    <mergeCell ref="A63:A64"/>
    <mergeCell ref="B63:B64"/>
    <mergeCell ref="C63:C64"/>
    <mergeCell ref="D63:D64"/>
    <mergeCell ref="E63:E64"/>
    <mergeCell ref="A58:A61"/>
    <mergeCell ref="B58:B61"/>
    <mergeCell ref="C58:C61"/>
    <mergeCell ref="D58:D61"/>
    <mergeCell ref="E58:E61"/>
    <mergeCell ref="F58:F61"/>
    <mergeCell ref="G58:G61"/>
    <mergeCell ref="H58:H61"/>
    <mergeCell ref="I58:I61"/>
    <mergeCell ref="A52:A57"/>
    <mergeCell ref="B52:B57"/>
    <mergeCell ref="C52:C57"/>
    <mergeCell ref="D52:D57"/>
    <mergeCell ref="E52:E57"/>
    <mergeCell ref="F52:F57"/>
    <mergeCell ref="G52:G57"/>
    <mergeCell ref="H52:H57"/>
    <mergeCell ref="I52:I57"/>
    <mergeCell ref="A50:A51"/>
    <mergeCell ref="B50:B51"/>
    <mergeCell ref="C50:C51"/>
    <mergeCell ref="D50:D51"/>
    <mergeCell ref="E50:E51"/>
    <mergeCell ref="F50:F51"/>
    <mergeCell ref="G50:G51"/>
    <mergeCell ref="H50:H51"/>
    <mergeCell ref="I50:I51"/>
    <mergeCell ref="A47:A49"/>
    <mergeCell ref="B47:B49"/>
    <mergeCell ref="C47:C49"/>
    <mergeCell ref="D47:D49"/>
    <mergeCell ref="E47:E49"/>
    <mergeCell ref="F47:F49"/>
    <mergeCell ref="G47:G49"/>
    <mergeCell ref="H47:H49"/>
    <mergeCell ref="I47:I49"/>
    <mergeCell ref="A45:A46"/>
    <mergeCell ref="B45:B46"/>
    <mergeCell ref="C45:C46"/>
    <mergeCell ref="D45:D46"/>
    <mergeCell ref="E45:E46"/>
    <mergeCell ref="F45:F46"/>
    <mergeCell ref="G45:G46"/>
    <mergeCell ref="H45:H46"/>
    <mergeCell ref="I45:I46"/>
    <mergeCell ref="A40:A43"/>
    <mergeCell ref="B40:B43"/>
    <mergeCell ref="C40:C43"/>
    <mergeCell ref="D40:D43"/>
    <mergeCell ref="E40:E43"/>
    <mergeCell ref="F40:F43"/>
    <mergeCell ref="G40:G43"/>
    <mergeCell ref="H40:H43"/>
    <mergeCell ref="I40:I43"/>
    <mergeCell ref="A38:A39"/>
    <mergeCell ref="B38:B39"/>
    <mergeCell ref="C38:C39"/>
    <mergeCell ref="D38:D39"/>
    <mergeCell ref="E38:E39"/>
    <mergeCell ref="F38:F39"/>
    <mergeCell ref="G38:G39"/>
    <mergeCell ref="H38:H39"/>
    <mergeCell ref="I38:I39"/>
    <mergeCell ref="A34:A37"/>
    <mergeCell ref="B34:B37"/>
    <mergeCell ref="C34:C37"/>
    <mergeCell ref="D34:D37"/>
    <mergeCell ref="E34:E37"/>
    <mergeCell ref="F34:F37"/>
    <mergeCell ref="G34:G37"/>
    <mergeCell ref="H34:H37"/>
    <mergeCell ref="I34:I37"/>
    <mergeCell ref="A32:A33"/>
    <mergeCell ref="B32:B33"/>
    <mergeCell ref="C32:C33"/>
    <mergeCell ref="D32:D33"/>
    <mergeCell ref="E32:E33"/>
    <mergeCell ref="F32:F33"/>
    <mergeCell ref="G32:G33"/>
    <mergeCell ref="H32:H33"/>
    <mergeCell ref="I32:I33"/>
    <mergeCell ref="A30:A31"/>
    <mergeCell ref="B30:B31"/>
    <mergeCell ref="C30:C31"/>
    <mergeCell ref="D30:D31"/>
    <mergeCell ref="E30:E31"/>
    <mergeCell ref="F30:F31"/>
    <mergeCell ref="G30:G31"/>
    <mergeCell ref="H30:H31"/>
    <mergeCell ref="I30:I31"/>
    <mergeCell ref="A23:A27"/>
    <mergeCell ref="B23:B27"/>
    <mergeCell ref="C23:C27"/>
    <mergeCell ref="D23:D27"/>
    <mergeCell ref="E23:E27"/>
    <mergeCell ref="R25:R26"/>
    <mergeCell ref="A28:A29"/>
    <mergeCell ref="B28:B29"/>
    <mergeCell ref="C28:C29"/>
    <mergeCell ref="D28:D29"/>
    <mergeCell ref="E28:E29"/>
    <mergeCell ref="F28:F29"/>
    <mergeCell ref="G28:G29"/>
    <mergeCell ref="H28:H29"/>
    <mergeCell ref="I28:I29"/>
    <mergeCell ref="F23:F27"/>
    <mergeCell ref="G23:G27"/>
    <mergeCell ref="H23:H27"/>
    <mergeCell ref="I23:I27"/>
    <mergeCell ref="Q23:Q27"/>
    <mergeCell ref="N25:N26"/>
    <mergeCell ref="Q28:Q29"/>
    <mergeCell ref="P13:P15"/>
    <mergeCell ref="Q13:Q20"/>
    <mergeCell ref="R13:R15"/>
    <mergeCell ref="A21:A22"/>
    <mergeCell ref="B21:B22"/>
    <mergeCell ref="C21:C22"/>
    <mergeCell ref="D21:D22"/>
    <mergeCell ref="E21:E22"/>
    <mergeCell ref="G13:G20"/>
    <mergeCell ref="H13:H20"/>
    <mergeCell ref="I13:I20"/>
    <mergeCell ref="J13:J15"/>
    <mergeCell ref="K13:K15"/>
    <mergeCell ref="L13:L15"/>
    <mergeCell ref="F21:F22"/>
    <mergeCell ref="G21:G22"/>
    <mergeCell ref="H21:H22"/>
    <mergeCell ref="I21:I22"/>
    <mergeCell ref="Q21:Q22"/>
    <mergeCell ref="L17:L19"/>
    <mergeCell ref="K17:K19"/>
    <mergeCell ref="J17:J19"/>
    <mergeCell ref="M17:M19"/>
    <mergeCell ref="R17:R19"/>
    <mergeCell ref="M10:M12"/>
    <mergeCell ref="P10:P12"/>
    <mergeCell ref="Q10:Q12"/>
    <mergeCell ref="R10:R12"/>
    <mergeCell ref="A13:A20"/>
    <mergeCell ref="B13:B20"/>
    <mergeCell ref="C13:C20"/>
    <mergeCell ref="D13:D20"/>
    <mergeCell ref="E13:E20"/>
    <mergeCell ref="F13:F20"/>
    <mergeCell ref="G10:G12"/>
    <mergeCell ref="H10:H12"/>
    <mergeCell ref="I10:I12"/>
    <mergeCell ref="J10:J12"/>
    <mergeCell ref="K10:K12"/>
    <mergeCell ref="L10:L12"/>
    <mergeCell ref="A10:A12"/>
    <mergeCell ref="B10:B12"/>
    <mergeCell ref="C10:C12"/>
    <mergeCell ref="D10:D12"/>
    <mergeCell ref="E10:E12"/>
    <mergeCell ref="F10:F12"/>
    <mergeCell ref="M13:M15"/>
    <mergeCell ref="O13:O15"/>
    <mergeCell ref="O5:O7"/>
    <mergeCell ref="P5:P7"/>
    <mergeCell ref="Q5:Q9"/>
    <mergeCell ref="R5:R7"/>
    <mergeCell ref="F5:F9"/>
    <mergeCell ref="G5:G9"/>
    <mergeCell ref="H5:H9"/>
    <mergeCell ref="I5:I9"/>
    <mergeCell ref="J5:J7"/>
    <mergeCell ref="K5:K7"/>
    <mergeCell ref="M2:O2"/>
    <mergeCell ref="P2:P3"/>
    <mergeCell ref="Q2:Q3"/>
    <mergeCell ref="R2:R3"/>
    <mergeCell ref="S2:T2"/>
    <mergeCell ref="A5:A9"/>
    <mergeCell ref="B5:B9"/>
    <mergeCell ref="C5:C9"/>
    <mergeCell ref="D5:D9"/>
    <mergeCell ref="E5:E9"/>
    <mergeCell ref="G2:G3"/>
    <mergeCell ref="H2:H3"/>
    <mergeCell ref="I2:I3"/>
    <mergeCell ref="J2:J3"/>
    <mergeCell ref="K2:K3"/>
    <mergeCell ref="L2:L3"/>
    <mergeCell ref="A2:A3"/>
    <mergeCell ref="B2:B3"/>
    <mergeCell ref="C2:C3"/>
    <mergeCell ref="D2:D3"/>
    <mergeCell ref="E2:E3"/>
    <mergeCell ref="F2:F3"/>
    <mergeCell ref="L5:L7"/>
    <mergeCell ref="M5:M7"/>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5. 2019
</oddFooter>
  </headerFooter>
  <rowBreaks count="1" manualBreakCount="1">
    <brk id="57"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36" t="s">
        <v>452</v>
      </c>
    </row>
    <row r="5" spans="1:6" ht="15.75" thickBot="1" x14ac:dyDescent="0.3">
      <c r="A5" s="434"/>
      <c r="B5" s="443" t="s">
        <v>443</v>
      </c>
      <c r="C5" s="444" t="s">
        <v>453</v>
      </c>
      <c r="D5" s="445" t="s">
        <v>444</v>
      </c>
      <c r="E5" s="446" t="s">
        <v>445</v>
      </c>
    </row>
    <row r="6" spans="1:6" ht="30.75" thickTop="1" x14ac:dyDescent="0.25">
      <c r="A6" s="433" t="s">
        <v>446</v>
      </c>
      <c r="B6" s="438" t="s">
        <v>198</v>
      </c>
      <c r="C6" s="435">
        <f>134201.25*0.85+361507.25*0.85</f>
        <v>421352.22499999998</v>
      </c>
      <c r="D6" s="431">
        <v>393222.74</v>
      </c>
      <c r="E6" s="432">
        <f t="shared" ref="E6:E11" si="0">C6-D6</f>
        <v>28129.484999999986</v>
      </c>
    </row>
    <row r="7" spans="1:6" ht="30" x14ac:dyDescent="0.25">
      <c r="A7" s="426" t="s">
        <v>447</v>
      </c>
      <c r="B7" s="439" t="s">
        <v>154</v>
      </c>
      <c r="C7" s="436">
        <f>44293.75*0.85</f>
        <v>37649.6875</v>
      </c>
      <c r="D7" s="425">
        <v>37649.68</v>
      </c>
      <c r="E7" s="427">
        <f t="shared" si="0"/>
        <v>7.4999999997089617E-3</v>
      </c>
      <c r="F7" s="424"/>
    </row>
    <row r="8" spans="1:6" ht="30" x14ac:dyDescent="0.25">
      <c r="A8" s="426" t="s">
        <v>448</v>
      </c>
      <c r="B8" s="439" t="s">
        <v>155</v>
      </c>
      <c r="C8" s="436">
        <f>397500*0.85</f>
        <v>337875</v>
      </c>
      <c r="D8" s="425">
        <v>337874.99</v>
      </c>
      <c r="E8" s="427">
        <f t="shared" si="0"/>
        <v>1.0000000009313226E-2</v>
      </c>
      <c r="F8" s="424"/>
    </row>
    <row r="9" spans="1:6" ht="45" x14ac:dyDescent="0.25">
      <c r="A9" s="426" t="s">
        <v>449</v>
      </c>
      <c r="B9" s="439" t="s">
        <v>266</v>
      </c>
      <c r="C9" s="436">
        <v>259239.57</v>
      </c>
      <c r="D9" s="425">
        <v>259239.57</v>
      </c>
      <c r="E9" s="427">
        <f t="shared" si="0"/>
        <v>0</v>
      </c>
    </row>
    <row r="10" spans="1:6" ht="45" x14ac:dyDescent="0.25">
      <c r="A10" s="426" t="s">
        <v>450</v>
      </c>
      <c r="B10" s="439" t="s">
        <v>158</v>
      </c>
      <c r="C10" s="436">
        <v>225882.28</v>
      </c>
      <c r="D10" s="425">
        <v>186679.77</v>
      </c>
      <c r="E10" s="427">
        <f t="shared" si="0"/>
        <v>39202.510000000009</v>
      </c>
    </row>
    <row r="11" spans="1:6" ht="45.75" thickBot="1" x14ac:dyDescent="0.3">
      <c r="A11" s="428" t="s">
        <v>451</v>
      </c>
      <c r="B11" s="440" t="s">
        <v>328</v>
      </c>
      <c r="C11" s="437">
        <v>910378.05</v>
      </c>
      <c r="D11" s="429">
        <v>751432.9</v>
      </c>
      <c r="E11" s="430">
        <f t="shared" si="0"/>
        <v>158945.15000000002</v>
      </c>
    </row>
    <row r="12" spans="1:6" s="22" customFormat="1" ht="15.75" thickBot="1" x14ac:dyDescent="0.3">
      <c r="A12" s="1313" t="s">
        <v>195</v>
      </c>
      <c r="B12" s="1314"/>
      <c r="C12" s="441">
        <f>SUM(C6:C11)</f>
        <v>2192376.8125</v>
      </c>
      <c r="D12" s="441">
        <f>SUM(D6:D11)</f>
        <v>1966099.65</v>
      </c>
      <c r="E12" s="442">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0F096D-A417-4A7A-BB2A-7B8668D71366}"/>
</file>

<file path=customXml/itemProps2.xml><?xml version="1.0" encoding="utf-8"?>
<ds:datastoreItem xmlns:ds="http://schemas.openxmlformats.org/officeDocument/2006/customXml" ds:itemID="{E076F241-7204-461B-B68E-3BF200B40783}"/>
</file>

<file path=customXml/itemProps3.xml><?xml version="1.0" encoding="utf-8"?>
<ds:datastoreItem xmlns:ds="http://schemas.openxmlformats.org/officeDocument/2006/customXml" ds:itemID="{455D8A16-B43A-4464-9AE8-C1D4F6D609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bodu č. 13) k usnesení ze 17. jednání Zastupitelstva Karlovarského kraje, které se uskutečnilo dne 24.06.2019</dc:title>
  <dc:creator/>
  <cp:lastModifiedBy/>
  <dcterms:created xsi:type="dcterms:W3CDTF">2006-09-16T00:00:00Z</dcterms:created>
  <dcterms:modified xsi:type="dcterms:W3CDTF">2019-06-21T09:40:41Z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