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20" firstSheet="1" activeTab="2"/>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_FilterDatabase" localSheetId="2" hidden="1">'Projekty KK'!$A$4:$T$128</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<sst xmlns="http://schemas.openxmlformats.org/spreadsheetml/2006/main" count="1365" uniqueCount="780">
  <si>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</si>
  <si>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</si>
  <si>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</si>
  <si>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</si>
  <si>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</si>
  <si>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</si>
  <si>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</si>
  <si>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</si>
  <si>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</si>
  <si>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</si>
  <si>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</si>
  <si>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</si>
  <si>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</si>
  <si>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</si>
  <si>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</si>
  <si>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</si>
  <si>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</si>
  <si>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</si>
  <si>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</si>
  <si>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</si>
  <si>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</si>
  <si>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</si>
  <si>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</si>
  <si>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</si>
  <si>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</si>
  <si>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</si>
  <si>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</si>
  <si>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</si>
  <si>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</si>
  <si>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</si>
  <si>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</si>
  <si>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</si>
  <si>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</si>
  <si>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</si>
  <si>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</si>
  <si>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</si>
  <si>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</si>
  <si>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</si>
  <si>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</si>
  <si>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</si>
  <si>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</si>
  <si>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</si>
  <si>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</si>
  <si>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</si>
  <si>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</si>
  <si>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</si>
  <si>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</si>
  <si>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</si>
  <si>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</si>
  <si>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</si>
  <si>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</si>
  <si>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</si>
  <si>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</si>
  <si>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</si>
  <si>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</si>
  <si>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</si>
  <si>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</si>
  <si>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</si>
  <si>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</si>
  <si>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</si>
  <si>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</si>
  <si>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</si>
  <si>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</si>
  <si>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</si>
  <si>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</si>
  <si>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</si>
  <si>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</si>
  <si>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</si>
  <si>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</si>
  <si>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</si>
  <si>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</si>
  <si>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</si>
  <si>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</si>
  <si>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</si>
  <si>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</si>
  <si>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</si>
  <si>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</si>
  <si>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</si>
  <si>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</si>
  <si>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</si>
  <si>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</si>
  <si>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</si>
  <si>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</si>
  <si>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</si>
  <si>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</si>
  <si>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</si>
  <si>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</si>
  <si>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</si>
  <si>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</si>
  <si>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</si>
  <si>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</si>
  <si>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</si>
  <si>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</si>
  <si>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</si>
  <si>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</si>
  <si>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</si>
  <si>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</si>
  <si>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</si>
  <si>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</si>
  <si>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</si>
  <si>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</si>
  <si>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</si>
  <si>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</si>
  <si>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</si>
  <si>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</si>
  <si>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</si>
  <si>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</si>
  <si>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</si>
  <si>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</si>
  <si>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</si>
  <si>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</si>
  <si>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</si>
  <si>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</si>
  <si>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</si>
  <si>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</si>
  <si>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</si>
  <si>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</si>
  <si>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</si>
  <si>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</si>
  <si>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</si>
  <si>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</si>
  <si>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</si>
  <si>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</si>
  <si>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</si>
  <si>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</si>
  <si>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</si>
  <si>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</si>
  <si>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</si>
  <si>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</si>
  <si>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</si>
  <si>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</si>
  <si>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</si>
  <si>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</si>
  <si>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</si>
  <si>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</si>
  <si>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</si>
  <si>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</si>
  <si>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</si>
  <si>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</si>
  <si>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</si>
  <si>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</si>
  <si>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</si>
  <si>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</si>
  <si>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</si>
  <si>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</si>
  <si>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</si>
  <si>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</si>
  <si>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</si>
  <si>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</si>
  <si>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</si>
  <si>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</si>
  <si>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</si>
  <si>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</si>
  <si>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</si>
  <si>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</si>
  <si>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</si>
  <si>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</si>
  <si>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</si>
  <si>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</si>
  <si>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</si>
  <si>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</si>
  <si>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</si>
  <si>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</si>
  <si>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</si>
  <si>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</si>
  <si>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</si>
  <si>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</si>
  <si>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</si>
  <si>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</si>
  <si>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</si>
  <si>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</si>
  <si>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</si>
  <si>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</si>
  <si>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</si>
  <si>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</si>
  <si>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</si>
  <si>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</si>
  <si>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</si>
  <si>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</si>
  <si>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</si>
  <si>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</si>
  <si>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</si>
  <si>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</si>
  <si>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</si>
  <si>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</si>
  <si>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</si>
  <si>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</si>
  <si>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</si>
  <si>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</si>
  <si>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</si>
  <si>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</si>
  <si>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</si>
  <si>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</si>
  <si>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</si>
  <si>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</si>
  <si>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</si>
  <si>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</si>
  <si>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</si>
  <si>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</si>
  <si>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</si>
  <si>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</si>
  <si>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</si>
  <si>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</si>
  <si>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</si>
  <si>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</si>
  <si>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</si>
  <si>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</si>
  <si>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</si>
  <si>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</si>
  <si>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</si>
  <si>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</si>
  <si>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</si>
  <si>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</si>
  <si>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</si>
  <si>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</si>
  <si>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</si>
  <si>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</si>
  <si>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</si>
  <si>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</si>
  <si>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</si>
  <si>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</si>
  <si>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</si>
  <si>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</si>
  <si>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</si>
  <si>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</si>
  <si>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</si>
  <si>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</si>
  <si>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</si>
  <si>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</si>
  <si>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</si>
  <si>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</si>
  <si>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</si>
  <si>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</si>
  <si>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</si>
  <si>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</si>
  <si>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</si>
  <si>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</si>
  <si>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</si>
  <si>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</si>
  <si>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</si>
  <si>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</si>
  <si>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</si>
  <si>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</si>
  <si>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</si>
  <si>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</si>
  <si>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</si>
  <si>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</si>
  <si>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</si>
  <si>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</si>
  <si>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</si>
  <si>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</si>
  <si>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</si>
  <si>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</si>
  <si>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</si>
  <si>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</si>
  <si>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</si>
  <si>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</si>
  <si>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</si>
  <si>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</si>
  <si>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</si>
  <si>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</si>
  <si>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</si>
  <si>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</si>
  <si>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</si>
  <si>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</si>
  <si>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</si>
  <si>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</si>
  <si>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</si>
  <si>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</si>
  <si>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</si>
  <si>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</si>
  <si>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</si>
  <si>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</si>
  <si>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</si>
  <si>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</si>
  <si>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</si>
  <si>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</si>
  <si>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</si>
  <si>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</si>
  <si>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</si>
  <si>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</si>
  <si>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</si>
  <si>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</si>
  <si>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</si>
  <si>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</si>
  <si>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</si>
  <si>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</si>
  <si>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</si>
  <si>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</si>
  <si>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</si>
  <si>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</si>
  <si>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</si>
  <si>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</si>
  <si>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</si>
  <si>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</si>
  <si>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</si>
  <si>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</si>
  <si>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</si>
  <si>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</si>
  <si>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</si>
  <si>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</si>
  <si>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</si>
  <si>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</si>
  <si>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</si>
  <si>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</si>
  <si>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</si>
  <si>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</si>
  <si>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</si>
  <si>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</si>
  <si>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</si>
  <si>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</si>
  <si>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</si>
  <si>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</si>
  <si>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</si>
  <si>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</si>
  <si>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</si>
  <si>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</si>
  <si>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</si>
  <si>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</si>
  <si>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</si>
  <si>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</si>
  <si>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</si>
  <si>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</si>
  <si>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</si>
  <si>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</si>
  <si>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</si>
  <si>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</si>
  <si>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</si>
  <si>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</si>
  <si>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</si>
  <si>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</si>
  <si>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</si>
  <si>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</si>
  <si>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</si>
  <si>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</si>
  <si>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</si>
  <si>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</si>
  <si>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</si>
  <si>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</si>
  <si>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</si>
  <si>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</si>
  <si>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</si>
  <si>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</si>
  <si>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</si>
  <si>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</si>
  <si>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</si>
  <si>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</si>
  <si>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</si>
  <si>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</si>
  <si>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</si>
  <si>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</si>
  <si>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</si>
  <si>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</si>
  <si>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</si>
  <si>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</si>
  <si>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</si>
  <si>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</si>
  <si>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</si>
  <si>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</si>
  <si>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</si>
  <si>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</si>
  <si>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</si>
  <si>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</si>
  <si>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</si>
  <si>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</si>
  <si>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</si>
  <si>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</si>
  <si>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</si>
  <si>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</si>
  <si>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</si>
  <si>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</si>
  <si>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</si>
  <si>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</si>
  <si>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</si>
  <si>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1.9.2013-31.10.2014</t>
  </si>
  <si>
    <t>10.1.2013-31.12.2014</t>
  </si>
  <si>
    <t>Cíl 3 ČR - Sasko</t>
  </si>
  <si>
    <t>kurzová ztráta</t>
  </si>
  <si>
    <t>Výdaje v rámci technické pomoci na činnost KK jako regionálního subjektu (Cíl 3 Sasko 2007 - 2013)</t>
  </si>
  <si>
    <t xml:space="preserve">19.12.2007-31.12.2015 </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</si>
  <si>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</si>
  <si>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</si>
  <si>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</si>
  <si>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</si>
  <si>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</si>
  <si>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</si>
  <si>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</si>
  <si>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</si>
  <si>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</si>
  <si>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</si>
  <si>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</si>
  <si>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</si>
  <si>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</si>
  <si>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</si>
  <si>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</si>
  <si>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</si>
  <si>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</si>
  <si>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</si>
  <si>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</si>
  <si>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</si>
  <si>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</si>
  <si>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</si>
  <si>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</si>
  <si>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</si>
  <si>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</si>
  <si>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</si>
  <si>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</si>
  <si>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</si>
  <si>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</si>
  <si>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</si>
  <si>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</si>
  <si>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</si>
  <si>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</si>
  <si>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</si>
  <si>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</si>
  <si>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</si>
  <si>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</si>
  <si>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</si>
  <si>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</si>
  <si>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</si>
  <si>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</si>
  <si>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</si>
  <si>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</si>
  <si>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</si>
  <si>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</si>
  <si>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</si>
  <si>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</si>
  <si>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</si>
  <si>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</si>
  <si>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</si>
  <si>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</si>
  <si>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</si>
  <si>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</si>
  <si>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</si>
  <si>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</si>
  <si>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</si>
  <si>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</si>
  <si>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</si>
  <si>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</si>
  <si>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</si>
  <si>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</si>
  <si>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</si>
  <si>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</si>
  <si>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</si>
  <si>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</si>
  <si>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</si>
  <si>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</si>
  <si>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</si>
  <si>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</si>
  <si>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</si>
  <si>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</si>
  <si>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</si>
  <si>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</si>
  <si>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</si>
  <si>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</si>
  <si>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</si>
  <si>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</si>
  <si>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</si>
  <si>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</si>
  <si>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</si>
  <si>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</si>
  <si>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</si>
  <si>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</si>
  <si>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</si>
  <si>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</si>
  <si>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</si>
  <si>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</si>
  <si>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</si>
  <si>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</si>
  <si>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</si>
  <si>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</si>
  <si>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</si>
  <si>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</si>
  <si>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</si>
  <si>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</si>
  <si>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</si>
  <si>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</si>
  <si>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</si>
  <si>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</si>
  <si>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</si>
  <si>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</si>
  <si>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</si>
  <si>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</si>
  <si>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</si>
  <si>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</si>
  <si>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</si>
  <si>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</si>
  <si>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</si>
  <si>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</si>
  <si>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</si>
  <si>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</si>
  <si>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</si>
  <si>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</si>
  <si>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</si>
  <si>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</si>
  <si>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</si>
  <si>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</si>
  <si>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rozhodnutí o pokutě z 13.1.2014; KKN a.s. pokutu uhradila
</t>
    </r>
    <r>
      <rPr>
        <b/>
        <sz val="11"/>
        <color indexed="8"/>
        <rFont val="Calibri"/>
        <family val="2"/>
      </rPr>
      <t>KONEČNÝ STAV - ULOŽENÁ POKUTA JE DEFINITIVNÍ</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</si>
  <si>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</si>
  <si>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</si>
  <si>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</si>
  <si>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</si>
  <si>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</si>
  <si>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</si>
  <si>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</si>
  <si>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</si>
  <si>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</si>
  <si>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</si>
  <si>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</si>
  <si>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</si>
  <si>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</si>
  <si>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</si>
  <si>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</si>
  <si>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</si>
  <si>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</si>
  <si>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</si>
  <si>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</si>
  <si>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</si>
  <si>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</si>
  <si>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</si>
  <si>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</si>
  <si>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</si>
  <si>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</si>
  <si>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</si>
  <si>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</si>
  <si>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</si>
  <si>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</si>
  <si>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</si>
  <si>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</si>
  <si>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</si>
  <si>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</si>
  <si>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</si>
  <si>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</si>
  <si>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</si>
  <si>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</si>
  <si>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rPr>
      <t>V současné době již další kroky obrany nebudou uplatňovány.</t>
    </r>
    <r>
      <rPr>
        <sz val="11"/>
        <rFont val="Calibri"/>
        <family val="2"/>
      </rPr>
      <t xml:space="preserve">
</t>
    </r>
    <r>
      <rPr>
        <b/>
        <sz val="11"/>
        <rFont val="Calibri"/>
        <family val="2"/>
      </rPr>
      <t>KONEČNÝ STAV</t>
    </r>
  </si>
  <si>
    <r>
      <t xml:space="preserve">rozhodnutím z 29.7.2013 bylo penále prominuto v plné výši
</t>
    </r>
    <r>
      <rPr>
        <b/>
        <sz val="11"/>
        <rFont val="Calibri"/>
        <family val="2"/>
      </rPr>
      <t>KONEČNÝ STAV - POSTIH ZRUŠEN</t>
    </r>
  </si>
  <si>
    <r>
      <t xml:space="preserve">datum úhrady  3/2013
</t>
    </r>
    <r>
      <rPr>
        <b/>
        <sz val="11"/>
        <rFont val="Calibri"/>
        <family val="2"/>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</si>
  <si>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</si>
  <si>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</si>
  <si>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</si>
  <si>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</si>
  <si>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</si>
  <si>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rPr>
      <t xml:space="preserve">KONEČNÝ STAV - ŠKODA NEBUDE VYMÁHÁNA
</t>
    </r>
  </si>
  <si>
    <r>
      <t xml:space="preserve">datum úhrady 5/2012
</t>
    </r>
    <r>
      <rPr>
        <b/>
        <sz val="11"/>
        <rFont val="Calibri"/>
        <family val="2"/>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</si>
  <si>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</si>
  <si>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</si>
  <si>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</si>
  <si>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</si>
  <si>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</si>
  <si>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</si>
  <si>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</si>
  <si>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</si>
  <si>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1"/>
        <rFont val="Calibri"/>
        <family val="2"/>
      </rPr>
      <t>ÚOHS -</t>
    </r>
    <r>
      <rPr>
        <sz val="11"/>
        <rFont val="Calibri"/>
        <family val="2"/>
      </rPr>
      <t xml:space="preserve"> </t>
    </r>
    <r>
      <rPr>
        <b/>
        <sz val="11"/>
        <rFont val="Calibri"/>
        <family val="2"/>
      </rPr>
      <t>BEZ ZJIŠTĚNÍ</t>
    </r>
  </si>
  <si>
    <r>
      <t xml:space="preserve">27.11.2015 odeslána dokumentace na ÚOHS; 16.12.2015 Výsledek šetření ÚOHS - neshledal důvody pro zahájení správního řízení
</t>
    </r>
    <r>
      <rPr>
        <b/>
        <sz val="11"/>
        <rFont val="Calibri"/>
        <family val="2"/>
      </rPr>
      <t>ÚOHS - BEZ ZJIŠTĚNÍ</t>
    </r>
  </si>
  <si>
    <r>
      <t xml:space="preserve">24.6.2015 zasláno vyjádření a dokumentace na ÚOHS; 30.10.2015 Oznámení ÚOHS - neshledal důvody pro zahájení správního řízení
</t>
    </r>
    <r>
      <rPr>
        <b/>
        <sz val="11"/>
        <rFont val="Calibri"/>
        <family val="2"/>
      </rPr>
      <t xml:space="preserve">ÚOHS </t>
    </r>
    <r>
      <rPr>
        <sz val="11"/>
        <rFont val="Calibri"/>
        <family val="2"/>
      </rPr>
      <t xml:space="preserve">- </t>
    </r>
    <r>
      <rPr>
        <b/>
        <sz val="11"/>
        <rFont val="Calibri"/>
        <family val="2"/>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</si>
  <si>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rPr>
      <t>ODVOLÁNÍ PROTI PV NA ÚRR
ŽÁDOST O PROMINUTÍ ODVODU A DOSUD NEVYM.PENÁLE U ÚRR</t>
    </r>
  </si>
  <si>
    <r>
      <t xml:space="preserve">7.8.2014 - Oznámení o nesrovnalosti a předání věci správci daně - z MŠMT; 
25.4.2016 - Oznámení z MŠMT, trvá na nesrovnalosti a věc předá opětovně na FÚ
</t>
    </r>
    <r>
      <rPr>
        <b/>
        <sz val="11"/>
        <rFont val="Calibri"/>
        <family val="2"/>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</si>
  <si>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</si>
  <si>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rPr>
      <t>ÚOHS -</t>
    </r>
    <r>
      <rPr>
        <sz val="11"/>
        <rFont val="Calibri"/>
        <family val="2"/>
      </rPr>
      <t xml:space="preserve"> </t>
    </r>
    <r>
      <rPr>
        <b/>
        <sz val="11"/>
        <rFont val="Calibri"/>
        <family val="2"/>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</si>
  <si>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rPr>
      <t>KONEČNÝ STAV - POKUTA UHRAZENA</t>
    </r>
  </si>
  <si>
    <r>
      <t xml:space="preserve">7.9.2016 žádost ÚOHS k zaslání dokumentace (u VZ - Akutní péče); 15.9.2016 zaslané dokumenty a stanovisko; 27. 9.2019 Oznámení z ÚOHS bez zjištění
</t>
    </r>
    <r>
      <rPr>
        <b/>
        <sz val="11"/>
        <rFont val="Calibri"/>
        <family val="2"/>
      </rPr>
      <t>ÚOHS -</t>
    </r>
    <r>
      <rPr>
        <sz val="11"/>
        <rFont val="Calibri"/>
        <family val="2"/>
      </rPr>
      <t xml:space="preserve"> </t>
    </r>
    <r>
      <rPr>
        <b/>
        <sz val="11"/>
        <rFont val="Calibri"/>
        <family val="2"/>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</si>
  <si>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</si>
  <si>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rPr>
      <t xml:space="preserve">
KONEČNÝ STAV - PENÁLE ČÁSTEČNĚ PROMINUTO</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</si>
  <si>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</si>
  <si>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</si>
  <si>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</si>
  <si>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</si>
  <si>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</si>
  <si>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indexed="30"/>
        <rFont val="Calibri"/>
        <family val="2"/>
      </rPr>
      <t>uhrazené platební výměry,</t>
    </r>
    <r>
      <rPr>
        <b/>
        <sz val="11"/>
        <color indexed="17"/>
        <rFont val="Calibri"/>
        <family val="2"/>
      </rPr>
      <t xml:space="preserve"> </t>
    </r>
    <r>
      <rPr>
        <b/>
        <sz val="11"/>
        <color indexed="30"/>
        <rFont val="Calibri"/>
        <family val="2"/>
      </rPr>
      <t>na které byla podána žádost o vratku vratitelného přeplatku</t>
    </r>
  </si>
  <si>
    <r>
      <t xml:space="preserve">uhrazeno
      387.193,00
</t>
    </r>
    <r>
      <rPr>
        <sz val="11"/>
        <color indexed="30"/>
        <rFont val="Calibri"/>
        <family val="2"/>
      </rPr>
      <t xml:space="preserve">podaná žádost o vratku ve výši </t>
    </r>
  </si>
  <si>
    <r>
      <rPr>
        <sz val="11"/>
        <color indexed="17"/>
        <rFont val="Calibri"/>
        <family val="2"/>
      </rPr>
      <t xml:space="preserve">celkem uhrazeno
 6.646.174,00
</t>
    </r>
    <r>
      <rPr>
        <sz val="11"/>
        <color indexed="36"/>
        <rFont val="Calibri"/>
        <family val="2"/>
      </rPr>
      <t xml:space="preserve">
</t>
    </r>
    <r>
      <rPr>
        <sz val="11"/>
        <color indexed="30"/>
        <rFont val="Calibri"/>
        <family val="2"/>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</si>
  <si>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</si>
  <si>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r>
      <t xml:space="preserve">datum úhrady 7/2013
</t>
    </r>
    <r>
      <rPr>
        <b/>
        <sz val="11"/>
        <rFont val="Calibri"/>
        <family val="2"/>
      </rPr>
      <t>KONEČNÝ STAV - ODVOD UHRAZEN</t>
    </r>
  </si>
  <si>
    <r>
      <t xml:space="preserve">datum úhrady 9/2013
</t>
    </r>
    <r>
      <rPr>
        <b/>
        <sz val="11"/>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</si>
  <si>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</si>
  <si>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</si>
  <si>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</si>
  <si>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rPr>
      <t>KONEČNÝ STAV - ÚROK Z POSEČKÁNÍ UHRAZEN</t>
    </r>
  </si>
  <si>
    <r>
      <t xml:space="preserve">uhrazeno v 12/2012 a 2/2013; rozhodnutím z 13.5.2013 prominuto v plné výši; vráceno v plné výši 8/2013
</t>
    </r>
    <r>
      <rPr>
        <b/>
        <sz val="11"/>
        <rFont val="Calibri"/>
        <family val="2"/>
      </rPr>
      <t>KONEČNÝ STAV - POSTIH ZRUŠEN</t>
    </r>
  </si>
  <si>
    <r>
      <t xml:space="preserve">uhrazeno v 3/2013; rozhodnutím z 13.5.2013 prominuto v plné výši; vráceno v plné výši 8/2013
</t>
    </r>
    <r>
      <rPr>
        <b/>
        <sz val="11"/>
        <rFont val="Calibri"/>
        <family val="2"/>
      </rPr>
      <t>KONEČNÝ STAV - POSTIH ZRUŠEN</t>
    </r>
  </si>
  <si>
    <r>
      <t xml:space="preserve">uhrazeno v 1-2/2013; rozhodnutím z 17.7.2013 prominuto v plné výši; vráceno v plné výši 8/2013
</t>
    </r>
    <r>
      <rPr>
        <b/>
        <sz val="11"/>
        <rFont val="Calibri"/>
        <family val="2"/>
      </rPr>
      <t>KONEČNÝ STAV - POSTIH ZRUŠEN</t>
    </r>
  </si>
  <si>
    <r>
      <t xml:space="preserve">uhrazeno 3/2013; rozhodnutím z 17.7.2013 prominuto v plné výši; vráceno v plné výši 8/2013
</t>
    </r>
    <r>
      <rPr>
        <b/>
        <sz val="11"/>
        <rFont val="Calibri"/>
        <family val="2"/>
      </rPr>
      <t>KONEČNÝ STAV - POSTIH ZRUŠEN</t>
    </r>
  </si>
  <si>
    <r>
      <t xml:space="preserve">uhrazeno 7/2013; rozhodnutím z 20.3.2014 částečně prominuto; v 4/2014 vrácená částka ve výši 202 950,--Kč
</t>
    </r>
    <r>
      <rPr>
        <b/>
        <sz val="11"/>
        <rFont val="Calibri"/>
        <family val="2"/>
      </rPr>
      <t>KONEČNÝ STAV - ODVOD ČÁSTEČNĚ PROMINUT</t>
    </r>
  </si>
  <si>
    <r>
      <t xml:space="preserve">uhrazeno 9/2013; rozhodnutím z 20.3.2014 prominuto v plné výši; vráceno v plné výši 4/2013
</t>
    </r>
    <r>
      <rPr>
        <b/>
        <sz val="11"/>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</si>
  <si>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</si>
  <si>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</si>
  <si>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rPr>
      <t>ŽÁDOST O PROMINUTÍ ODVODU A DOSUD NEVYM.PENÁLE NA GENER.FIN.ŘED.
SPRÁVNÍ ŽALOBA PROTI ROZHODNUTÍ O ODVOLÁNÍ - PV NA ODVOD</t>
    </r>
  </si>
  <si>
    <r>
      <t xml:space="preserve">10.5.2016 ÚRR Výzva k vrácení dotace dotčené nesrovnalostí, uhrazeno 24.5.2016;
schv.usn.č.RK 586/05/16
</t>
    </r>
    <r>
      <rPr>
        <b/>
        <sz val="11"/>
        <rFont val="Calibri"/>
        <family val="2"/>
      </rPr>
      <t>VÝZVA UHRAZENA</t>
    </r>
  </si>
  <si>
    <r>
      <t xml:space="preserve">oznamovacím dopisem ze dne 28.2.2013 byl projekt pozastaven z důvodů šetření nesrovnalostí;
</t>
    </r>
    <r>
      <rPr>
        <b/>
        <sz val="11"/>
        <rFont val="Calibri"/>
        <family val="2"/>
      </rPr>
      <t>PROJEKT POZASTAVEN</t>
    </r>
  </si>
  <si>
    <r>
      <t xml:space="preserve">ÚOHS neshledal důvod pro zahájení správního řízení 
</t>
    </r>
    <r>
      <rPr>
        <b/>
        <sz val="11"/>
        <rFont val="Calibri"/>
        <family val="2"/>
      </rPr>
      <t>ÚOHS -</t>
    </r>
    <r>
      <rPr>
        <sz val="11"/>
        <rFont val="Calibri"/>
        <family val="2"/>
      </rPr>
      <t xml:space="preserve"> </t>
    </r>
    <r>
      <rPr>
        <b/>
        <sz val="11"/>
        <rFont val="Calibri"/>
        <family val="2"/>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</si>
  <si>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</si>
  <si>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rPr>
      <t>KONEČNÝ STAV - ŠKODA NEBUDE VYMÁHÁNA</t>
    </r>
  </si>
  <si>
    <r>
      <t xml:space="preserve">4.11.2014 ukončena veřejnosprávní kontrola - námitkám v plném rozsahu vyhověno;
vyúčtování projektu ZK 473/12/15 ze dne 3.12.2015
</t>
    </r>
    <r>
      <rPr>
        <b/>
        <sz val="11"/>
        <rFont val="Calibri"/>
        <family val="2"/>
      </rPr>
      <t>KONEČNÝ STAV - POSTIH ZRUŠEN</t>
    </r>
  </si>
  <si>
    <r>
      <t xml:space="preserve">datum úhrady 2/2014
</t>
    </r>
    <r>
      <rPr>
        <b/>
        <sz val="11"/>
        <rFont val="Calibri"/>
        <family val="2"/>
      </rPr>
      <t>KONEČNÝ STAV - ODVOD UHRAZEN</t>
    </r>
  </si>
  <si>
    <r>
      <t xml:space="preserve">datum úhrady 2/2014;
27.8.2015 částečně prominuté penále ve výši 67.949 Kč
</t>
    </r>
    <r>
      <rPr>
        <b/>
        <sz val="11"/>
        <rFont val="Calibri"/>
        <family val="2"/>
      </rPr>
      <t>KONEČNÝ STAV - ČÁSTEČNĚ PROMINUTÉ PENÁLE UHRAZENO</t>
    </r>
  </si>
  <si>
    <r>
      <t xml:space="preserve">datum úhrady 12/2013
</t>
    </r>
    <r>
      <rPr>
        <b/>
        <sz val="11"/>
        <rFont val="Calibri"/>
        <family val="2"/>
      </rPr>
      <t>KONEČNÝ STAV - ODVOD UHRAZEN</t>
    </r>
  </si>
  <si>
    <r>
      <t xml:space="preserve">datum úhrady 1/2014; 
27.8.2015 částečně prominuté penále ve výši 10.635  Kč
</t>
    </r>
    <r>
      <rPr>
        <b/>
        <sz val="11"/>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</si>
  <si>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rPr>
      <t>KONEČNÝ STAV - ZKRÁCENÍ DOTACE</t>
    </r>
  </si>
  <si>
    <r>
      <t xml:space="preserve">18.3.2016 z ÚRR č.j. RRSZ 3612/2016 Oznámení o zahájení kontroly;
23.3.2016 z ÚRR č.j. RRSZ 3756/2016 Protokol o kontrole
</t>
    </r>
    <r>
      <rPr>
        <b/>
        <sz val="11"/>
        <rFont val="Calibri"/>
        <family val="2"/>
      </rPr>
      <t>KONEČNÝ STAV - ZKRÁCENÍ DOTACE</t>
    </r>
  </si>
  <si>
    <r>
      <t xml:space="preserve">13.7.2016 žádost ÚOHS u VZ - rentgeny o zaslání dokumentace, KK dne 13.7.2016 dokumentaci zaslal a 19.7.2016 ÚOHS - bez zjištění
</t>
    </r>
    <r>
      <rPr>
        <b/>
        <sz val="11"/>
        <rFont val="Calibri"/>
        <family val="2"/>
      </rPr>
      <t>ÚOHS - 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</si>
  <si>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</si>
  <si>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rPr>
      <t>BYLO ŘEŠENO JAKO ŠKODNÍ PŘÍPAD</t>
    </r>
    <r>
      <rPr>
        <sz val="11"/>
        <rFont val="Calibri"/>
        <family val="2"/>
      </rPr>
      <t xml:space="preserve">
</t>
    </r>
  </si>
  <si>
    <r>
      <t xml:space="preserve">16.11.2016 z ÚRR Oznámení o zahájení kontroly; 8.2.2017 ÚRR Protokol o kontrole - bez zjištění
</t>
    </r>
    <r>
      <rPr>
        <b/>
        <sz val="11"/>
        <rFont val="Calibri"/>
        <family val="2"/>
      </rPr>
      <t>ÚRR PROTOKOL O KONTROLE - BEZ ZJIŠTĚNÍ</t>
    </r>
  </si>
  <si>
    <r>
      <t xml:space="preserve">RK 1001/09/15 a ZK 411/10/15 - zdůvodnění nezpůsobilých výdajů
</t>
    </r>
    <r>
      <rPr>
        <b/>
        <sz val="11"/>
        <rFont val="Calibri"/>
        <family val="2"/>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</si>
  <si>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</si>
  <si>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</si>
  <si>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</si>
  <si>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</si>
  <si>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</si>
  <si>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</si>
  <si>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r>
      <rPr>
        <sz val="11"/>
        <rFont val="Calibri"/>
        <family val="2"/>
      </rPr>
      <t xml:space="preserve">
</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</si>
  <si>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</si>
  <si>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rPr>
      <t>ÚOHS -</t>
    </r>
    <r>
      <rPr>
        <sz val="11"/>
        <rFont val="Calibri"/>
        <family val="2"/>
      </rPr>
      <t xml:space="preserve"> </t>
    </r>
    <r>
      <rPr>
        <b/>
        <sz val="11"/>
        <rFont val="Calibri"/>
        <family val="2"/>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</si>
  <si>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</si>
  <si>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</si>
  <si>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</si>
  <si>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</si>
  <si>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</si>
  <si>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</si>
  <si>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</si>
  <si>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</si>
  <si>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</si>
  <si>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</si>
  <si>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</si>
  <si>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</si>
  <si>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</si>
  <si>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</si>
  <si>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</si>
  <si>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FÚ 
odvod - doplatek</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</si>
  <si>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</si>
  <si>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</si>
  <si>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</si>
  <si>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</si>
  <si>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6.11.2013 - 30.11.2015
vyúčtování projektu
ZK 248/06/16 ze dne 9.6.2016</t>
  </si>
  <si>
    <t>5.12.2013 - 30.11.2015
vyúčtování projektu
ZK 248/06/16 ze dne 9.6.2016</t>
  </si>
  <si>
    <t>509 690 EUR;  
tj.
14 016 475 Kč</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</si>
  <si>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</si>
  <si>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</si>
  <si>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</si>
  <si>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</si>
  <si>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</si>
  <si>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</si>
  <si>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</si>
  <si>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</si>
  <si>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</si>
  <si>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</si>
  <si>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</si>
  <si>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</si>
  <si>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</si>
  <si>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</si>
  <si>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</si>
  <si>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</si>
  <si>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</si>
  <si>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</si>
  <si>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</si>
  <si>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</si>
  <si>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</si>
  <si>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</si>
  <si>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</si>
  <si>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</si>
  <si>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</si>
  <si>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</si>
  <si>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</si>
  <si>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</si>
  <si>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</si>
  <si>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</si>
  <si>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</si>
  <si>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</si>
  <si>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</si>
  <si>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</si>
  <si>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</si>
  <si>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</si>
  <si>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</si>
  <si>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</si>
  <si>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</si>
  <si>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24.8.2018 KKN podala návrh na zahájení sporného řízení pro peněžité plnění ve  výši 483.531 Kč (VŘ 020 - V.etapa, část 10 - Monitorovací systém).
</t>
    </r>
    <r>
      <rPr>
        <b/>
        <sz val="11"/>
        <rFont val="Calibri"/>
        <family val="2"/>
      </rPr>
      <t xml:space="preserve">OČEKÁVÁME </t>
    </r>
    <r>
      <rPr>
        <b/>
        <sz val="11"/>
        <rFont val="Calibri"/>
        <family val="2"/>
      </rPr>
      <t>ROZHODNUTÍ SPORU Z VPS PRO PENĚŽITÉ PLNĚNÍ</t>
    </r>
  </si>
  <si>
    <t xml:space="preserve">FÚ penále </t>
  </si>
  <si>
    <t>penále za prodlení s odvodem</t>
  </si>
  <si>
    <t>6.9.2018 doručen PV na penále za prodlení s odvodem; dne 10.9.2018 PV na penále uhrazen</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</si>
  <si>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odeslána žádost o prominutí odvodu a nevyměřeného penále;</t>
  </si>
  <si>
    <r>
      <rPr>
        <sz val="11"/>
        <color indexed="17"/>
        <rFont val="Calibri"/>
        <family val="2"/>
      </rPr>
      <t xml:space="preserve">uhrazeno celkem 44.213.858,00 </t>
    </r>
    <r>
      <rPr>
        <sz val="11"/>
        <color indexed="36"/>
        <rFont val="Calibri"/>
        <family val="2"/>
      </rPr>
      <t xml:space="preserve"> </t>
    </r>
    <r>
      <rPr>
        <sz val="11"/>
        <color indexed="17"/>
        <rFont val="Calibri"/>
        <family val="2"/>
      </rPr>
      <t xml:space="preserve">doplatek URR za chybně vrácené vratky 1,39 </t>
    </r>
    <r>
      <rPr>
        <sz val="11"/>
        <color indexed="36"/>
        <rFont val="Calibri"/>
        <family val="2"/>
      </rPr>
      <t xml:space="preserve">
</t>
    </r>
    <r>
      <rPr>
        <sz val="11"/>
        <color indexed="30"/>
        <rFont val="Calibri"/>
        <family val="2"/>
      </rPr>
      <t xml:space="preserve">podána žádost o vratku přeplatku ve výši
</t>
    </r>
  </si>
  <si>
    <t>19.6.2013-31.12.2014
vyúčtování projektu
ZK25/02/18 ze dne 22.2.2018</t>
  </si>
  <si>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rPr>
      <t>KONEČNÝ STAV - ŠKODA NEBUDE VYMÁHÁNA</t>
    </r>
  </si>
  <si>
    <r>
      <t xml:space="preserve">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t>
    </r>
    <r>
      <rPr>
        <sz val="11"/>
        <rFont val="Calibri"/>
        <family val="2"/>
      </rPr>
      <t xml:space="preserve">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rPr>
      <t xml:space="preserve">
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</si>
  <si>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rPr>
      <t xml:space="preserve">
KONEČNÝ STAV</t>
    </r>
  </si>
  <si>
    <t>Technická pomoc - Karlovarský kraj - kód 121</t>
  </si>
  <si>
    <t>1.9.2015-31.12.2023</t>
  </si>
  <si>
    <t>výdaje na spotřebu paliva - neuznatelné</t>
  </si>
  <si>
    <t>Dne 31.10.2018 Oznámení o ukončení kontroly z CRR - krácení 81,20 EUR.</t>
  </si>
  <si>
    <t>dne 22.2.2018 z FÚ platební výměry na penále ve výši 17.228 Kč a 3.041 Kč; dne 5.3.2018 KK PV na penále uhradil; 19.3.2018 schválila RKK nepodání odvolání proti PV na penále -  viz RK 273/03/18.
Dne 3.11.2018 odeslána žádost o prominutí odvodu.</t>
  </si>
  <si>
    <t>dne 22.2.2018 z FÚ platební výměry na penále ve výši 1.970.915 Kč a 347.809 Kč; dne 5.3.2018 KK PV na penále uhradil; 19.3.2018 schválila RKK nepodání odvolání proti PV na penále -  viz RK 274/03/18.
Dne 3.11.2018 odeslána žádost o prominutí odvodu a penále.</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</si>
  <si>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rPr>
      <t>OČEKÁVÁME PV NA PENÁLE</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</si>
  <si>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</si>
  <si>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</si>
  <si>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</si>
  <si>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</si>
  <si>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</si>
  <si>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</si>
  <si>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rPr>
      <t>KSÚS BUDE KRÁCENÍ DOTACE  ŘEŠIT JAKO ŠKODNÍ PŘÍPAD</t>
    </r>
  </si>
  <si>
    <t>uhrazené platební výměry, provedené korekce, včetně vratitelného přeplatku ve výši 39.092.619,25 Kč</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</si>
  <si>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rPr>
      <t>RKK ULOŽILA KSÚS  PŘEDLOŽIT INFORMACI O DALŠÍM POSTUPU</t>
    </r>
  </si>
  <si>
    <r>
      <t xml:space="preserve">Proveden přesun do nezpůsobilých výdajů - není pokryto dotací;  zbývající část dotace byla poskytnuta v 9/2014; 
dne </t>
    </r>
    <r>
      <rPr>
        <sz val="11"/>
        <rFont val="Calibri"/>
        <family val="2"/>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rPr>
      <t xml:space="preserve"> </t>
    </r>
    <r>
      <rPr>
        <sz val="11"/>
        <rFont val="Calibri"/>
        <family val="2"/>
      </rPr>
      <t xml:space="preserve">16.6.2015 doručeno vyjádření ÚRR ve věci sporu, 24.6.2015  odesláno na MF ČR  stanovisko ISŠTE; 
dne 11.5.2015 zahájen MF ČR audit operace za II.etapu projektu;
31.8.2015 doručeno </t>
    </r>
    <r>
      <rPr>
        <b/>
        <sz val="11"/>
        <rFont val="Calibri"/>
        <family val="2"/>
      </rPr>
      <t>rozhodnutí MF ČR ve prospěch ISŠTE</t>
    </r>
    <r>
      <rPr>
        <sz val="11"/>
        <rFont val="Calibri"/>
        <family val="2"/>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rPr>
      <t>OČEKÁVÁME ROZSUDEK VE VĚCI SPRÁVNÍ ŽALOBY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</si>
  <si>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rPr>
      <t>RKK ULOŽILA KSÚS  PŘEDLOŽIT INFORMACI O DALŠÍM POSTUPU
OČEKÁVÁME ROZSUDEK VE VĚCI SPRÁVNÍ ŽALOBY</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</si>
  <si>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</si>
  <si>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</si>
  <si>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</si>
  <si>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</si>
  <si>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rPr>
      <t>KONEČNÝ STAV</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</si>
  <si>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t>
    </r>
    <r>
      <rPr>
        <b/>
        <sz val="11"/>
        <rFont val="Calibri"/>
        <family val="2"/>
      </rPr>
      <t>OČEKÁVÁME ZAHÁJENÍ DAŇOVÉHO ŘÍZENÍ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</si>
  <si>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</si>
  <si>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rPr>
      <t>KONEČNÝ STAV</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</si>
  <si>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vyhotovuje právní posouzení odpovědnosti za škodu externího administrátora</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</si>
  <si>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odpovednosti za škodu externího administrátora; OLP bude vymáhat vzniklou škodu vůči ADW CONSULT, s.r.o.; dne 13.11.2018 odeslána Výzva k úhradě škody č.j.2817/LP/18 ze dne 12.11.2018</t>
  </si>
  <si>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rPr>
      <t>KONEČNÝ STAV</t>
    </r>
    <r>
      <rPr>
        <sz val="11"/>
        <rFont val="Calibri"/>
        <family val="2"/>
      </rPr>
      <t xml:space="preserve">
</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</si>
  <si>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</si>
  <si>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</si>
  <si>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</si>
  <si>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rPr>
      <t>PO UKONČENÍ PROJEKTU BUDE ŘEŠENO JAKO ŠKODNÍ PŘÍPAD</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</si>
  <si>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provádí prověřování podkladů
</t>
    </r>
    <r>
      <rPr>
        <b/>
        <sz val="11"/>
        <rFont val="Calibri"/>
        <family val="2"/>
      </rPr>
      <t>BUDE ZNOVU SVOLÁNO JEDNÁNÍ ŠKODNÍ KOMISE</t>
    </r>
  </si>
  <si>
    <t>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Dne 29.11.2018 úhrada správního poplatku ve výši 4.000 Kč.</t>
  </si>
  <si>
    <t>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t>
  </si>
  <si>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odbor školství vyhotovuje protokol o škodě</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</si>
  <si>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odbor školství vyhotovuje protokol o škodě</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</si>
  <si>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odbor školství vyhotovuje protokol o škodě
</t>
  </si>
  <si>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odbor školství vyhotovuje protokol o škodě</t>
  </si>
  <si>
    <t>VŘ 006 - Zajištění technického dozoru - diskriminační požadavek k prokázání kvalifikačního předpokladu;
zadání dodatečných stavebních prací formou JŘBU v rozporu s § 23 odst.7 písm.a) ZVZ  - vícepráce nad rámec smlouvy;
čerpání rezervy na nezpůsobilé výdaje</t>
  </si>
  <si>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rPr>
      <t>KONEČNÝ STAV</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</si>
  <si>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t>
    </r>
    <r>
      <rPr>
        <b/>
        <sz val="11"/>
        <rFont val="Calibri"/>
        <family val="2"/>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</si>
  <si>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7.1.2019 doručeno Rozhodnutí o opravě zřejmých nesprávností č.j.MF-31127/2018/1203-7 ze dne 4.1.2019 - oprava v textu předmětu PV č. 2/2019
</t>
    </r>
    <r>
      <rPr>
        <b/>
        <sz val="11"/>
        <rFont val="Calibri"/>
        <family val="2"/>
      </rPr>
      <t>OČEKÁVÁME ROZHODNUTÍ VE  SPORU Z VEŘEJNOPRÁVNÍ SMLOUVY PRO PENĚŽITÉ PLNĚNÍ</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</si>
  <si>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rPr>
      <t>V současné době již další kroky obrany nebudou uplatňovány. Dne 4.1.2019 odeslána žádost o vyhotovení Protokolu o škodě p. Brtkovi - termín do 4.2.2019</t>
    </r>
    <r>
      <rPr>
        <sz val="11"/>
        <rFont val="Calibri"/>
        <family val="2"/>
      </rPr>
      <t xml:space="preserve">
</t>
    </r>
    <r>
      <rPr>
        <b/>
        <sz val="11"/>
        <rFont val="Calibri"/>
        <family val="2"/>
      </rPr>
      <t>KONEČNÝ STAV</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</si>
  <si>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 xml:space="preserve">KONEČNÝ STAV - PROTI KRÁCENÍ JIŽ NENÍ PŘÍPUSTNÁ DALŠÍ OBRANA. ISŠ CHEB PŘISTOUPÍ K ŘEŠENÍ KONEČNÉ VÝŠE POSTIHU JAKO ŠKODY. </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</si>
  <si>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unesla, že původcem škody je spol. Olivius s.r.o.
</t>
    </r>
    <r>
      <rPr>
        <b/>
        <sz val="11"/>
        <color indexed="8"/>
        <rFont val="Calibri"/>
        <family val="2"/>
      </rPr>
      <t>KONEČNÝ STAV - PROTI UHRAZENÉ VÝZVĚ NENÍ PŘÍPUSTNÁ DALŠÍ OBRANA.</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</si>
  <si>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indexed="8"/>
        <rFont val="Calibri"/>
        <family val="2"/>
      </rPr>
      <t>KONEČNÝ STAV - PROTI UHRAZENÉ VÝZVĚ NENÍ PŘÍPUSTNÁ DALŠÍ OBRANA. UHRAZENÍM VÝZVY NEVZNIKLA ŠKODA, NEBOŤ PŘEDMĚTNÉ FINANČNÍ PROSTŘEDKY NEMOHLY BÝT ZA ŽÁDNÝCH OKOLNOSTÍ ZPŮSOBILÝM VÝDEJ PROJEKTU.</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</si>
  <si>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</si>
  <si>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</si>
  <si>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rPr>
      <t xml:space="preserve">
KONEČNÝ STAV.</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</si>
  <si>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</si>
  <si>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t>
    </r>
    <r>
      <rPr>
        <b/>
        <sz val="11"/>
        <rFont val="Calibri"/>
        <family val="2"/>
      </rPr>
      <t xml:space="preserve">
KKK a.s. PŘISTOUPÍ K ŘEŠENÍ KONEČNÉ VÝŠE POSTIHU JAKO ŠKODY. </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</si>
  <si>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rPr>
      <t>12.7.2018 stanovisko KKN a.s. k případnému zahájení sporného řízení (písemnost čj. 2545/FI/18) - sporné řízení pro peněžité plnění   s ohledem na rozhodovací praxi nebude zahájeno;</t>
    </r>
    <r>
      <rPr>
        <b/>
        <sz val="11"/>
        <rFont val="Calibri"/>
        <family val="2"/>
      </rPr>
      <t xml:space="preserve">
</t>
    </r>
    <r>
      <rPr>
        <sz val="11"/>
        <rFont val="Calibri"/>
        <family val="2"/>
      </rPr>
      <t>dle vyjádření KKN a.s. ze dne 26.10.2018 přistoupí k řešení konečné výše postihu jako škody.</t>
    </r>
    <r>
      <rPr>
        <b/>
        <sz val="11"/>
        <rFont val="Calibri"/>
        <family val="2"/>
      </rPr>
      <t xml:space="preserve">
KKK a.s. PŘISTOUPÍ K ŘEŠENÍ KONEČNÉ VÝŠE POSTIHU JAKO ŠKODY.</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</si>
  <si>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 xml:space="preserve">KONEČNÝ STAV - VZHLEDEM K CHARAKTERU POCHYBENÍ ROZHODLA RKK O NEUPLATNĚNÍ OBRANY. 
</t>
    </r>
    <r>
      <rPr>
        <sz val="11"/>
        <color indexed="8"/>
        <rFont val="Calibri"/>
        <family val="2"/>
      </rPr>
      <t xml:space="preserve">Dne 20.11.2018 vyzval odbor finanční ředitele příspěvkové organizace o vyhotovení protokolu o škodě.
</t>
    </r>
    <r>
      <rPr>
        <b/>
        <sz val="11"/>
        <color indexed="8"/>
        <rFont val="Calibri"/>
        <family val="2"/>
      </rPr>
      <t>PŘÍPRAVA JEDNÁNÍ ŠKODNÍ KOMISE.</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</si>
  <si>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rPr>
      <t>KONEČNÝ STAV - PROTI KRÁCENÍ SE JIŽ NELZE BRÁNIT.</t>
    </r>
  </si>
  <si>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indexed="8"/>
        <rFont val="Calibri"/>
        <family val="2"/>
      </rPr>
      <t>PŘÍPRAVA NÁVRHU NA SPOR Z VEŘEJNOPRÁVNÍ SMLOUVY PRO PENĚŽITÉ PLNĚNÍ.</t>
    </r>
  </si>
  <si>
    <r>
      <t xml:space="preserve">10.2.2017 doručena zpráva o auditu operace, auditní orgány zkontroloval výdaje ve výši 98.302.215 Kč a neidentifikoval žádné nezpůsobilé výdaje.
</t>
    </r>
    <r>
      <rPr>
        <b/>
        <sz val="11"/>
        <color indexed="8"/>
        <rFont val="Calibri"/>
        <family val="2"/>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</si>
  <si>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rPr>
      <t>KONEČNÝ STAV - BEZ KRÁCENÍ.</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</si>
  <si>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</si>
  <si>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
</t>
    </r>
    <r>
      <rPr>
        <b/>
        <sz val="11"/>
        <rFont val="Calibri"/>
        <family val="2"/>
      </rPr>
      <t xml:space="preserve">KKK a.s. PŘISTOUPÍ K ŘEŠENÍ KONEČNÉ VÝŠE POSTIHU JAKO ŠKODY. </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</si>
  <si>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rPr>
      <t xml:space="preserve">9.1.2018 zahájil ÚRR daňové řízení; 27.4.2018 doručen platební výměr č. 9/2018 ve výši 751.433 Kč, 
25.5.2018 KSÚS podala odvolání proti platebnímu výměru.
</t>
    </r>
    <r>
      <rPr>
        <b/>
        <sz val="11"/>
        <rFont val="Calibri"/>
        <family val="2"/>
      </rPr>
      <t>OČEKÁVÁME ROZHODNUTÍ MF O ODVOLÁNÍ PROTI PLATEBNÍMU VÝMĚRU.</t>
    </r>
  </si>
  <si>
    <r>
      <t xml:space="preserve">6.10.2015 zastaveno správní řízení ÚOHS - nebyly zjištěny důvody pro uložení sankce
</t>
    </r>
    <r>
      <rPr>
        <b/>
        <sz val="11"/>
        <color indexed="8"/>
        <rFont val="Calibri"/>
        <family val="2"/>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</si>
  <si>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rPr>
      <t xml:space="preserve">9.1.2018 zahájil ÚRR daňové řízení; 27.4. 2018 doručen platební výměr č. 8/2018 ve výši 195.663 Kč, 
25.5.2018 KSÚS podala odvolání proti platebnímu výměru
</t>
    </r>
    <r>
      <rPr>
        <b/>
        <sz val="11"/>
        <color indexed="8"/>
        <rFont val="Calibri"/>
        <family val="2"/>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</si>
  <si>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rPr>
      <t xml:space="preserve">9.1.2018 zahájil ÚRR daňové řízení;  10.5. 2018 doručen platební výměr č. 11/2018 ve výši 259.240 Kč, 
25.5.2018 KSÚS podala odvolání proti platebnímu výměru
</t>
    </r>
    <r>
      <rPr>
        <b/>
        <sz val="11"/>
        <color indexed="8"/>
        <rFont val="Calibri"/>
        <family val="2"/>
      </rPr>
      <t>OČEKÁVÁME ROZHODNUTÍ MF O ODVOLÁNÍ PROTI PLATEBNÍMU VÝMĚRU.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</si>
  <si>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t>
    </r>
    <r>
      <rPr>
        <b/>
        <sz val="11"/>
        <color indexed="8"/>
        <rFont val="Calibri"/>
        <family val="2"/>
      </rPr>
      <t xml:space="preserve">KONEČNÝ STAV - </t>
    </r>
    <r>
      <rPr>
        <b/>
        <sz val="11"/>
        <color indexed="8"/>
        <rFont val="Calibri"/>
        <family val="2"/>
      </rPr>
      <t>SPOR Z VPS NEBUDE PODÁN, RKK ULOŽILA  KSÚS VYPOŘÁDAT ŠKODU V SOULADU S PLATNOU LEGISLATIVOU.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</si>
  <si>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</si>
  <si>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rPr>
      <t xml:space="preserve">.1.2018 zahájil ÚRR daňové řízení (RK 150/02/18);
27.6.2018 doručen platební výměr na odvod ve výši 7.605.522 Kč,
26. 7. 2018 podala škola prostřednictvím ÚRR odvolání k Ministerstvu financí ČR.
</t>
    </r>
    <r>
      <rPr>
        <b/>
        <sz val="11"/>
        <color indexed="8"/>
        <rFont val="Calibri"/>
        <family val="2"/>
      </rPr>
      <t xml:space="preserve">OČEKÁVÁME ROZHODNUTÍ MF O ODVOLÁNÍ PROTI PLATEBNÍMU VÝMĚRU. </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</si>
  <si>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</si>
  <si>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</si>
  <si>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6.1.2017 doručeno vyjádřená ÚRR ke sporu, 18.1.2017 odeslala KKN repliku.
</t>
    </r>
    <r>
      <rPr>
        <b/>
        <sz val="11"/>
        <color indexed="8"/>
        <rFont val="Calibri"/>
        <family val="2"/>
      </rPr>
      <t>OČEKÁVÁME ROZHODNUTÍ MINISTERSTVA FINANCÍ VE VĚCI SPORU PRO PENĚŽITÉ A NEPENĚŽITÉ PLNĚNÍ.</t>
    </r>
  </si>
  <si>
    <r>
      <t xml:space="preserve">rozhodnutí o pokutě z 4.4.2012, pokutu ÚOHS uhradil ředitel školy - rozhodnutí škodní komise ze dne 21.5.201, datum úhrady 20.6.2012.
</t>
    </r>
    <r>
      <rPr>
        <b/>
        <sz val="11"/>
        <color indexed="8"/>
        <rFont val="Calibri"/>
        <family val="2"/>
      </rPr>
      <t>KONEČNÝ STAV - ULOŽENÁ POKUTA JE DEFINITIVNÍ.</t>
    </r>
  </si>
  <si>
    <r>
      <t xml:space="preserve">12.8.2010 ukončena veřejnosprávní kontrola - námitkám nebylo vyhověno,
11.5.2012 oznámení MMR ČR o provedení korekce, 
</t>
    </r>
    <r>
      <rPr>
        <sz val="11"/>
        <color indexed="8"/>
        <rFont val="Calibri"/>
        <family val="2"/>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</si>
  <si>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indexed="8"/>
        <rFont val="Calibri"/>
        <family val="2"/>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</si>
  <si>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</si>
  <si>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indexed="8"/>
        <rFont val="Calibri"/>
        <family val="2"/>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</si>
  <si>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indexed="8"/>
        <rFont val="Calibri"/>
        <family val="2"/>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</si>
  <si>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</si>
  <si>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rPr>
      <t>KONEČNÝ STAV - POSTIH ZRUŠEN.</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</si>
  <si>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rPr>
      <t xml:space="preserve">
OČEKÁVÁME ROZHODNUTÍ O ŽÁDOSTI O VRÁCENÍ VRATITELNÉHO PŘEPLATKU U PV č.2/2014, 3/2014 A 5/2014.</t>
    </r>
  </si>
  <si>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 Tovthovi - termín do 8.2.2019 
</t>
    </r>
    <r>
      <rPr>
        <b/>
        <sz val="11"/>
        <rFont val="Calibri"/>
        <family val="2"/>
      </rPr>
      <t>KONEČNÝ STAV - ODVOD A PENÁLE UHRAZENO, PROMINUTÍ ZAMÍTNUTO</t>
    </r>
  </si>
  <si>
    <r>
      <t xml:space="preserve">7/2014 ukončena VSK, podány námitky, v 8/2015 vydán Dodatek k protokolu o kontrole RRSZ 14703/2015 - námitkám částečně vyhověno,
1/2016 ukončena VSK, v protokolu 1376/2016 stanovena korekce
dle závěrečného vyúčtování VZ na stavební práce nedočerpána v plné výši;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22.11.2018 doručen platební výměr na správní poplatek ve výši 42.922,- Kč.
</t>
    </r>
    <r>
      <rPr>
        <b/>
        <sz val="11"/>
        <color indexed="8"/>
        <rFont val="Calibri"/>
        <family val="2"/>
      </rPr>
      <t>OČEKÁVÁME ROZHODNUTÍ MFČR O SPORU Z VEŘEJNOPRÁVNÍ SMLOUVY PRO PENĚŽITÉ PLNĚNÍ.</t>
    </r>
  </si>
  <si>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indexed="8"/>
        <rFont val="Calibri"/>
        <family val="2"/>
      </rPr>
      <t>KONEČNÝ STAV - PROTI UHRAZENÉ VÝZVĚ NENÍ PŘÍPUSTNÁ DALŠÍ OBRANA.</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</si>
  <si>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</si>
  <si>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rPr>
      <t xml:space="preserve">KONEČNÝ STAV - ULOŽENÁ POKUTA JE DEFINITIVNÍ
</t>
    </r>
    <r>
      <rPr>
        <sz val="11"/>
        <rFont val="Calibri"/>
        <family val="2"/>
      </rPr>
      <t>RKK usnesením č. RK 444/04/18 ze dne 23.4.2018 schválila soudní vymáhání pohledávky po mandatáři Veřejné zakázky s.r.o.;  dle info z OLP ze dne 5.9.2018 bude s ohledem na složitost posouzení odpovědnosti (spojení s porušením rozpočtové kázně) podána žaloba a v případě, že dojde k mimosoudnímu jednání, bude požádáno o přerušení jednání.</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</si>
  <si>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rPr>
      <t xml:space="preserve">OČEKÁVÁME ŘEŠENÍ ZBÝVAJÍÍHO FINAČNÍHO POSTIHU VE VÝŠI 305.657,63 KČ JAKO ŠKODY. </t>
    </r>
  </si>
  <si>
    <t xml:space="preserve">Přesun do nezpůsobilých výdajů - zjištění A.1: pravidla ROP neumožňují odměnu  a zjištění B.1: výstupy za zpracování projektové dokumentace se nepoužily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</si>
  <si>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rPr>
      <t>ÚRR je povinen vrátit 33.160.392 Kč na účet školy; 21.6.2016 ISŠTE podala žádost o vratku vratitelného přeplatku - prozatím správce daně částku nevrátil;</t>
    </r>
    <r>
      <rPr>
        <sz val="11"/>
        <rFont val="Calibri"/>
        <family val="2"/>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rPr>
      <t xml:space="preserve">8.11.2018 podala ISŠTE zásahovou správní žalobu (žalobu na ochranu před nezákonným zásahem dle § 82 správního řádu, </t>
    </r>
    <r>
      <rPr>
        <sz val="11"/>
        <rFont val="Calibri"/>
        <family val="2"/>
      </rPr>
      <t xml:space="preserve">
8.11.2018 zaslala ISŠTE na RRSZ dopis s žádostí o vyjádření k žádosti o vratku.</t>
    </r>
    <r>
      <rPr>
        <b/>
        <sz val="11"/>
        <rFont val="Calibri"/>
        <family val="2"/>
      </rPr>
      <t xml:space="preserve">
OČEKÁVÁME ROZHODNUTÍ MF O ODVOLÁNÍ PROTI NEPŘIZNÁNÍ VRATITELNÉHO PŘEPLATKU, PROTI CHYBNÉ VÝŠI ÚROKU Z VRATITELNÉHO PŘELATKU A PROTI NEPŘIZNÁNÍ ÚROKU Z NEOPRÁVNĚNÉHO JEDNÁNÍ SPRÁVCE DANĚ.</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</si>
  <si>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rPr>
      <t>dne 19.12.2017 zaslala RRSZ přípis s informací o rozhodnutí VRR o nevrácení vratitelného přeplatku u PV č.9/2014;</t>
    </r>
    <r>
      <rPr>
        <sz val="11"/>
        <color indexed="8"/>
        <rFont val="Calibri"/>
        <family val="2"/>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</si>
  <si>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</si>
  <si>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rPr>
      <t>OČEKÁVÁME VYSTAVENÍ PLATEBNÍHO VÝMĚRU</t>
    </r>
  </si>
  <si>
    <r>
      <t xml:space="preserve">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rPr>
      <t xml:space="preserve">
</t>
    </r>
    <r>
      <rPr>
        <sz val="11"/>
        <color indexed="8"/>
        <rFont val="Calibri"/>
        <family val="2"/>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K vyjádření byl vyzván i OLPaKŽÚ.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</si>
  <si>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</si>
  <si>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ve kterém uvádí, že zastavilo řízení ve věci eventuálního petitu. Předmětem řízení zůstal pouze návrh na stanovení povinnosti zaplatit Muzeu krácenou část dotace.
</t>
    </r>
    <r>
      <rPr>
        <b/>
        <sz val="11"/>
        <rFont val="Calibri"/>
        <family val="2"/>
      </rPr>
      <t>OČEKÁVÁME ROZHODNUTÍ MINISTERSTVA FINANCÍ VE VĚCI SPORU PRO PENĚŽITÉ PLNĚNÍ.</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</si>
</sst>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b/>
      <sz val="11"/>
      <color indexed="30"/>
      <name val="Calibri"/>
      <family val="2"/>
    </font>
    <font>
      <b/>
      <sz val="11"/>
      <color indexed="56"/>
      <name val="Calibri"/>
      <family val="2"/>
    </font>
    <font>
      <sz val="18"/>
      <color indexed="56"/>
      <name val="Cambria"/>
      <family val="2"/>
    </font>
    <font>
      <b/>
      <sz val="15"/>
      <color indexed="56"/>
      <name val="Calibri"/>
      <family val="2"/>
    </font>
    <font>
      <b/>
      <sz val="13"/>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7030A0"/>
      <name val="Calibri"/>
      <family val="2"/>
    </font>
    <font>
      <b/>
      <sz val="18"/>
      <color theme="1"/>
      <name val="Calibri"/>
      <family val="2"/>
    </font>
    <font>
      <b/>
      <sz val="12"/>
      <color rgb="FF00B050"/>
      <name val="Calibri"/>
      <family val="2"/>
    </font>
    <font>
      <b/>
      <sz val="11"/>
      <color rgb="FF0070C0"/>
      <name val="Calibri"/>
      <family val="2"/>
    </font>
    <font>
      <b/>
      <sz val="11"/>
      <color rgb="FF002060"/>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style="medium"/>
      <top style="thin"/>
      <bottom style="thin"/>
    </border>
    <border>
      <left/>
      <right/>
      <top style="thin"/>
      <bottom style="thin"/>
    </border>
    <border>
      <left style="thin"/>
      <right style="medium"/>
      <top style="medium"/>
      <bottom style="medium"/>
    </border>
    <border>
      <left style="thin"/>
      <right style="thin"/>
      <top style="thin"/>
      <bottom/>
    </border>
    <border>
      <left style="thin"/>
      <right style="thin"/>
      <top/>
      <bottom style="medium"/>
    </border>
    <border>
      <left style="thin"/>
      <right/>
      <top/>
      <bottom style="medium"/>
    </border>
    <border>
      <left/>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top style="thin"/>
      <bottom/>
    </border>
    <border>
      <left/>
      <right style="thin"/>
      <top/>
      <bottom style="medium"/>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top style="medium"/>
      <bottom style="medium"/>
    </border>
    <border>
      <left style="medium"/>
      <right style="medium"/>
      <top/>
      <bottom/>
    </border>
    <border>
      <left style="medium"/>
      <right style="thin"/>
      <top style="thin"/>
      <bottom/>
    </border>
    <border>
      <left style="thin"/>
      <right style="medium"/>
      <top/>
      <bottom/>
    </border>
    <border>
      <left style="medium"/>
      <right/>
      <top style="thin"/>
      <bottom/>
    </border>
    <border>
      <left style="medium"/>
      <right style="thin"/>
      <top/>
      <bottom/>
    </border>
    <border>
      <left style="medium"/>
      <right style="thin"/>
      <top/>
      <bottom style="medium"/>
    </border>
    <border>
      <left style="medium"/>
      <right/>
      <top style="thin"/>
      <bottom style="thin"/>
    </border>
    <border>
      <left style="thin"/>
      <right style="medium"/>
      <top style="medium"/>
      <bottom style="thin"/>
    </border>
    <border>
      <left/>
      <right/>
      <top style="medium"/>
      <bottom/>
    </border>
    <border>
      <left/>
      <right style="thin"/>
      <top style="medium"/>
      <bottom style="thin"/>
    </border>
    <border>
      <left/>
      <right style="medium"/>
      <top/>
      <bottom/>
    </border>
    <border>
      <left/>
      <right style="medium"/>
      <top style="thin"/>
      <botto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
      <left style="medium"/>
      <right/>
      <top style="medium"/>
      <bottom style="thin"/>
    </border>
    <border>
      <left/>
      <right/>
      <top style="medium"/>
      <bottom style="thin"/>
    </border>
    <border>
      <left/>
      <right style="medium"/>
      <top style="medium"/>
      <bottom style="thin"/>
    </border>
    <border>
      <left style="thin"/>
      <right/>
      <top style="medium"/>
      <bottom/>
    </border>
    <border>
      <left/>
      <right style="double"/>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0" fillId="25" borderId="8">
      <alignment/>
      <protection/>
    </xf>
    <xf numFmtId="0" fontId="67" fillId="0" borderId="0" applyNumberFormat="0" applyFill="0" applyBorder="0" applyAlignment="0" applyProtection="0"/>
    <xf numFmtId="0" fontId="68" fillId="26" borderId="9" applyNumberFormat="0" applyAlignment="0" applyProtection="0"/>
    <xf numFmtId="0" fontId="69" fillId="27" borderId="9" applyNumberFormat="0" applyAlignment="0" applyProtection="0"/>
    <xf numFmtId="0" fontId="70" fillId="27" borderId="10" applyNumberFormat="0" applyAlignment="0" applyProtection="0"/>
    <xf numFmtId="0" fontId="71" fillId="0" borderId="0" applyNumberFormat="0" applyFill="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cellStyleXfs>
  <cellXfs count="1274">
    <xf numFmtId="0" fontId="0" fillId="0" borderId="0" xfId="0" applyFont="1" applyAlignment="1">
      <alignment/>
    </xf>
    <xf numFmtId="0" fontId="72" fillId="0" borderId="0" xfId="0" applyFont="1" applyAlignment="1">
      <alignment/>
    </xf>
    <xf numFmtId="0" fontId="57"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3"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3" fillId="0" borderId="0" xfId="0" applyNumberFormat="1" applyFont="1" applyAlignment="1">
      <alignment horizontal="center" vertical="center"/>
    </xf>
    <xf numFmtId="4" fontId="0" fillId="0" borderId="0" xfId="0" applyNumberFormat="1" applyAlignment="1">
      <alignment vertical="center"/>
    </xf>
    <xf numFmtId="0" fontId="57" fillId="0" borderId="0" xfId="0" applyFont="1" applyAlignment="1">
      <alignment/>
    </xf>
    <xf numFmtId="0" fontId="0" fillId="0" borderId="0" xfId="0" applyAlignment="1">
      <alignment horizontal="center"/>
    </xf>
    <xf numFmtId="0" fontId="57" fillId="0" borderId="0" xfId="0" applyFont="1" applyFill="1" applyAlignment="1">
      <alignment/>
    </xf>
    <xf numFmtId="4" fontId="6" fillId="0" borderId="8" xfId="0" applyNumberFormat="1" applyFont="1" applyBorder="1" applyAlignment="1">
      <alignment horizontal="right" vertical="center" wrapText="1"/>
    </xf>
    <xf numFmtId="0" fontId="0" fillId="0" borderId="14" xfId="50" applyBorder="1" applyAlignment="1">
      <alignment vertical="center" wrapText="1"/>
      <protection/>
    </xf>
    <xf numFmtId="0" fontId="0" fillId="0" borderId="13" xfId="50" applyBorder="1" applyAlignment="1">
      <alignment vertical="center" wrapText="1"/>
      <protection/>
    </xf>
    <xf numFmtId="0" fontId="0" fillId="0" borderId="13" xfId="50"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4" fillId="34" borderId="15" xfId="0" applyFont="1" applyFill="1" applyBorder="1" applyAlignment="1">
      <alignment horizontal="center" vertical="center" textRotation="90" wrapText="1"/>
    </xf>
    <xf numFmtId="0" fontId="74" fillId="34" borderId="15" xfId="0" applyFont="1" applyFill="1" applyBorder="1" applyAlignment="1">
      <alignment horizontal="center" vertical="center" wrapText="1"/>
    </xf>
    <xf numFmtId="0" fontId="74"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4" fillId="34" borderId="18" xfId="0" applyFont="1" applyFill="1" applyBorder="1" applyAlignment="1">
      <alignment horizontal="center" vertical="center" wrapText="1"/>
    </xf>
    <xf numFmtId="0" fontId="74" fillId="34" borderId="19" xfId="0" applyFont="1" applyFill="1" applyBorder="1" applyAlignment="1">
      <alignment horizontal="center" vertical="center" wrapText="1"/>
    </xf>
    <xf numFmtId="0" fontId="74"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50"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50" applyFont="1" applyBorder="1" applyAlignment="1">
      <alignment horizontal="left" vertical="center" wrapText="1"/>
      <protection/>
    </xf>
    <xf numFmtId="0" fontId="6" fillId="0" borderId="23" xfId="50" applyFont="1" applyBorder="1" applyAlignment="1">
      <alignment vertical="center" wrapText="1"/>
      <protection/>
    </xf>
    <xf numFmtId="0" fontId="0" fillId="0" borderId="13" xfId="0" applyFill="1" applyBorder="1" applyAlignment="1">
      <alignment/>
    </xf>
    <xf numFmtId="0" fontId="74"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7" fillId="9" borderId="0" xfId="0" applyFont="1" applyFill="1" applyAlignment="1">
      <alignment/>
    </xf>
    <xf numFmtId="0" fontId="57" fillId="8" borderId="0" xfId="0" applyFont="1" applyFill="1" applyAlignment="1">
      <alignment/>
    </xf>
    <xf numFmtId="0" fontId="57" fillId="0" borderId="0" xfId="0" applyFont="1" applyAlignment="1">
      <alignment vertical="center"/>
    </xf>
    <xf numFmtId="0" fontId="57" fillId="10" borderId="0" xfId="0" applyFont="1" applyFill="1" applyBorder="1" applyAlignment="1">
      <alignment/>
    </xf>
    <xf numFmtId="0" fontId="57" fillId="11" borderId="0" xfId="0" applyFont="1" applyFill="1" applyBorder="1" applyAlignment="1">
      <alignment/>
    </xf>
    <xf numFmtId="0" fontId="57" fillId="13" borderId="0" xfId="0" applyFont="1" applyFill="1" applyAlignment="1">
      <alignment/>
    </xf>
    <xf numFmtId="0" fontId="0" fillId="13" borderId="24" xfId="0" applyFill="1" applyBorder="1" applyAlignment="1">
      <alignment horizontal="left" vertical="center" wrapText="1"/>
    </xf>
    <xf numFmtId="0" fontId="57"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50"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50"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50" applyFont="1" applyBorder="1" applyAlignment="1">
      <alignment vertical="center" wrapText="1"/>
      <protection/>
    </xf>
    <xf numFmtId="0" fontId="6" fillId="13" borderId="24" xfId="0" applyFont="1" applyFill="1" applyBorder="1" applyAlignment="1">
      <alignment horizontal="left" vertical="center" wrapText="1"/>
    </xf>
    <xf numFmtId="0" fontId="75" fillId="0" borderId="26"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50" applyFont="1" applyFill="1" applyBorder="1" applyAlignment="1">
      <alignment horizontal="left" vertical="center" wrapText="1"/>
      <protection/>
    </xf>
    <xf numFmtId="0" fontId="0" fillId="0" borderId="24" xfId="50" applyFont="1" applyBorder="1" applyAlignment="1">
      <alignment horizontal="left" vertical="center" wrapText="1"/>
      <protection/>
    </xf>
    <xf numFmtId="0" fontId="0" fillId="0" borderId="23" xfId="50"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7"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6" fillId="0" borderId="26" xfId="0" applyFont="1" applyFill="1" applyBorder="1" applyAlignment="1">
      <alignment/>
    </xf>
    <xf numFmtId="0" fontId="76" fillId="0" borderId="8" xfId="0" applyFont="1" applyFill="1" applyBorder="1" applyAlignment="1">
      <alignment/>
    </xf>
    <xf numFmtId="0" fontId="76" fillId="0" borderId="13" xfId="0" applyFont="1" applyFill="1" applyBorder="1" applyAlignment="1">
      <alignment/>
    </xf>
    <xf numFmtId="0" fontId="0" fillId="0" borderId="14" xfId="0" applyBorder="1" applyAlignment="1">
      <alignment horizontal="left" vertical="center" wrapText="1"/>
    </xf>
    <xf numFmtId="0" fontId="6" fillId="0" borderId="21" xfId="50"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7"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50"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7" fillId="0" borderId="11" xfId="0" applyFont="1" applyBorder="1" applyAlignment="1">
      <alignment vertical="center" wrapText="1"/>
    </xf>
    <xf numFmtId="0" fontId="57" fillId="39" borderId="11" xfId="0" applyFont="1" applyFill="1" applyBorder="1" applyAlignment="1">
      <alignment vertical="center" wrapText="1"/>
    </xf>
    <xf numFmtId="4" fontId="57"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7"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50"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7" fillId="0" borderId="11" xfId="0" applyFont="1" applyBorder="1" applyAlignment="1">
      <alignment horizontal="center" vertical="center"/>
    </xf>
    <xf numFmtId="0" fontId="0" fillId="0" borderId="11" xfId="50" applyBorder="1" applyAlignment="1">
      <alignment horizontal="left" vertical="center" wrapText="1"/>
      <protection/>
    </xf>
    <xf numFmtId="0" fontId="0" fillId="0" borderId="11" xfId="0" applyFont="1" applyBorder="1" applyAlignment="1">
      <alignment horizontal="center" vertical="center"/>
    </xf>
    <xf numFmtId="4" fontId="73"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0" fillId="0" borderId="29"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7" fillId="0" borderId="0" xfId="0" applyFont="1" applyFill="1" applyAlignment="1">
      <alignment/>
    </xf>
    <xf numFmtId="0" fontId="77" fillId="0" borderId="0" xfId="0" applyFont="1" applyFill="1" applyBorder="1" applyAlignment="1">
      <alignment/>
    </xf>
    <xf numFmtId="0" fontId="78" fillId="0" borderId="0" xfId="0" applyFont="1" applyAlignment="1">
      <alignment/>
    </xf>
    <xf numFmtId="10" fontId="0" fillId="0" borderId="0" xfId="0" applyNumberFormat="1" applyAlignment="1">
      <alignment/>
    </xf>
    <xf numFmtId="0" fontId="79" fillId="0" borderId="0" xfId="0" applyFont="1" applyAlignment="1">
      <alignment/>
    </xf>
    <xf numFmtId="10" fontId="79" fillId="0" borderId="0" xfId="0" applyNumberFormat="1" applyFont="1" applyAlignment="1">
      <alignment/>
    </xf>
    <xf numFmtId="0" fontId="79" fillId="0" borderId="0" xfId="0" applyFont="1" applyAlignment="1">
      <alignment horizontal="left" vertical="top"/>
    </xf>
    <xf numFmtId="0" fontId="80"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4" fontId="81" fillId="0" borderId="0" xfId="0" applyNumberFormat="1" applyFont="1" applyFill="1" applyBorder="1" applyAlignment="1">
      <alignment horizontal="right" vertical="center"/>
    </xf>
    <xf numFmtId="10" fontId="80" fillId="0" borderId="0" xfId="0" applyNumberFormat="1" applyFont="1" applyFill="1" applyBorder="1" applyAlignment="1">
      <alignment horizontal="center" vertical="center"/>
    </xf>
    <xf numFmtId="0" fontId="72" fillId="0" borderId="0" xfId="0" applyFont="1" applyFill="1" applyBorder="1" applyAlignment="1">
      <alignment vertical="center"/>
    </xf>
    <xf numFmtId="0" fontId="82" fillId="7" borderId="15" xfId="0" applyFont="1" applyFill="1" applyBorder="1" applyAlignment="1">
      <alignment horizontal="center" vertical="center" wrapText="1"/>
    </xf>
    <xf numFmtId="0" fontId="82" fillId="7" borderId="16" xfId="0" applyFont="1" applyFill="1" applyBorder="1" applyAlignment="1">
      <alignment horizontal="center" vertical="center" wrapText="1"/>
    </xf>
    <xf numFmtId="0" fontId="82" fillId="7" borderId="30" xfId="0" applyFont="1" applyFill="1" applyBorder="1" applyAlignment="1">
      <alignment horizontal="center" vertical="center" wrapText="1"/>
    </xf>
    <xf numFmtId="0" fontId="82" fillId="7" borderId="18" xfId="0" applyFont="1" applyFill="1" applyBorder="1" applyAlignment="1">
      <alignment horizontal="center"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3" fillId="39" borderId="26" xfId="0" applyNumberFormat="1" applyFont="1" applyFill="1" applyBorder="1" applyAlignment="1">
      <alignment horizontal="right" vertical="center"/>
    </xf>
    <xf numFmtId="4" fontId="6" fillId="39" borderId="32" xfId="0" applyNumberFormat="1" applyFont="1" applyFill="1" applyBorder="1" applyAlignment="1">
      <alignment horizontal="right" vertical="center" wrapText="1"/>
    </xf>
    <xf numFmtId="4" fontId="76"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0" fontId="0" fillId="39" borderId="8" xfId="0" applyFont="1" applyFill="1" applyBorder="1" applyAlignment="1">
      <alignment horizontal="left" vertical="center"/>
    </xf>
    <xf numFmtId="0" fontId="73" fillId="0" borderId="8" xfId="51" applyFont="1" applyBorder="1" applyAlignment="1">
      <alignment horizontal="left" vertical="center" wrapText="1"/>
      <protection/>
    </xf>
    <xf numFmtId="4" fontId="73" fillId="0" borderId="8"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2" xfId="0" applyNumberFormat="1" applyFont="1" applyFill="1" applyBorder="1" applyAlignment="1">
      <alignment horizontal="right" vertical="center"/>
    </xf>
    <xf numFmtId="0" fontId="6" fillId="0" borderId="11" xfId="53"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3" fillId="0" borderId="8" xfId="0" applyFont="1" applyBorder="1" applyAlignment="1">
      <alignment vertical="center" wrapText="1"/>
    </xf>
    <xf numFmtId="0" fontId="0" fillId="0" borderId="8" xfId="0" applyFont="1" applyBorder="1" applyAlignment="1">
      <alignment vertical="center"/>
    </xf>
    <xf numFmtId="10" fontId="11" fillId="7" borderId="33" xfId="0" applyNumberFormat="1" applyFont="1" applyFill="1" applyBorder="1" applyAlignment="1">
      <alignment horizontal="center" vertical="center" wrapText="1"/>
    </xf>
    <xf numFmtId="0" fontId="57" fillId="0" borderId="14" xfId="0" applyFont="1" applyBorder="1" applyAlignment="1">
      <alignment horizontal="center" vertical="center"/>
    </xf>
    <xf numFmtId="0" fontId="6" fillId="0" borderId="31" xfId="0" applyFont="1" applyFill="1" applyBorder="1" applyAlignment="1">
      <alignment horizontal="center" vertical="center"/>
    </xf>
    <xf numFmtId="4" fontId="75"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1" xfId="0" applyNumberFormat="1" applyFont="1" applyFill="1" applyBorder="1" applyAlignment="1">
      <alignment horizontal="center" vertical="center" wrapText="1"/>
    </xf>
    <xf numFmtId="0" fontId="6" fillId="0" borderId="32" xfId="0" applyFont="1" applyBorder="1" applyAlignment="1">
      <alignment horizontal="center" vertical="center"/>
    </xf>
    <xf numFmtId="4" fontId="84" fillId="0" borderId="26" xfId="0" applyNumberFormat="1" applyFont="1" applyFill="1" applyBorder="1" applyAlignment="1">
      <alignment vertical="center"/>
    </xf>
    <xf numFmtId="4" fontId="57" fillId="0" borderId="13" xfId="0" applyNumberFormat="1" applyFont="1" applyFill="1" applyBorder="1" applyAlignment="1">
      <alignment vertical="center"/>
    </xf>
    <xf numFmtId="4" fontId="0" fillId="0" borderId="32" xfId="0" applyNumberFormat="1" applyFont="1" applyBorder="1" applyAlignment="1">
      <alignment horizontal="center" vertical="center"/>
    </xf>
    <xf numFmtId="0" fontId="74" fillId="7" borderId="34" xfId="0" applyFont="1" applyFill="1" applyBorder="1" applyAlignment="1">
      <alignment vertical="center" wrapText="1"/>
    </xf>
    <xf numFmtId="0" fontId="85" fillId="7" borderId="35" xfId="0" applyFont="1" applyFill="1" applyBorder="1" applyAlignment="1">
      <alignment vertical="center" wrapText="1"/>
    </xf>
    <xf numFmtId="0" fontId="85" fillId="7" borderId="36"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2" fillId="0" borderId="0" xfId="0" applyFont="1" applyAlignment="1">
      <alignment horizontal="right"/>
    </xf>
    <xf numFmtId="0" fontId="0" fillId="39" borderId="8" xfId="0" applyFont="1" applyFill="1" applyBorder="1" applyAlignment="1">
      <alignment horizontal="left" vertical="center" wrapText="1"/>
    </xf>
    <xf numFmtId="4" fontId="6" fillId="0" borderId="32" xfId="0" applyNumberFormat="1" applyFont="1" applyFill="1" applyBorder="1" applyAlignment="1">
      <alignment vertical="center"/>
    </xf>
    <xf numFmtId="0" fontId="82" fillId="4" borderId="15" xfId="0" applyFont="1" applyFill="1" applyBorder="1" applyAlignment="1">
      <alignment horizontal="center" vertical="center" wrapText="1"/>
    </xf>
    <xf numFmtId="0" fontId="82" fillId="4" borderId="16" xfId="0" applyFont="1" applyFill="1" applyBorder="1" applyAlignment="1">
      <alignment horizontal="center" vertical="center" wrapText="1"/>
    </xf>
    <xf numFmtId="0" fontId="82" fillId="4" borderId="18" xfId="0" applyFont="1" applyFill="1" applyBorder="1" applyAlignment="1">
      <alignment horizontal="center" vertical="center" wrapText="1"/>
    </xf>
    <xf numFmtId="0" fontId="85" fillId="4" borderId="35" xfId="0" applyFont="1" applyFill="1" applyBorder="1" applyAlignment="1">
      <alignment horizontal="left" vertical="center" wrapText="1"/>
    </xf>
    <xf numFmtId="0" fontId="75" fillId="0" borderId="29" xfId="0" applyFont="1" applyFill="1" applyBorder="1" applyAlignment="1">
      <alignment horizontal="right" vertical="center" wrapText="1"/>
    </xf>
    <xf numFmtId="0" fontId="6" fillId="0" borderId="29" xfId="0" applyFont="1" applyFill="1" applyBorder="1" applyAlignment="1">
      <alignment horizontal="center" vertical="center"/>
    </xf>
    <xf numFmtId="0" fontId="76" fillId="0" borderId="29" xfId="0" applyFont="1" applyFill="1" applyBorder="1" applyAlignment="1">
      <alignment horizontal="center" vertical="center"/>
    </xf>
    <xf numFmtId="0" fontId="76" fillId="0" borderId="37" xfId="0" applyFont="1" applyFill="1" applyBorder="1" applyAlignment="1">
      <alignment horizontal="center" vertical="center"/>
    </xf>
    <xf numFmtId="10" fontId="57" fillId="4" borderId="38"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1"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6" fillId="39" borderId="27" xfId="0" applyNumberFormat="1" applyFont="1" applyFill="1" applyBorder="1" applyAlignment="1">
      <alignment horizontal="right" vertical="center"/>
    </xf>
    <xf numFmtId="0" fontId="86" fillId="0" borderId="0" xfId="0" applyFont="1" applyAlignment="1">
      <alignment/>
    </xf>
    <xf numFmtId="0" fontId="87" fillId="41" borderId="11" xfId="0" applyFont="1" applyFill="1" applyBorder="1" applyAlignment="1">
      <alignment horizontal="left" vertical="center" wrapText="1"/>
    </xf>
    <xf numFmtId="0" fontId="87" fillId="41" borderId="14" xfId="0" applyFont="1" applyFill="1" applyBorder="1" applyAlignment="1">
      <alignment horizontal="left" vertical="center" wrapText="1"/>
    </xf>
    <xf numFmtId="0" fontId="30" fillId="41" borderId="31"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6" fillId="7" borderId="31" xfId="0" applyNumberFormat="1" applyFont="1" applyFill="1" applyBorder="1" applyAlignment="1">
      <alignment horizontal="right" vertical="center" wrapText="1"/>
    </xf>
    <xf numFmtId="4" fontId="86" fillId="7" borderId="31" xfId="0" applyNumberFormat="1" applyFont="1" applyFill="1" applyBorder="1" applyAlignment="1">
      <alignment horizontal="right" vertical="center"/>
    </xf>
    <xf numFmtId="4" fontId="86" fillId="7" borderId="27" xfId="0" applyNumberFormat="1" applyFont="1" applyFill="1" applyBorder="1" applyAlignment="1">
      <alignment horizontal="right" vertical="center"/>
    </xf>
    <xf numFmtId="4" fontId="79" fillId="7" borderId="8" xfId="0" applyNumberFormat="1" applyFont="1" applyFill="1" applyBorder="1" applyAlignment="1">
      <alignment horizontal="right" vertical="center"/>
    </xf>
    <xf numFmtId="4" fontId="79" fillId="7" borderId="13" xfId="0" applyNumberFormat="1" applyFont="1" applyFill="1" applyBorder="1" applyAlignment="1">
      <alignment horizontal="right" vertical="center"/>
    </xf>
    <xf numFmtId="4" fontId="79" fillId="4" borderId="8" xfId="0" applyNumberFormat="1" applyFont="1" applyFill="1" applyBorder="1" applyAlignment="1">
      <alignment horizontal="right" vertical="center"/>
    </xf>
    <xf numFmtId="0" fontId="79" fillId="0" borderId="30" xfId="0" applyFont="1" applyBorder="1" applyAlignment="1">
      <alignment horizontal="center" vertical="center" wrapText="1"/>
    </xf>
    <xf numFmtId="4" fontId="86" fillId="0" borderId="30" xfId="0" applyNumberFormat="1" applyFont="1" applyBorder="1" applyAlignment="1">
      <alignment horizontal="right" vertical="center"/>
    </xf>
    <xf numFmtId="4" fontId="86" fillId="0" borderId="18" xfId="0" applyNumberFormat="1" applyFont="1" applyBorder="1" applyAlignment="1">
      <alignment horizontal="right" vertical="center"/>
    </xf>
    <xf numFmtId="4" fontId="79" fillId="0" borderId="15" xfId="0" applyNumberFormat="1" applyFont="1" applyBorder="1" applyAlignment="1">
      <alignment horizontal="right" vertical="center"/>
    </xf>
    <xf numFmtId="4" fontId="79" fillId="0" borderId="16" xfId="0" applyNumberFormat="1" applyFont="1" applyBorder="1" applyAlignment="1">
      <alignment horizontal="right" vertical="center"/>
    </xf>
    <xf numFmtId="10" fontId="79" fillId="0" borderId="25" xfId="0" applyNumberFormat="1" applyFont="1" applyFill="1" applyBorder="1" applyAlignment="1">
      <alignment horizontal="center" vertical="center"/>
    </xf>
    <xf numFmtId="4" fontId="86" fillId="41" borderId="39" xfId="0" applyNumberFormat="1" applyFont="1" applyFill="1" applyBorder="1" applyAlignment="1">
      <alignment horizontal="right" vertical="center"/>
    </xf>
    <xf numFmtId="4" fontId="79" fillId="41" borderId="40" xfId="0" applyNumberFormat="1" applyFont="1" applyFill="1" applyBorder="1" applyAlignment="1">
      <alignment horizontal="right" vertical="center"/>
    </xf>
    <xf numFmtId="4" fontId="79" fillId="41" borderId="41" xfId="0" applyNumberFormat="1" applyFont="1" applyFill="1" applyBorder="1" applyAlignment="1">
      <alignment horizontal="right" vertical="center"/>
    </xf>
    <xf numFmtId="10" fontId="86" fillId="41" borderId="42" xfId="0" applyNumberFormat="1" applyFont="1" applyFill="1" applyBorder="1" applyAlignment="1">
      <alignment horizontal="center" vertical="center"/>
    </xf>
    <xf numFmtId="10" fontId="86" fillId="41" borderId="21" xfId="0" applyNumberFormat="1" applyFont="1" applyFill="1" applyBorder="1" applyAlignment="1">
      <alignment horizontal="center" vertical="center"/>
    </xf>
    <xf numFmtId="0" fontId="86"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6" fillId="0" borderId="13" xfId="0" applyFont="1" applyFill="1" applyBorder="1" applyAlignment="1">
      <alignment horizontal="left" vertical="center" wrapText="1"/>
    </xf>
    <xf numFmtId="4" fontId="88" fillId="0" borderId="13" xfId="0" applyNumberFormat="1" applyFont="1" applyFill="1" applyBorder="1" applyAlignment="1">
      <alignment horizontal="right" vertical="center"/>
    </xf>
    <xf numFmtId="4" fontId="86" fillId="0" borderId="13" xfId="0" applyNumberFormat="1" applyFont="1" applyFill="1" applyBorder="1" applyAlignment="1">
      <alignment horizontal="right" vertical="center"/>
    </xf>
    <xf numFmtId="0" fontId="79" fillId="0" borderId="8" xfId="0" applyFont="1" applyBorder="1" applyAlignment="1">
      <alignment horizontal="center" vertical="top"/>
    </xf>
    <xf numFmtId="0" fontId="79" fillId="0" borderId="8" xfId="0" applyFont="1" applyFill="1" applyBorder="1" applyAlignment="1">
      <alignment horizontal="center" vertical="top"/>
    </xf>
    <xf numFmtId="0" fontId="89" fillId="0" borderId="0" xfId="0" applyFont="1" applyFill="1" applyBorder="1" applyAlignment="1">
      <alignment vertical="center"/>
    </xf>
    <xf numFmtId="0" fontId="79" fillId="0" borderId="0" xfId="0" applyFont="1" applyAlignment="1">
      <alignment/>
    </xf>
    <xf numFmtId="0" fontId="86" fillId="0" borderId="0" xfId="0" applyFont="1" applyFill="1" applyBorder="1" applyAlignment="1">
      <alignment horizontal="left" vertical="center" wrapText="1"/>
    </xf>
    <xf numFmtId="4" fontId="86" fillId="0" borderId="0" xfId="0" applyNumberFormat="1" applyFont="1" applyFill="1" applyBorder="1" applyAlignment="1">
      <alignment horizontal="right" vertical="center"/>
    </xf>
    <xf numFmtId="4" fontId="79" fillId="0" borderId="0" xfId="0" applyNumberFormat="1" applyFont="1" applyFill="1" applyBorder="1" applyAlignment="1">
      <alignment horizontal="right" vertical="center"/>
    </xf>
    <xf numFmtId="10" fontId="86" fillId="0" borderId="0" xfId="0" applyNumberFormat="1" applyFont="1" applyFill="1" applyBorder="1" applyAlignment="1">
      <alignment horizontal="center" vertical="center"/>
    </xf>
    <xf numFmtId="0" fontId="79" fillId="0" borderId="0" xfId="0" applyFont="1" applyFill="1" applyBorder="1" applyAlignment="1">
      <alignment horizontal="right"/>
    </xf>
    <xf numFmtId="0" fontId="79" fillId="0" borderId="0" xfId="0" applyFont="1" applyAlignment="1">
      <alignment horizontal="right"/>
    </xf>
    <xf numFmtId="0" fontId="0" fillId="39" borderId="13" xfId="0" applyFont="1" applyFill="1" applyBorder="1" applyAlignment="1">
      <alignment horizontal="left" vertical="center" wrapText="1"/>
    </xf>
    <xf numFmtId="0" fontId="6" fillId="0" borderId="37" xfId="0" applyFont="1" applyFill="1" applyBorder="1" applyAlignment="1">
      <alignment horizontal="center" vertical="center"/>
    </xf>
    <xf numFmtId="0" fontId="6" fillId="0" borderId="43" xfId="0" applyFont="1" applyBorder="1" applyAlignment="1">
      <alignment horizontal="center" vertical="center"/>
    </xf>
    <xf numFmtId="0" fontId="57"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10" fontId="0" fillId="0" borderId="31" xfId="0" applyNumberFormat="1" applyFont="1" applyBorder="1" applyAlignment="1">
      <alignment horizontal="center" vertical="center"/>
    </xf>
    <xf numFmtId="4" fontId="83"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0" borderId="11" xfId="0" applyFont="1" applyFill="1" applyBorder="1" applyAlignment="1">
      <alignment horizontal="center"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1" xfId="0" applyFont="1" applyFill="1" applyBorder="1" applyAlignment="1">
      <alignment vertical="center" wrapText="1"/>
    </xf>
    <xf numFmtId="10" fontId="0" fillId="0" borderId="32" xfId="0" applyNumberFormat="1" applyFont="1" applyBorder="1" applyAlignment="1">
      <alignment horizontal="center" vertical="center"/>
    </xf>
    <xf numFmtId="0" fontId="81" fillId="0" borderId="8" xfId="53"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7" fillId="7" borderId="45" xfId="0" applyNumberFormat="1" applyFont="1" applyFill="1" applyBorder="1" applyAlignment="1">
      <alignment horizontal="right" vertical="center"/>
    </xf>
    <xf numFmtId="4" fontId="6" fillId="0" borderId="31" xfId="0" applyNumberFormat="1" applyFont="1" applyFill="1" applyBorder="1" applyAlignment="1">
      <alignment horizontal="right" vertical="center" wrapText="1"/>
    </xf>
    <xf numFmtId="0" fontId="6" fillId="0" borderId="26" xfId="0" applyFont="1" applyFill="1" applyBorder="1" applyAlignment="1">
      <alignment vertical="center" wrapText="1"/>
    </xf>
    <xf numFmtId="4" fontId="6" fillId="0" borderId="32"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2" xfId="0" applyNumberFormat="1" applyFont="1" applyFill="1" applyBorder="1" applyAlignment="1">
      <alignment horizontal="right" vertical="center" wrapText="1"/>
    </xf>
    <xf numFmtId="10" fontId="0" fillId="0" borderId="34" xfId="0" applyNumberFormat="1" applyFont="1" applyBorder="1" applyAlignment="1">
      <alignment horizontal="center" vertical="center"/>
    </xf>
    <xf numFmtId="4" fontId="6" fillId="0" borderId="34" xfId="0" applyNumberFormat="1" applyFont="1" applyFill="1" applyBorder="1" applyAlignment="1">
      <alignment horizontal="right" vertical="center" wrapText="1"/>
    </xf>
    <xf numFmtId="4" fontId="76"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1" xfId="0" applyNumberFormat="1" applyFont="1" applyBorder="1" applyAlignment="1">
      <alignment horizontal="center" vertical="center"/>
    </xf>
    <xf numFmtId="0" fontId="6" fillId="0" borderId="35"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1" applyFont="1" applyFill="1" applyBorder="1" applyAlignment="1">
      <alignment horizontal="left" vertical="center" wrapText="1"/>
      <protection/>
    </xf>
    <xf numFmtId="10" fontId="0" fillId="0" borderId="31" xfId="0" applyNumberFormat="1" applyFont="1" applyBorder="1" applyAlignment="1">
      <alignment horizontal="center" vertical="center"/>
    </xf>
    <xf numFmtId="0" fontId="0" fillId="0" borderId="28" xfId="0" applyFont="1" applyFill="1" applyBorder="1" applyAlignment="1">
      <alignment horizontal="left" vertical="center" wrapText="1"/>
    </xf>
    <xf numFmtId="10" fontId="0" fillId="0" borderId="31" xfId="0" applyNumberFormat="1" applyFont="1" applyBorder="1" applyAlignment="1">
      <alignment horizontal="center" vertical="center"/>
    </xf>
    <xf numFmtId="10" fontId="0" fillId="0" borderId="8" xfId="0" applyNumberFormat="1" applyBorder="1" applyAlignment="1">
      <alignment vertical="center"/>
    </xf>
    <xf numFmtId="0" fontId="85" fillId="4" borderId="46" xfId="0" applyFont="1" applyFill="1" applyBorder="1" applyAlignment="1">
      <alignment horizontal="left" vertical="center" wrapText="1"/>
    </xf>
    <xf numFmtId="10" fontId="0" fillId="0" borderId="11" xfId="0" applyNumberFormat="1" applyBorder="1" applyAlignment="1">
      <alignment vertical="center"/>
    </xf>
    <xf numFmtId="0" fontId="82" fillId="4" borderId="25" xfId="0" applyFont="1" applyFill="1" applyBorder="1" applyAlignment="1">
      <alignment horizontal="center" vertical="center" wrapText="1"/>
    </xf>
    <xf numFmtId="4" fontId="57" fillId="4" borderId="38" xfId="0" applyNumberFormat="1" applyFont="1" applyFill="1" applyBorder="1" applyAlignment="1">
      <alignment horizontal="center" vertical="center"/>
    </xf>
    <xf numFmtId="0" fontId="82" fillId="7" borderId="25" xfId="0" applyFont="1" applyFill="1" applyBorder="1" applyAlignment="1">
      <alignment horizontal="center" vertical="center" wrapText="1"/>
    </xf>
    <xf numFmtId="0" fontId="82" fillId="7" borderId="20" xfId="0" applyFont="1" applyFill="1" applyBorder="1" applyAlignment="1">
      <alignment horizontal="center" vertical="center" wrapText="1"/>
    </xf>
    <xf numFmtId="10" fontId="0" fillId="0" borderId="31" xfId="0" applyNumberFormat="1" applyFont="1" applyBorder="1" applyAlignment="1">
      <alignment horizontal="center" vertical="center"/>
    </xf>
    <xf numFmtId="10" fontId="0" fillId="0" borderId="34"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6" fillId="0" borderId="43"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3" fillId="0" borderId="23" xfId="0" applyNumberFormat="1" applyFont="1" applyFill="1" applyBorder="1" applyAlignment="1">
      <alignment horizontal="right" vertical="center" wrapText="1"/>
    </xf>
    <xf numFmtId="10" fontId="0" fillId="0" borderId="31" xfId="0" applyNumberFormat="1" applyFont="1" applyBorder="1" applyAlignment="1">
      <alignment horizontal="center" vertical="center"/>
    </xf>
    <xf numFmtId="0" fontId="0" fillId="0" borderId="13"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57" fillId="4" borderId="47" xfId="0" applyNumberFormat="1" applyFont="1" applyFill="1" applyBorder="1" applyAlignment="1">
      <alignment horizontal="right" vertical="center"/>
    </xf>
    <xf numFmtId="10" fontId="0" fillId="0" borderId="34" xfId="0" applyNumberFormat="1" applyFont="1" applyBorder="1" applyAlignment="1">
      <alignment horizontal="center" vertical="center"/>
    </xf>
    <xf numFmtId="0" fontId="0" fillId="0" borderId="8" xfId="0" applyBorder="1" applyAlignment="1">
      <alignment horizontal="center" vertical="center" wrapText="1"/>
    </xf>
    <xf numFmtId="4" fontId="57" fillId="7" borderId="48" xfId="0" applyNumberFormat="1" applyFont="1" applyFill="1" applyBorder="1" applyAlignment="1">
      <alignment horizontal="right" vertical="center"/>
    </xf>
    <xf numFmtId="0" fontId="0" fillId="7" borderId="48" xfId="0" applyFont="1" applyFill="1" applyBorder="1" applyAlignment="1">
      <alignment horizontal="center" vertical="center"/>
    </xf>
    <xf numFmtId="0" fontId="0" fillId="7" borderId="49" xfId="0" applyFont="1" applyFill="1" applyBorder="1" applyAlignment="1">
      <alignment horizontal="center" vertical="center"/>
    </xf>
    <xf numFmtId="0" fontId="0" fillId="7" borderId="50" xfId="0" applyFont="1" applyFill="1" applyBorder="1" applyAlignment="1">
      <alignment horizontal="center" vertical="center"/>
    </xf>
    <xf numFmtId="0" fontId="0" fillId="39" borderId="29" xfId="0" applyFill="1" applyBorder="1" applyAlignment="1">
      <alignment horizontal="left" vertical="center" wrapText="1"/>
    </xf>
    <xf numFmtId="10" fontId="57" fillId="4" borderId="51" xfId="0" applyNumberFormat="1" applyFont="1" applyFill="1" applyBorder="1" applyAlignment="1">
      <alignment horizontal="center"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1" xfId="0" applyNumberFormat="1" applyFont="1" applyBorder="1" applyAlignment="1">
      <alignment horizontal="center" vertical="center"/>
    </xf>
    <xf numFmtId="0" fontId="6" fillId="0" borderId="52" xfId="53"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 xfId="0" applyBorder="1" applyAlignment="1">
      <alignment horizontal="left" vertical="center" wrapText="1"/>
    </xf>
    <xf numFmtId="4" fontId="73" fillId="0" borderId="8" xfId="0" applyNumberFormat="1" applyFont="1" applyFill="1" applyBorder="1" applyAlignment="1">
      <alignment horizontal="right" vertical="center" wrapText="1"/>
    </xf>
    <xf numFmtId="4" fontId="57" fillId="7" borderId="53" xfId="0" applyNumberFormat="1" applyFont="1" applyFill="1" applyBorder="1" applyAlignment="1">
      <alignment horizontal="right" vertical="center"/>
    </xf>
    <xf numFmtId="4" fontId="57" fillId="7" borderId="54" xfId="0" applyNumberFormat="1" applyFont="1" applyFill="1" applyBorder="1" applyAlignment="1">
      <alignment horizontal="right" vertical="center"/>
    </xf>
    <xf numFmtId="10" fontId="11" fillId="7" borderId="51"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0" fontId="0" fillId="0" borderId="46" xfId="0" applyBorder="1" applyAlignment="1">
      <alignment horizontal="left" vertical="center" wrapText="1"/>
    </xf>
    <xf numFmtId="0" fontId="0" fillId="0" borderId="8" xfId="0" applyBorder="1" applyAlignment="1">
      <alignment horizontal="left" vertical="center" wrapText="1"/>
    </xf>
    <xf numFmtId="10" fontId="0" fillId="0" borderId="31" xfId="0" applyNumberFormat="1" applyFont="1" applyBorder="1" applyAlignment="1">
      <alignment horizontal="center" vertical="center"/>
    </xf>
    <xf numFmtId="0" fontId="0" fillId="0" borderId="46" xfId="0" applyBorder="1" applyAlignment="1">
      <alignment horizontal="center" vertical="center" wrapText="1"/>
    </xf>
    <xf numFmtId="0" fontId="0" fillId="0" borderId="46" xfId="0" applyBorder="1" applyAlignment="1">
      <alignment vertical="center" wrapText="1"/>
    </xf>
    <xf numFmtId="164" fontId="0" fillId="39" borderId="46" xfId="0" applyNumberFormat="1" applyFont="1" applyFill="1" applyBorder="1" applyAlignment="1">
      <alignment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0" xfId="0" applyNumberFormat="1" applyAlignment="1">
      <alignment horizontal="center"/>
    </xf>
    <xf numFmtId="0" fontId="0" fillId="0" borderId="8" xfId="0" applyBorder="1" applyAlignment="1">
      <alignment horizontal="left" vertical="center" wrapText="1"/>
    </xf>
    <xf numFmtId="10" fontId="0" fillId="0" borderId="34"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57" fillId="42" borderId="0" xfId="0" applyFont="1" applyFill="1" applyAlignment="1">
      <alignment vertical="center"/>
    </xf>
    <xf numFmtId="0" fontId="0" fillId="39" borderId="46" xfId="0" applyFont="1" applyFill="1" applyBorder="1" applyAlignment="1">
      <alignment horizontal="left" vertical="center" wrapText="1"/>
    </xf>
    <xf numFmtId="4" fontId="6" fillId="0" borderId="31" xfId="0" applyNumberFormat="1" applyFont="1" applyFill="1" applyBorder="1" applyAlignment="1">
      <alignment vertical="center"/>
    </xf>
    <xf numFmtId="10" fontId="6" fillId="0" borderId="32" xfId="0" applyNumberFormat="1" applyFont="1" applyFill="1" applyBorder="1" applyAlignment="1">
      <alignment horizontal="center" vertical="center"/>
    </xf>
    <xf numFmtId="4" fontId="6" fillId="0" borderId="29" xfId="0" applyNumberFormat="1" applyFont="1" applyFill="1" applyBorder="1" applyAlignment="1">
      <alignment horizontal="right" vertical="center"/>
    </xf>
    <xf numFmtId="4" fontId="76" fillId="0" borderId="23" xfId="0" applyNumberFormat="1" applyFont="1" applyFill="1" applyBorder="1" applyAlignment="1">
      <alignment horizontal="right"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29"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4" fontId="88" fillId="0" borderId="44" xfId="0" applyNumberFormat="1" applyFont="1" applyFill="1" applyBorder="1" applyAlignment="1">
      <alignment horizontal="left" vertical="center"/>
    </xf>
    <xf numFmtId="4" fontId="88" fillId="0" borderId="26" xfId="0" applyNumberFormat="1" applyFont="1" applyFill="1" applyBorder="1" applyAlignment="1">
      <alignment horizontal="left" vertical="center"/>
    </xf>
    <xf numFmtId="0" fontId="0" fillId="0" borderId="55"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77" fillId="0" borderId="0" xfId="0" applyFont="1" applyFill="1" applyBorder="1" applyAlignment="1">
      <alignment horizontal="left"/>
    </xf>
    <xf numFmtId="0" fontId="57" fillId="4" borderId="49"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7"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76"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31" xfId="0" applyNumberFormat="1" applyBorder="1" applyAlignment="1">
      <alignment horizontal="center" vertical="center"/>
    </xf>
    <xf numFmtId="10" fontId="0" fillId="0" borderId="34"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0" borderId="8" xfId="0" applyNumberFormat="1" applyFont="1" applyFill="1" applyBorder="1" applyAlignment="1">
      <alignment horizontal="center" vertical="center"/>
    </xf>
    <xf numFmtId="0" fontId="0" fillId="7" borderId="56"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38" fillId="4" borderId="15" xfId="0" applyFont="1" applyFill="1" applyBorder="1" applyAlignment="1">
      <alignment horizontal="center" vertical="center" wrapText="1"/>
    </xf>
    <xf numFmtId="4" fontId="6" fillId="0" borderId="8" xfId="0" applyNumberFormat="1" applyFont="1" applyFill="1" applyBorder="1" applyAlignment="1">
      <alignment horizontal="left" vertical="center" wrapText="1"/>
    </xf>
    <xf numFmtId="4" fontId="11" fillId="4" borderId="49" xfId="0" applyNumberFormat="1"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2" fillId="4" borderId="57" xfId="0" applyFont="1" applyFill="1" applyBorder="1" applyAlignment="1">
      <alignment horizontal="center" vertical="center" wrapText="1"/>
    </xf>
    <xf numFmtId="0" fontId="82" fillId="4" borderId="58" xfId="0" applyFont="1" applyFill="1" applyBorder="1" applyAlignment="1">
      <alignment horizontal="center"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2" xfId="0" applyFont="1" applyFill="1" applyBorder="1" applyAlignment="1">
      <alignment vertical="center" wrapText="1"/>
    </xf>
    <xf numFmtId="0" fontId="57" fillId="0" borderId="59" xfId="0" applyFont="1" applyBorder="1" applyAlignment="1">
      <alignment horizontal="center" vertical="center"/>
    </xf>
    <xf numFmtId="0" fontId="57" fillId="0" borderId="53" xfId="0" applyFont="1" applyBorder="1" applyAlignment="1">
      <alignment horizontal="center" vertical="center"/>
    </xf>
    <xf numFmtId="0" fontId="57" fillId="0" borderId="49" xfId="0" applyFont="1" applyBorder="1" applyAlignment="1">
      <alignment horizontal="right" vertical="center" wrapText="1"/>
    </xf>
    <xf numFmtId="0" fontId="0" fillId="0" borderId="0" xfId="0" applyAlignment="1">
      <alignment wrapText="1"/>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0"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1" xfId="0" applyBorder="1" applyAlignment="1">
      <alignment wrapText="1"/>
    </xf>
    <xf numFmtId="0" fontId="0" fillId="0" borderId="62" xfId="0" applyBorder="1" applyAlignment="1">
      <alignment wrapText="1"/>
    </xf>
    <xf numFmtId="0" fontId="0" fillId="0" borderId="63" xfId="0" applyBorder="1" applyAlignment="1">
      <alignment wrapText="1"/>
    </xf>
    <xf numFmtId="4" fontId="57" fillId="0" borderId="49" xfId="0" applyNumberFormat="1" applyFont="1" applyBorder="1" applyAlignment="1">
      <alignment/>
    </xf>
    <xf numFmtId="4" fontId="57" fillId="0" borderId="50" xfId="0" applyNumberFormat="1" applyFont="1" applyBorder="1" applyAlignment="1">
      <alignment/>
    </xf>
    <xf numFmtId="0" fontId="57" fillId="0" borderId="64" xfId="0" applyFont="1" applyBorder="1" applyAlignment="1">
      <alignment horizontal="center"/>
    </xf>
    <xf numFmtId="0" fontId="57" fillId="0" borderId="65" xfId="0" applyFont="1" applyBorder="1" applyAlignment="1">
      <alignment horizontal="center"/>
    </xf>
    <xf numFmtId="0" fontId="57" fillId="0" borderId="66" xfId="0" applyFont="1" applyBorder="1" applyAlignment="1">
      <alignment horizontal="center"/>
    </xf>
    <xf numFmtId="0" fontId="57" fillId="0" borderId="67"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6" fillId="0" borderId="23" xfId="0" applyNumberFormat="1" applyFont="1" applyFill="1" applyBorder="1" applyAlignment="1">
      <alignment vertical="center"/>
    </xf>
    <xf numFmtId="10" fontId="57" fillId="4" borderId="33" xfId="0" applyNumberFormat="1" applyFont="1" applyFill="1" applyBorder="1" applyAlignment="1">
      <alignment horizontal="center" vertical="center"/>
    </xf>
    <xf numFmtId="0" fontId="57" fillId="4" borderId="38" xfId="0" applyFont="1" applyFill="1" applyBorder="1" applyAlignment="1">
      <alignment vertical="center" wrapText="1"/>
    </xf>
    <xf numFmtId="0" fontId="57" fillId="4" borderId="68" xfId="0" applyFont="1" applyFill="1" applyBorder="1" applyAlignment="1">
      <alignment horizontal="center"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10" fontId="0" fillId="0" borderId="69"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46" xfId="0" applyFont="1" applyFill="1" applyBorder="1" applyAlignment="1">
      <alignment horizontal="left" vertical="center" wrapText="1"/>
    </xf>
    <xf numFmtId="0" fontId="0" fillId="39" borderId="24" xfId="0" applyFont="1" applyFill="1" applyBorder="1" applyAlignment="1">
      <alignment horizontal="left" vertical="center" wrapText="1"/>
    </xf>
    <xf numFmtId="0" fontId="6" fillId="39" borderId="24" xfId="53" applyFont="1" applyFill="1" applyBorder="1" applyAlignment="1">
      <alignment vertical="center" wrapText="1"/>
      <protection/>
    </xf>
    <xf numFmtId="0" fontId="0" fillId="39" borderId="24" xfId="0" applyFont="1" applyFill="1" applyBorder="1" applyAlignment="1">
      <alignment horizontal="left" vertical="center" wrapText="1"/>
    </xf>
    <xf numFmtId="4" fontId="76" fillId="39" borderId="23" xfId="0" applyNumberFormat="1" applyFont="1" applyFill="1" applyBorder="1" applyAlignment="1">
      <alignment horizontal="right" vertical="center"/>
    </xf>
    <xf numFmtId="10" fontId="0" fillId="0" borderId="31" xfId="0" applyNumberFormat="1" applyFont="1" applyBorder="1" applyAlignment="1">
      <alignment horizontal="center" vertical="center"/>
    </xf>
    <xf numFmtId="0" fontId="0" fillId="39" borderId="13" xfId="0" applyFont="1" applyFill="1" applyBorder="1" applyAlignment="1">
      <alignment horizontal="left" vertical="center" wrapText="1"/>
    </xf>
    <xf numFmtId="0" fontId="6" fillId="0" borderId="23" xfId="53" applyFont="1" applyBorder="1" applyAlignment="1">
      <alignment horizontal="left" vertical="center" wrapText="1"/>
      <protection/>
    </xf>
    <xf numFmtId="10" fontId="0" fillId="0" borderId="31"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1" xfId="0" applyBorder="1" applyAlignment="1">
      <alignment horizontal="left" vertical="center" wrapText="1"/>
    </xf>
    <xf numFmtId="10" fontId="0" fillId="0" borderId="34"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46" xfId="0" applyFont="1" applyFill="1" applyBorder="1" applyAlignment="1">
      <alignment horizontal="left" vertical="center" wrapText="1"/>
    </xf>
    <xf numFmtId="4" fontId="76" fillId="39" borderId="23" xfId="0" applyNumberFormat="1" applyFont="1" applyFill="1" applyBorder="1" applyAlignment="1">
      <alignment vertical="center"/>
    </xf>
    <xf numFmtId="0" fontId="0" fillId="39" borderId="8" xfId="0" applyFont="1" applyFill="1" applyBorder="1" applyAlignment="1">
      <alignment horizontal="left" vertical="center" wrapText="1"/>
    </xf>
    <xf numFmtId="0" fontId="6" fillId="0" borderId="70" xfId="53" applyFont="1" applyBorder="1" applyAlignment="1">
      <alignment vertical="center" wrapText="1"/>
      <protection/>
    </xf>
    <xf numFmtId="4" fontId="6" fillId="0" borderId="24" xfId="0" applyNumberFormat="1" applyFont="1" applyBorder="1" applyAlignment="1">
      <alignment horizontal="right" vertical="center"/>
    </xf>
    <xf numFmtId="0" fontId="0" fillId="0" borderId="8" xfId="0" applyFill="1" applyBorder="1" applyAlignment="1">
      <alignment vertical="center" wrapText="1"/>
    </xf>
    <xf numFmtId="0" fontId="0" fillId="39" borderId="14" xfId="0" applyFont="1" applyFill="1" applyBorder="1" applyAlignment="1">
      <alignment horizontal="left" vertical="center" wrapText="1"/>
    </xf>
    <xf numFmtId="10" fontId="0" fillId="0" borderId="32" xfId="0" applyNumberFormat="1" applyBorder="1" applyAlignment="1">
      <alignment horizontal="center" vertical="center"/>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2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6" fillId="39" borderId="26" xfId="0" applyNumberFormat="1" applyFont="1" applyFill="1" applyBorder="1" applyAlignment="1">
      <alignment horizontal="right" vertical="center"/>
    </xf>
    <xf numFmtId="4" fontId="76" fillId="39" borderId="35" xfId="0" applyNumberFormat="1" applyFont="1" applyFill="1" applyBorder="1" applyAlignment="1">
      <alignment horizontal="right" vertical="center"/>
    </xf>
    <xf numFmtId="4" fontId="76" fillId="0" borderId="70" xfId="0" applyNumberFormat="1" applyFont="1" applyBorder="1" applyAlignment="1">
      <alignment horizontal="right" vertical="center"/>
    </xf>
    <xf numFmtId="10" fontId="0" fillId="0" borderId="34" xfId="0" applyNumberFormat="1" applyFont="1" applyBorder="1" applyAlignment="1">
      <alignment horizontal="center" vertical="center"/>
    </xf>
    <xf numFmtId="0" fontId="0" fillId="0" borderId="46" xfId="0" applyBorder="1" applyAlignment="1">
      <alignment horizontal="left" vertical="center" wrapText="1"/>
    </xf>
    <xf numFmtId="4" fontId="6" fillId="39" borderId="26" xfId="0" applyNumberFormat="1" applyFont="1" applyFill="1" applyBorder="1" applyAlignment="1">
      <alignment horizontal="right" vertical="center" wrapText="1"/>
    </xf>
    <xf numFmtId="0" fontId="0" fillId="39" borderId="36" xfId="0" applyFont="1" applyFill="1" applyBorder="1" applyAlignment="1">
      <alignment vertical="center" wrapText="1"/>
    </xf>
    <xf numFmtId="0" fontId="0" fillId="0" borderId="71" xfId="0" applyBorder="1" applyAlignment="1">
      <alignment vertical="center" wrapText="1"/>
    </xf>
    <xf numFmtId="0" fontId="0" fillId="39" borderId="8" xfId="0" applyFont="1" applyFill="1" applyBorder="1" applyAlignment="1">
      <alignment horizontal="left" vertical="center" wrapText="1"/>
    </xf>
    <xf numFmtId="10" fontId="0" fillId="0" borderId="34" xfId="0" applyNumberFormat="1" applyFont="1" applyBorder="1" applyAlignment="1">
      <alignment horizontal="center" vertical="center"/>
    </xf>
    <xf numFmtId="0" fontId="74" fillId="4" borderId="72" xfId="0" applyFont="1" applyFill="1" applyBorder="1" applyAlignment="1">
      <alignment horizontal="left" vertical="center" wrapText="1"/>
    </xf>
    <xf numFmtId="0" fontId="85" fillId="4" borderId="36" xfId="0" applyFont="1" applyFill="1" applyBorder="1" applyAlignment="1">
      <alignment horizontal="left" vertical="center" wrapText="1"/>
    </xf>
    <xf numFmtId="0" fontId="82" fillId="4" borderId="20" xfId="0" applyFont="1" applyFill="1" applyBorder="1" applyAlignment="1">
      <alignment horizontal="center" vertical="center" wrapText="1"/>
    </xf>
    <xf numFmtId="0" fontId="82" fillId="4" borderId="30"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39" borderId="46" xfId="0" applyFont="1" applyFill="1" applyBorder="1" applyAlignment="1">
      <alignment vertical="center" wrapText="1"/>
    </xf>
    <xf numFmtId="4" fontId="76" fillId="39" borderId="70" xfId="0" applyNumberFormat="1" applyFont="1" applyFill="1" applyBorder="1" applyAlignment="1">
      <alignment vertical="center"/>
    </xf>
    <xf numFmtId="0" fontId="6" fillId="0" borderId="14" xfId="53" applyFont="1" applyBorder="1" applyAlignment="1">
      <alignment horizontal="left" vertical="center" wrapText="1"/>
      <protection/>
    </xf>
    <xf numFmtId="4" fontId="6" fillId="39" borderId="34" xfId="0" applyNumberFormat="1" applyFont="1" applyFill="1" applyBorder="1" applyAlignment="1">
      <alignment vertical="center"/>
    </xf>
    <xf numFmtId="4" fontId="76" fillId="0" borderId="70" xfId="0" applyNumberFormat="1" applyFont="1" applyFill="1" applyBorder="1" applyAlignment="1">
      <alignment horizontal="right" vertical="center" wrapText="1"/>
    </xf>
    <xf numFmtId="0" fontId="82" fillId="4" borderId="19" xfId="0" applyFont="1" applyFill="1" applyBorder="1" applyAlignment="1">
      <alignment horizontal="center" vertical="center" wrapText="1"/>
    </xf>
    <xf numFmtId="0" fontId="85" fillId="4" borderId="23" xfId="0" applyFont="1" applyFill="1" applyBorder="1" applyAlignment="1">
      <alignment horizontal="left" vertical="center" wrapText="1"/>
    </xf>
    <xf numFmtId="4" fontId="6" fillId="0" borderId="44" xfId="0" applyNumberFormat="1" applyFont="1" applyFill="1" applyBorder="1" applyAlignment="1">
      <alignment vertical="center"/>
    </xf>
    <xf numFmtId="4" fontId="6" fillId="0" borderId="43" xfId="0" applyNumberFormat="1" applyFont="1" applyFill="1" applyBorder="1" applyAlignment="1">
      <alignment vertical="center"/>
    </xf>
    <xf numFmtId="4" fontId="6" fillId="0" borderId="23" xfId="0" applyNumberFormat="1" applyFont="1" applyFill="1" applyBorder="1" applyAlignment="1">
      <alignment horizontal="right" vertical="center"/>
    </xf>
    <xf numFmtId="4" fontId="76" fillId="0" borderId="23" xfId="0" applyNumberFormat="1" applyFont="1" applyFill="1" applyBorder="1" applyAlignment="1">
      <alignment horizontal="right" vertical="center" wrapText="1"/>
    </xf>
    <xf numFmtId="4" fontId="83" fillId="0" borderId="23" xfId="0" applyNumberFormat="1" applyFont="1" applyFill="1" applyBorder="1" applyAlignment="1">
      <alignment horizontal="right" vertical="center"/>
    </xf>
    <xf numFmtId="4" fontId="76" fillId="0" borderId="23" xfId="0" applyNumberFormat="1" applyFont="1" applyFill="1" applyBorder="1" applyAlignment="1">
      <alignment horizontal="right" vertical="center"/>
    </xf>
    <xf numFmtId="4" fontId="83" fillId="0" borderId="21" xfId="0" applyNumberFormat="1" applyFont="1" applyFill="1" applyBorder="1" applyAlignment="1">
      <alignment vertical="center"/>
    </xf>
    <xf numFmtId="4" fontId="6" fillId="0" borderId="23" xfId="0" applyNumberFormat="1" applyFont="1" applyFill="1" applyBorder="1" applyAlignment="1">
      <alignment horizontal="right" vertical="center" wrapText="1"/>
    </xf>
    <xf numFmtId="4" fontId="76" fillId="0" borderId="21" xfId="0" applyNumberFormat="1" applyFont="1" applyFill="1" applyBorder="1" applyAlignment="1">
      <alignment vertical="center"/>
    </xf>
    <xf numFmtId="4" fontId="6" fillId="0" borderId="23" xfId="0" applyNumberFormat="1" applyFont="1" applyFill="1" applyBorder="1" applyAlignment="1">
      <alignment vertical="center"/>
    </xf>
    <xf numFmtId="4" fontId="6" fillId="0" borderId="73" xfId="0" applyNumberFormat="1" applyFont="1" applyFill="1" applyBorder="1" applyAlignment="1">
      <alignment vertical="center"/>
    </xf>
    <xf numFmtId="4" fontId="76" fillId="0" borderId="23" xfId="0" applyNumberFormat="1" applyFont="1" applyBorder="1" applyAlignment="1">
      <alignment vertical="center"/>
    </xf>
    <xf numFmtId="4" fontId="76" fillId="0" borderId="21" xfId="0" applyNumberFormat="1" applyFont="1" applyBorder="1" applyAlignment="1">
      <alignment horizontal="right" vertical="center"/>
    </xf>
    <xf numFmtId="4" fontId="76" fillId="0" borderId="23" xfId="0" applyNumberFormat="1" applyFont="1" applyBorder="1" applyAlignment="1">
      <alignment horizontal="right" vertical="center"/>
    </xf>
    <xf numFmtId="4" fontId="84" fillId="0" borderId="74" xfId="0" applyNumberFormat="1" applyFont="1" applyBorder="1" applyAlignment="1">
      <alignment vertical="center"/>
    </xf>
    <xf numFmtId="4" fontId="6" fillId="0" borderId="43" xfId="0" applyNumberFormat="1" applyFont="1" applyFill="1" applyBorder="1" applyAlignment="1">
      <alignment vertical="center" wrapText="1"/>
    </xf>
    <xf numFmtId="4" fontId="6" fillId="0" borderId="29"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xf>
    <xf numFmtId="4" fontId="6" fillId="0" borderId="43" xfId="0" applyNumberFormat="1" applyFont="1" applyBorder="1" applyAlignment="1">
      <alignment horizontal="right" vertical="center"/>
    </xf>
    <xf numFmtId="4" fontId="76" fillId="0" borderId="42" xfId="0" applyNumberFormat="1" applyFont="1" applyFill="1" applyBorder="1" applyAlignment="1">
      <alignment horizontal="right" vertical="center" wrapText="1"/>
    </xf>
    <xf numFmtId="4" fontId="76" fillId="0" borderId="70" xfId="0" applyNumberFormat="1" applyFont="1" applyFill="1" applyBorder="1" applyAlignment="1">
      <alignment horizontal="right" vertical="center" wrapText="1"/>
    </xf>
    <xf numFmtId="4" fontId="57" fillId="4" borderId="45" xfId="0" applyNumberFormat="1" applyFont="1" applyFill="1" applyBorder="1" applyAlignment="1">
      <alignment horizontal="right" vertical="center"/>
    </xf>
    <xf numFmtId="4" fontId="6" fillId="0" borderId="21" xfId="0" applyNumberFormat="1" applyFont="1" applyFill="1" applyBorder="1" applyAlignment="1">
      <alignment horizontal="right" vertical="center"/>
    </xf>
    <xf numFmtId="4" fontId="67" fillId="0" borderId="0" xfId="0" applyNumberFormat="1" applyFont="1" applyAlignment="1">
      <alignment horizontal="center" vertical="center"/>
    </xf>
    <xf numFmtId="4" fontId="76" fillId="0" borderId="0" xfId="0" applyNumberFormat="1" applyFont="1" applyBorder="1" applyAlignment="1">
      <alignment vertical="center"/>
    </xf>
    <xf numFmtId="4" fontId="57" fillId="0" borderId="0" xfId="0" applyNumberFormat="1" applyFont="1" applyAlignment="1">
      <alignment vertical="center"/>
    </xf>
    <xf numFmtId="0" fontId="6" fillId="0" borderId="69" xfId="0" applyFont="1" applyFill="1" applyBorder="1" applyAlignment="1">
      <alignment horizontal="center" vertical="center"/>
    </xf>
    <xf numFmtId="4" fontId="75" fillId="0" borderId="73" xfId="0" applyNumberFormat="1" applyFont="1" applyFill="1" applyBorder="1" applyAlignment="1">
      <alignment vertical="center"/>
    </xf>
    <xf numFmtId="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3" xfId="0" applyFont="1" applyFill="1" applyBorder="1" applyAlignment="1">
      <alignment horizontal="center" vertical="center"/>
    </xf>
    <xf numFmtId="0" fontId="57" fillId="0" borderId="75" xfId="0" applyFont="1" applyBorder="1" applyAlignment="1">
      <alignment horizontal="center" vertical="center"/>
    </xf>
    <xf numFmtId="4" fontId="6" fillId="0" borderId="24" xfId="0" applyNumberFormat="1" applyFont="1" applyFill="1" applyBorder="1" applyAlignment="1">
      <alignment horizontal="center" vertical="center" wrapText="1"/>
    </xf>
    <xf numFmtId="4" fontId="0" fillId="39" borderId="39" xfId="0" applyNumberFormat="1" applyFont="1" applyFill="1" applyBorder="1" applyAlignment="1">
      <alignment vertical="center"/>
    </xf>
    <xf numFmtId="4" fontId="0" fillId="39" borderId="32" xfId="0" applyNumberFormat="1" applyFont="1" applyFill="1" applyBorder="1" applyAlignment="1">
      <alignment horizontal="right" vertical="center"/>
    </xf>
    <xf numFmtId="4" fontId="0" fillId="0" borderId="76" xfId="0" applyNumberFormat="1" applyFont="1" applyBorder="1" applyAlignment="1">
      <alignment vertical="center"/>
    </xf>
    <xf numFmtId="4" fontId="0" fillId="39" borderId="34" xfId="0" applyNumberFormat="1" applyFont="1" applyFill="1" applyBorder="1" applyAlignment="1">
      <alignment vertical="center"/>
    </xf>
    <xf numFmtId="4" fontId="0" fillId="0" borderId="36" xfId="0" applyNumberFormat="1" applyFont="1" applyBorder="1" applyAlignment="1">
      <alignment vertical="center"/>
    </xf>
    <xf numFmtId="4" fontId="0" fillId="39" borderId="13"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4" fontId="0" fillId="0" borderId="13" xfId="0" applyNumberFormat="1" applyFont="1" applyBorder="1" applyAlignment="1">
      <alignment vertical="center"/>
    </xf>
    <xf numFmtId="4" fontId="0" fillId="0" borderId="31" xfId="0" applyNumberFormat="1" applyFont="1" applyBorder="1" applyAlignment="1">
      <alignment horizontal="right" vertical="center"/>
    </xf>
    <xf numFmtId="4" fontId="0" fillId="0" borderId="28" xfId="0" applyNumberFormat="1" applyFont="1" applyBorder="1" applyAlignment="1">
      <alignment horizontal="right" vertical="center"/>
    </xf>
    <xf numFmtId="4" fontId="0" fillId="39" borderId="32" xfId="0" applyNumberFormat="1" applyFont="1" applyFill="1" applyBorder="1" applyAlignment="1">
      <alignment vertical="center"/>
    </xf>
    <xf numFmtId="4" fontId="0" fillId="0" borderId="24" xfId="0" applyNumberFormat="1" applyFont="1" applyBorder="1" applyAlignment="1">
      <alignment vertical="center"/>
    </xf>
    <xf numFmtId="4" fontId="0" fillId="0" borderId="14" xfId="0" applyNumberFormat="1" applyFont="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4" fontId="0" fillId="0" borderId="34" xfId="0" applyNumberFormat="1" applyFont="1" applyBorder="1" applyAlignment="1">
      <alignment horizontal="right" vertical="center"/>
    </xf>
    <xf numFmtId="4" fontId="0" fillId="39" borderId="36"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4" fontId="0" fillId="0" borderId="43" xfId="0" applyNumberFormat="1" applyFont="1" applyFill="1" applyBorder="1" applyAlignment="1">
      <alignment horizontal="right" vertical="center"/>
    </xf>
    <xf numFmtId="4" fontId="0" fillId="0" borderId="69"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4" fontId="0" fillId="0" borderId="32" xfId="0" applyNumberFormat="1" applyFont="1" applyFill="1" applyBorder="1" applyAlignment="1">
      <alignment horizontal="right" vertical="center" wrapText="1"/>
    </xf>
    <xf numFmtId="4" fontId="0" fillId="0" borderId="34" xfId="0" applyNumberFormat="1" applyFont="1" applyFill="1" applyBorder="1" applyAlignment="1">
      <alignment horizontal="right" vertical="center"/>
    </xf>
    <xf numFmtId="4" fontId="0" fillId="39" borderId="28" xfId="0" applyNumberFormat="1" applyFont="1" applyFill="1" applyBorder="1" applyAlignment="1">
      <alignment horizontal="right" vertical="center"/>
    </xf>
    <xf numFmtId="4" fontId="6" fillId="0" borderId="43" xfId="0" applyNumberFormat="1" applyFont="1" applyFill="1" applyBorder="1" applyAlignment="1">
      <alignment horizontal="right" vertical="center"/>
    </xf>
    <xf numFmtId="4" fontId="57" fillId="4" borderId="51" xfId="0" applyNumberFormat="1" applyFont="1" applyFill="1" applyBorder="1" applyAlignment="1">
      <alignment horizontal="right" vertical="center"/>
    </xf>
    <xf numFmtId="4" fontId="57" fillId="4" borderId="53" xfId="0" applyNumberFormat="1" applyFont="1" applyFill="1" applyBorder="1" applyAlignment="1">
      <alignment horizontal="right" vertical="center"/>
    </xf>
    <xf numFmtId="4" fontId="57" fillId="7" borderId="51"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91" fillId="0" borderId="44" xfId="0" applyNumberFormat="1" applyFont="1" applyFill="1" applyBorder="1" applyAlignment="1">
      <alignment horizontal="right" vertical="center"/>
    </xf>
    <xf numFmtId="0" fontId="92" fillId="0" borderId="77" xfId="0" applyFont="1" applyFill="1" applyBorder="1" applyAlignment="1">
      <alignment horizontal="right" vertical="center" wrapText="1"/>
    </xf>
    <xf numFmtId="0" fontId="92" fillId="0" borderId="44" xfId="0" applyFont="1" applyFill="1" applyBorder="1" applyAlignment="1">
      <alignment horizontal="right" vertical="center" wrapText="1"/>
    </xf>
    <xf numFmtId="10" fontId="79" fillId="7" borderId="21" xfId="0" applyNumberFormat="1" applyFont="1" applyFill="1" applyBorder="1" applyAlignment="1">
      <alignment horizontal="center" vertical="center"/>
    </xf>
    <xf numFmtId="10" fontId="79" fillId="0" borderId="25" xfId="0" applyNumberFormat="1" applyFont="1" applyBorder="1" applyAlignment="1">
      <alignment horizontal="center" vertical="center"/>
    </xf>
    <xf numFmtId="4" fontId="86" fillId="2" borderId="8" xfId="0" applyNumberFormat="1" applyFont="1" applyFill="1" applyBorder="1" applyAlignment="1">
      <alignment horizontal="right" vertical="center"/>
    </xf>
    <xf numFmtId="4" fontId="31" fillId="2" borderId="78" xfId="0" applyNumberFormat="1" applyFont="1" applyFill="1" applyBorder="1" applyAlignment="1">
      <alignment horizontal="right" vertical="center"/>
    </xf>
    <xf numFmtId="4" fontId="86" fillId="4" borderId="34" xfId="0" applyNumberFormat="1" applyFont="1" applyFill="1" applyBorder="1" applyAlignment="1">
      <alignment horizontal="right" vertical="center" wrapText="1"/>
    </xf>
    <xf numFmtId="4" fontId="86" fillId="4" borderId="34" xfId="0" applyNumberFormat="1" applyFont="1" applyFill="1" applyBorder="1" applyAlignment="1">
      <alignment horizontal="right" vertical="center"/>
    </xf>
    <xf numFmtId="4" fontId="86" fillId="4" borderId="70" xfId="0" applyNumberFormat="1" applyFont="1" applyFill="1" applyBorder="1" applyAlignment="1">
      <alignment horizontal="right" vertical="center"/>
    </xf>
    <xf numFmtId="4" fontId="79" fillId="4" borderId="36" xfId="0" applyNumberFormat="1" applyFont="1" applyFill="1" applyBorder="1" applyAlignment="1">
      <alignment horizontal="right" vertical="center"/>
    </xf>
    <xf numFmtId="10" fontId="79" fillId="4" borderId="34" xfId="0" applyNumberFormat="1" applyFont="1" applyFill="1" applyBorder="1" applyAlignment="1">
      <alignment horizontal="center" vertical="center"/>
    </xf>
    <xf numFmtId="10" fontId="79" fillId="4" borderId="70" xfId="0" applyNumberFormat="1" applyFont="1" applyFill="1" applyBorder="1" applyAlignment="1">
      <alignment horizontal="center" vertical="center"/>
    </xf>
    <xf numFmtId="4" fontId="76" fillId="0" borderId="21" xfId="0" applyNumberFormat="1" applyFont="1" applyFill="1" applyBorder="1" applyAlignment="1">
      <alignment horizontal="right" vertical="center" wrapText="1"/>
    </xf>
    <xf numFmtId="4" fontId="73" fillId="0" borderId="21" xfId="0" applyNumberFormat="1" applyFont="1" applyFill="1" applyBorder="1" applyAlignment="1">
      <alignment horizontal="right" vertical="top" wrapText="1"/>
    </xf>
    <xf numFmtId="4" fontId="83" fillId="0" borderId="70" xfId="0" applyNumberFormat="1" applyFont="1" applyFill="1" applyBorder="1" applyAlignment="1">
      <alignment horizontal="right" vertical="center" wrapText="1"/>
    </xf>
    <xf numFmtId="4" fontId="76" fillId="0" borderId="70" xfId="0" applyNumberFormat="1" applyFont="1" applyFill="1" applyBorder="1" applyAlignment="1">
      <alignment vertical="center" wrapText="1"/>
    </xf>
    <xf numFmtId="0" fontId="87"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6" fillId="0" borderId="26" xfId="0" applyNumberFormat="1" applyFont="1" applyFill="1" applyBorder="1" applyAlignment="1">
      <alignment horizontal="right" vertical="center"/>
    </xf>
    <xf numFmtId="4" fontId="73" fillId="0" borderId="21" xfId="0" applyNumberFormat="1" applyFont="1" applyFill="1" applyBorder="1" applyAlignment="1">
      <alignment horizontal="right" vertical="top" wrapText="1"/>
    </xf>
    <xf numFmtId="4" fontId="73" fillId="0" borderId="73" xfId="0" applyNumberFormat="1" applyFont="1" applyFill="1" applyBorder="1" applyAlignment="1">
      <alignment horizontal="right" vertical="top" wrapText="1"/>
    </xf>
    <xf numFmtId="4" fontId="76" fillId="0" borderId="26" xfId="0" applyNumberFormat="1" applyFont="1" applyFill="1" applyBorder="1" applyAlignment="1">
      <alignment horizontal="right" vertical="center"/>
    </xf>
    <xf numFmtId="10" fontId="0" fillId="0" borderId="31" xfId="0" applyNumberFormat="1" applyFont="1" applyBorder="1" applyAlignment="1">
      <alignment horizontal="center" vertical="center"/>
    </xf>
    <xf numFmtId="0" fontId="6" fillId="0" borderId="70" xfId="0" applyFont="1" applyBorder="1" applyAlignment="1">
      <alignment vertical="center" wrapText="1"/>
    </xf>
    <xf numFmtId="10" fontId="0" fillId="0" borderId="34" xfId="0" applyNumberFormat="1" applyBorder="1" applyAlignment="1">
      <alignment horizontal="center" vertical="center"/>
    </xf>
    <xf numFmtId="0" fontId="6" fillId="0" borderId="35" xfId="0" applyFont="1" applyFill="1" applyBorder="1" applyAlignment="1">
      <alignment vertical="center" wrapText="1"/>
    </xf>
    <xf numFmtId="0" fontId="6" fillId="0" borderId="23" xfId="0" applyFont="1" applyBorder="1" applyAlignment="1">
      <alignment horizontal="left" vertical="center" wrapText="1"/>
    </xf>
    <xf numFmtId="0" fontId="6" fillId="0" borderId="27" xfId="0" applyFont="1" applyFill="1" applyBorder="1" applyAlignment="1">
      <alignment vertical="center" wrapText="1"/>
    </xf>
    <xf numFmtId="0" fontId="6" fillId="0" borderId="52" xfId="0" applyFont="1" applyFill="1" applyBorder="1" applyAlignment="1">
      <alignment vertical="center" wrapText="1"/>
    </xf>
    <xf numFmtId="14" fontId="6" fillId="0" borderId="26" xfId="0" applyNumberFormat="1" applyFont="1" applyFill="1" applyBorder="1" applyAlignment="1">
      <alignment vertical="center" wrapText="1"/>
    </xf>
    <xf numFmtId="0" fontId="0" fillId="39" borderId="71" xfId="0" applyFont="1" applyFill="1" applyBorder="1" applyAlignment="1">
      <alignment horizontal="left" vertical="center" wrapText="1"/>
    </xf>
    <xf numFmtId="0" fontId="0" fillId="39" borderId="46" xfId="0" applyFont="1" applyFill="1" applyBorder="1" applyAlignment="1">
      <alignment horizontal="left" vertical="center" wrapText="1"/>
    </xf>
    <xf numFmtId="4" fontId="0" fillId="39" borderId="24" xfId="0" applyNumberFormat="1" applyFont="1" applyFill="1" applyBorder="1" applyAlignment="1">
      <alignment horizontal="right" vertical="center"/>
    </xf>
    <xf numFmtId="0" fontId="0" fillId="0" borderId="24" xfId="0" applyFont="1" applyFill="1" applyBorder="1" applyAlignment="1">
      <alignment horizontal="left" vertical="center" wrapText="1"/>
    </xf>
    <xf numFmtId="4" fontId="76" fillId="0" borderId="21" xfId="0" applyNumberFormat="1" applyFont="1" applyFill="1" applyBorder="1" applyAlignment="1">
      <alignment horizontal="right" vertical="center"/>
    </xf>
    <xf numFmtId="4" fontId="57" fillId="0" borderId="49" xfId="0" applyNumberFormat="1" applyFont="1" applyBorder="1" applyAlignment="1">
      <alignment horizontal="right" vertical="center"/>
    </xf>
    <xf numFmtId="4" fontId="6" fillId="0" borderId="6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51" xfId="0" applyNumberFormat="1" applyFont="1" applyBorder="1" applyAlignment="1">
      <alignment horizontal="center" vertical="center"/>
    </xf>
    <xf numFmtId="4" fontId="0" fillId="39" borderId="34" xfId="0" applyNumberFormat="1" applyFont="1" applyFill="1" applyBorder="1" applyAlignment="1">
      <alignment horizontal="right" vertical="center"/>
    </xf>
    <xf numFmtId="4" fontId="0" fillId="0" borderId="36" xfId="0" applyNumberFormat="1" applyFont="1" applyBorder="1" applyAlignment="1">
      <alignment horizontal="right" vertical="center"/>
    </xf>
    <xf numFmtId="4" fontId="76" fillId="39" borderId="13" xfId="0" applyNumberFormat="1" applyFont="1" applyFill="1" applyBorder="1" applyAlignment="1">
      <alignment horizontal="right" vertical="center"/>
    </xf>
    <xf numFmtId="4" fontId="76" fillId="39" borderId="0" xfId="0" applyNumberFormat="1" applyFont="1" applyFill="1" applyBorder="1" applyAlignment="1">
      <alignment horizontal="right" vertical="center"/>
    </xf>
    <xf numFmtId="4" fontId="73" fillId="0" borderId="0" xfId="0" applyNumberFormat="1" applyFont="1" applyFill="1" applyBorder="1" applyAlignment="1">
      <alignment horizontal="center" vertical="center"/>
    </xf>
    <xf numFmtId="4" fontId="73" fillId="0" borderId="0" xfId="0" applyNumberFormat="1" applyFont="1" applyBorder="1" applyAlignment="1">
      <alignment vertical="center"/>
    </xf>
    <xf numFmtId="4" fontId="73" fillId="0" borderId="0" xfId="0" applyNumberFormat="1" applyFont="1" applyBorder="1" applyAlignment="1">
      <alignment horizontal="right" vertical="center" wrapText="1"/>
    </xf>
    <xf numFmtId="0" fontId="73" fillId="0" borderId="0" xfId="0" applyFont="1" applyFill="1" applyAlignment="1">
      <alignment horizontal="center" vertical="center"/>
    </xf>
    <xf numFmtId="4" fontId="73" fillId="0" borderId="0" xfId="0" applyNumberFormat="1" applyFont="1" applyAlignment="1">
      <alignment vertical="center"/>
    </xf>
    <xf numFmtId="4" fontId="6" fillId="0" borderId="34" xfId="0" applyNumberFormat="1" applyFont="1" applyFill="1" applyBorder="1" applyAlignment="1">
      <alignment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6" fillId="0" borderId="24" xfId="0" applyFont="1" applyFill="1" applyBorder="1" applyAlignment="1">
      <alignment vertical="center" wrapText="1"/>
    </xf>
    <xf numFmtId="0" fontId="6" fillId="0" borderId="22" xfId="0" applyFont="1" applyFill="1" applyBorder="1" applyAlignment="1">
      <alignment horizontal="left" vertical="center" wrapText="1"/>
    </xf>
    <xf numFmtId="4" fontId="6" fillId="0" borderId="31" xfId="0" applyNumberFormat="1" applyFont="1" applyFill="1" applyBorder="1" applyAlignment="1">
      <alignment horizontal="right" vertical="center"/>
    </xf>
    <xf numFmtId="0" fontId="6" fillId="0" borderId="31" xfId="0" applyFont="1" applyFill="1" applyBorder="1" applyAlignment="1">
      <alignment horizontal="left" vertical="center" wrapText="1"/>
    </xf>
    <xf numFmtId="0" fontId="6" fillId="0" borderId="71" xfId="0" applyFont="1" applyFill="1" applyBorder="1" applyAlignment="1">
      <alignment horizontal="left" vertical="center" wrapText="1"/>
    </xf>
    <xf numFmtId="4" fontId="6" fillId="0" borderId="8" xfId="0" applyNumberFormat="1" applyFont="1" applyFill="1" applyBorder="1" applyAlignment="1">
      <alignment horizontal="right" vertical="center" wrapText="1"/>
    </xf>
    <xf numFmtId="4" fontId="76" fillId="0" borderId="23" xfId="0" applyNumberFormat="1" applyFont="1" applyFill="1" applyBorder="1" applyAlignment="1">
      <alignment vertical="center" wrapText="1"/>
    </xf>
    <xf numFmtId="0" fontId="1" fillId="0" borderId="32" xfId="0" applyFont="1" applyFill="1" applyBorder="1" applyAlignment="1">
      <alignment vertical="center" wrapText="1"/>
    </xf>
    <xf numFmtId="4" fontId="67" fillId="0" borderId="70" xfId="0" applyNumberFormat="1" applyFont="1" applyFill="1" applyBorder="1" applyAlignment="1">
      <alignment horizontal="right" wrapText="1"/>
    </xf>
    <xf numFmtId="0" fontId="0" fillId="39" borderId="47" xfId="0" applyFill="1" applyBorder="1" applyAlignment="1">
      <alignment horizontal="left" vertical="center" wrapText="1"/>
    </xf>
    <xf numFmtId="0" fontId="6" fillId="39" borderId="49" xfId="0" applyFont="1" applyFill="1" applyBorder="1" applyAlignment="1">
      <alignment horizontal="left" vertical="center" wrapText="1"/>
    </xf>
    <xf numFmtId="0" fontId="0" fillId="0" borderId="47" xfId="0" applyBorder="1" applyAlignment="1">
      <alignment horizontal="center" vertical="center" wrapText="1"/>
    </xf>
    <xf numFmtId="4" fontId="73" fillId="0" borderId="47" xfId="0" applyNumberFormat="1" applyFont="1" applyFill="1" applyBorder="1" applyAlignment="1">
      <alignment horizontal="right" vertical="center" wrapText="1"/>
    </xf>
    <xf numFmtId="4" fontId="0" fillId="0" borderId="47" xfId="0" applyNumberFormat="1" applyBorder="1" applyAlignment="1">
      <alignment horizontal="center" vertical="center"/>
    </xf>
    <xf numFmtId="0" fontId="0" fillId="0" borderId="47" xfId="0" applyBorder="1" applyAlignment="1">
      <alignment horizontal="left" vertical="center" wrapText="1"/>
    </xf>
    <xf numFmtId="4" fontId="76" fillId="39" borderId="74" xfId="0" applyNumberFormat="1" applyFont="1" applyFill="1" applyBorder="1" applyAlignment="1">
      <alignment horizontal="right" vertical="center"/>
    </xf>
    <xf numFmtId="4" fontId="6" fillId="39" borderId="50" xfId="0" applyNumberFormat="1" applyFont="1" applyFill="1" applyBorder="1" applyAlignment="1">
      <alignment horizontal="right" vertical="center"/>
    </xf>
    <xf numFmtId="4" fontId="6" fillId="0" borderId="44" xfId="0" applyNumberFormat="1" applyFont="1" applyFill="1" applyBorder="1" applyAlignment="1">
      <alignment horizontal="left" vertical="center" wrapText="1"/>
    </xf>
    <xf numFmtId="4" fontId="6" fillId="0" borderId="44" xfId="0" applyNumberFormat="1" applyFont="1" applyBorder="1" applyAlignment="1">
      <alignment horizontal="right" vertical="center"/>
    </xf>
    <xf numFmtId="4" fontId="6" fillId="39" borderId="44" xfId="0" applyNumberFormat="1" applyFont="1" applyFill="1" applyBorder="1" applyAlignment="1">
      <alignment horizontal="right" vertical="center"/>
    </xf>
    <xf numFmtId="4" fontId="0" fillId="0" borderId="24" xfId="0" applyNumberFormat="1" applyFont="1" applyFill="1" applyBorder="1" applyAlignment="1">
      <alignment horizontal="right" vertical="center"/>
    </xf>
    <xf numFmtId="4" fontId="6" fillId="39" borderId="75"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10" fontId="0" fillId="0" borderId="31" xfId="0" applyNumberFormat="1" applyFont="1" applyBorder="1" applyAlignment="1">
      <alignment horizontal="center" vertical="center"/>
    </xf>
    <xf numFmtId="4" fontId="76" fillId="39" borderId="70" xfId="0" applyNumberFormat="1" applyFont="1" applyFill="1" applyBorder="1" applyAlignment="1">
      <alignment horizontal="right" vertical="center"/>
    </xf>
    <xf numFmtId="4" fontId="6" fillId="39" borderId="35" xfId="0" applyNumberFormat="1" applyFont="1" applyFill="1" applyBorder="1" applyAlignment="1">
      <alignment horizontal="right" vertical="center" wrapText="1"/>
    </xf>
    <xf numFmtId="4" fontId="76" fillId="0" borderId="0" xfId="0" applyNumberFormat="1" applyFont="1" applyAlignment="1">
      <alignment/>
    </xf>
    <xf numFmtId="14" fontId="6" fillId="0" borderId="27" xfId="0" applyNumberFormat="1" applyFont="1" applyFill="1" applyBorder="1" applyAlignment="1">
      <alignment horizontal="left" vertical="center" wrapText="1"/>
    </xf>
    <xf numFmtId="10" fontId="0" fillId="0" borderId="31" xfId="0" applyNumberFormat="1" applyFont="1" applyBorder="1" applyAlignment="1">
      <alignment horizontal="center" vertical="center"/>
    </xf>
    <xf numFmtId="0" fontId="0" fillId="0" borderId="11" xfId="0" applyBorder="1" applyAlignment="1">
      <alignment horizontal="left" vertical="center" wrapText="1"/>
    </xf>
    <xf numFmtId="4" fontId="0" fillId="0" borderId="31" xfId="0" applyNumberFormat="1" applyFont="1" applyFill="1" applyBorder="1" applyAlignment="1">
      <alignment horizontal="right" vertical="center" wrapText="1"/>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6" fillId="0" borderId="13" xfId="53" applyFont="1" applyBorder="1" applyAlignment="1">
      <alignment vertical="center" wrapText="1"/>
      <protection/>
    </xf>
    <xf numFmtId="4" fontId="0" fillId="0" borderId="0" xfId="0" applyNumberFormat="1" applyBorder="1" applyAlignment="1">
      <alignment/>
    </xf>
    <xf numFmtId="0" fontId="6" fillId="0" borderId="37" xfId="0" applyFont="1" applyFill="1" applyBorder="1" applyAlignment="1">
      <alignment vertical="center" wrapText="1"/>
    </xf>
    <xf numFmtId="0" fontId="6" fillId="0" borderId="43" xfId="0" applyFont="1" applyFill="1" applyBorder="1" applyAlignment="1">
      <alignment vertical="center" wrapText="1"/>
    </xf>
    <xf numFmtId="4" fontId="67" fillId="0" borderId="0" xfId="0" applyNumberFormat="1" applyFont="1" applyAlignment="1">
      <alignment/>
    </xf>
    <xf numFmtId="4" fontId="75" fillId="0" borderId="0" xfId="0" applyNumberFormat="1" applyFont="1" applyFill="1" applyBorder="1" applyAlignment="1">
      <alignment vertical="center"/>
    </xf>
    <xf numFmtId="4" fontId="91" fillId="0" borderId="0" xfId="0" applyNumberFormat="1" applyFont="1" applyFill="1" applyBorder="1" applyAlignment="1">
      <alignment horizontal="right" vertical="center"/>
    </xf>
    <xf numFmtId="4" fontId="84" fillId="0" borderId="0" xfId="0" applyNumberFormat="1" applyFont="1" applyBorder="1" applyAlignment="1">
      <alignment vertical="center"/>
    </xf>
    <xf numFmtId="4" fontId="57" fillId="0" borderId="0" xfId="0" applyNumberFormat="1" applyFont="1" applyBorder="1" applyAlignment="1">
      <alignment horizontal="right" vertical="center"/>
    </xf>
    <xf numFmtId="4" fontId="0" fillId="0" borderId="0" xfId="0" applyNumberFormat="1" applyBorder="1" applyAlignment="1">
      <alignment horizontal="center"/>
    </xf>
    <xf numFmtId="4" fontId="6" fillId="0" borderId="0"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30" fillId="41" borderId="13" xfId="0" applyFont="1" applyFill="1" applyBorder="1" applyAlignment="1">
      <alignment horizontal="center" vertical="center" wrapText="1"/>
    </xf>
    <xf numFmtId="0" fontId="6" fillId="0" borderId="46"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46" xfId="0" applyNumberFormat="1" applyFont="1" applyFill="1" applyBorder="1" applyAlignment="1">
      <alignment horizontal="right" vertical="center"/>
    </xf>
    <xf numFmtId="10" fontId="6" fillId="0" borderId="31" xfId="0" applyNumberFormat="1" applyFont="1" applyFill="1" applyBorder="1" applyAlignment="1">
      <alignment horizontal="center" vertical="center"/>
    </xf>
    <xf numFmtId="4" fontId="6" fillId="0" borderId="46" xfId="0" applyNumberFormat="1" applyFont="1" applyFill="1" applyBorder="1" applyAlignment="1">
      <alignment horizontal="left" vertical="center"/>
    </xf>
    <xf numFmtId="0" fontId="0" fillId="0" borderId="8"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31" xfId="0" applyNumberFormat="1" applyFont="1" applyFill="1" applyBorder="1" applyAlignment="1">
      <alignment vertical="center"/>
    </xf>
    <xf numFmtId="4" fontId="0" fillId="0" borderId="44" xfId="0" applyNumberFormat="1" applyFont="1" applyFill="1" applyBorder="1" applyAlignment="1">
      <alignment horizontal="right" vertical="center"/>
    </xf>
    <xf numFmtId="10" fontId="0" fillId="0" borderId="32" xfId="0" applyNumberFormat="1" applyFont="1" applyFill="1" applyBorder="1" applyAlignment="1">
      <alignment horizontal="center" vertical="center"/>
    </xf>
    <xf numFmtId="0" fontId="0" fillId="0" borderId="32" xfId="0" applyFont="1" applyFill="1" applyBorder="1" applyAlignment="1">
      <alignment vertical="center" wrapText="1"/>
    </xf>
    <xf numFmtId="0" fontId="0" fillId="0" borderId="13"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4" fontId="0" fillId="0" borderId="44" xfId="0" applyNumberFormat="1" applyFont="1" applyFill="1" applyBorder="1" applyAlignment="1">
      <alignment vertical="center"/>
    </xf>
    <xf numFmtId="4" fontId="0" fillId="0" borderId="36" xfId="0" applyNumberFormat="1" applyFont="1" applyFill="1" applyBorder="1" applyAlignment="1">
      <alignment vertical="center"/>
    </xf>
    <xf numFmtId="10" fontId="0" fillId="0" borderId="31"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43" xfId="0" applyNumberFormat="1" applyFont="1" applyFill="1" applyBorder="1" applyAlignment="1">
      <alignment horizontal="right" vertical="center" wrapText="1"/>
    </xf>
    <xf numFmtId="4" fontId="0" fillId="0" borderId="44" xfId="0" applyNumberFormat="1" applyFont="1" applyFill="1" applyBorder="1" applyAlignment="1">
      <alignment horizontal="right" vertical="center" wrapText="1"/>
    </xf>
    <xf numFmtId="4" fontId="0" fillId="0" borderId="43" xfId="0" applyNumberFormat="1" applyFont="1" applyFill="1" applyBorder="1" applyAlignment="1">
      <alignment horizontal="right" vertical="center"/>
    </xf>
    <xf numFmtId="4" fontId="0" fillId="0" borderId="23" xfId="0" applyNumberFormat="1" applyFont="1" applyFill="1" applyBorder="1" applyAlignment="1">
      <alignment vertical="center"/>
    </xf>
    <xf numFmtId="4" fontId="0" fillId="0" borderId="29"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0" fontId="6" fillId="0" borderId="8" xfId="52" applyFont="1" applyFill="1" applyBorder="1" applyAlignment="1">
      <alignment horizontal="left" vertical="center" wrapText="1"/>
      <protection/>
    </xf>
    <xf numFmtId="0" fontId="0" fillId="0" borderId="8" xfId="0" applyFont="1" applyBorder="1" applyAlignment="1">
      <alignment horizontal="left" vertical="center"/>
    </xf>
    <xf numFmtId="10" fontId="0" fillId="0" borderId="44" xfId="0" applyNumberFormat="1" applyFont="1" applyFill="1" applyBorder="1" applyAlignment="1">
      <alignment horizontal="center" vertical="center"/>
    </xf>
    <xf numFmtId="0" fontId="0" fillId="39" borderId="8" xfId="0" applyFont="1" applyFill="1" applyBorder="1" applyAlignment="1">
      <alignment horizontal="left" vertical="center" wrapText="1"/>
    </xf>
    <xf numFmtId="4" fontId="0" fillId="0" borderId="43" xfId="0" applyNumberFormat="1" applyFont="1" applyFill="1" applyBorder="1" applyAlignment="1">
      <alignment vertical="center"/>
    </xf>
    <xf numFmtId="4" fontId="0" fillId="0" borderId="75"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46" xfId="0" applyFont="1" applyFill="1" applyBorder="1" applyAlignment="1">
      <alignment horizontal="left" vertical="center" wrapText="1"/>
    </xf>
    <xf numFmtId="0" fontId="6" fillId="0" borderId="8" xfId="52" applyFont="1" applyBorder="1" applyAlignment="1">
      <alignment horizontal="left" vertical="center" wrapText="1"/>
      <protection/>
    </xf>
    <xf numFmtId="0" fontId="0" fillId="0" borderId="24" xfId="0" applyFont="1" applyFill="1" applyBorder="1" applyAlignment="1">
      <alignment vertical="center" wrapText="1"/>
    </xf>
    <xf numFmtId="0" fontId="0" fillId="0" borderId="71" xfId="0" applyFont="1" applyFill="1" applyBorder="1" applyAlignment="1">
      <alignment vertical="center" wrapText="1"/>
    </xf>
    <xf numFmtId="4" fontId="0" fillId="0" borderId="79" xfId="0" applyNumberFormat="1" applyFont="1" applyFill="1" applyBorder="1" applyAlignment="1">
      <alignment vertical="center"/>
    </xf>
    <xf numFmtId="10" fontId="0" fillId="0" borderId="69" xfId="0" applyNumberFormat="1" applyFont="1" applyFill="1" applyBorder="1" applyAlignment="1">
      <alignment horizontal="center" vertical="center"/>
    </xf>
    <xf numFmtId="0" fontId="0" fillId="0" borderId="36" xfId="0" applyFont="1" applyFill="1" applyBorder="1" applyAlignment="1">
      <alignment horizontal="left" vertical="center" wrapText="1"/>
    </xf>
    <xf numFmtId="10" fontId="0" fillId="0" borderId="34" xfId="0" applyNumberFormat="1" applyFont="1" applyFill="1" applyBorder="1" applyAlignment="1">
      <alignment horizontal="center" vertical="center"/>
    </xf>
    <xf numFmtId="0" fontId="0" fillId="0" borderId="24" xfId="0" applyFont="1" applyFill="1" applyBorder="1" applyAlignment="1">
      <alignment horizontal="left" vertical="center" wrapText="1"/>
    </xf>
    <xf numFmtId="4" fontId="0" fillId="0" borderId="32" xfId="0" applyNumberFormat="1" applyFont="1" applyBorder="1" applyAlignment="1">
      <alignment horizontal="right" vertical="center"/>
    </xf>
    <xf numFmtId="4" fontId="0" fillId="0" borderId="43" xfId="0" applyNumberFormat="1" applyFont="1" applyBorder="1" applyAlignment="1">
      <alignment horizontal="right" vertical="center"/>
    </xf>
    <xf numFmtId="10" fontId="0" fillId="0" borderId="32" xfId="0" applyNumberFormat="1" applyFont="1" applyBorder="1" applyAlignment="1">
      <alignment horizontal="center" vertical="center"/>
    </xf>
    <xf numFmtId="0" fontId="0" fillId="0" borderId="70" xfId="0" applyFont="1" applyFill="1" applyBorder="1" applyAlignment="1">
      <alignment horizontal="center" vertical="center"/>
    </xf>
    <xf numFmtId="0" fontId="6" fillId="0" borderId="46" xfId="52" applyFont="1" applyBorder="1" applyAlignment="1">
      <alignment horizontal="left" vertical="center" wrapText="1"/>
      <protection/>
    </xf>
    <xf numFmtId="0" fontId="0" fillId="0" borderId="46" xfId="0" applyFont="1" applyBorder="1" applyAlignment="1">
      <alignment horizontal="left" vertical="center"/>
    </xf>
    <xf numFmtId="4" fontId="0" fillId="0" borderId="34" xfId="0" applyNumberFormat="1" applyFont="1" applyFill="1" applyBorder="1" applyAlignment="1">
      <alignment horizontal="right" vertical="center"/>
    </xf>
    <xf numFmtId="4" fontId="0" fillId="0" borderId="80" xfId="0" applyNumberFormat="1" applyFont="1" applyBorder="1" applyAlignment="1">
      <alignment horizontal="right" vertical="center"/>
    </xf>
    <xf numFmtId="10" fontId="0" fillId="0" borderId="34" xfId="0" applyNumberFormat="1" applyFont="1" applyBorder="1" applyAlignment="1">
      <alignment horizontal="center" vertical="center"/>
    </xf>
    <xf numFmtId="0" fontId="0" fillId="0" borderId="79" xfId="0" applyFont="1" applyFill="1" applyBorder="1" applyAlignment="1">
      <alignment horizontal="left" vertical="center" wrapText="1"/>
    </xf>
    <xf numFmtId="4" fontId="0" fillId="0" borderId="31" xfId="0" applyNumberFormat="1" applyFont="1" applyFill="1" applyBorder="1" applyAlignment="1">
      <alignment horizontal="right" vertical="center"/>
    </xf>
    <xf numFmtId="0" fontId="0" fillId="0" borderId="59" xfId="0" applyFont="1" applyFill="1" applyBorder="1" applyAlignment="1">
      <alignment horizontal="center" vertical="center"/>
    </xf>
    <xf numFmtId="0" fontId="73" fillId="0" borderId="8" xfId="52" applyFont="1" applyBorder="1" applyAlignment="1">
      <alignment horizontal="left" vertical="center" wrapText="1"/>
      <protection/>
    </xf>
    <xf numFmtId="0" fontId="0" fillId="0" borderId="44" xfId="0" applyFont="1" applyBorder="1" applyAlignment="1">
      <alignment horizontal="left" vertical="center"/>
    </xf>
    <xf numFmtId="0" fontId="0" fillId="0" borderId="74"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39" borderId="47" xfId="0" applyFont="1" applyFill="1" applyBorder="1" applyAlignment="1">
      <alignment horizontal="left" vertical="center" wrapText="1"/>
    </xf>
    <xf numFmtId="0" fontId="0" fillId="39" borderId="48" xfId="0" applyFont="1" applyFill="1" applyBorder="1" applyAlignment="1">
      <alignment horizontal="left" vertical="center" wrapText="1"/>
    </xf>
    <xf numFmtId="4" fontId="0" fillId="0" borderId="53" xfId="0" applyNumberFormat="1" applyFont="1" applyFill="1" applyBorder="1" applyAlignment="1">
      <alignment horizontal="right" vertical="center" wrapText="1"/>
    </xf>
    <xf numFmtId="4" fontId="0" fillId="0" borderId="53"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51" xfId="0" applyNumberFormat="1" applyFont="1" applyBorder="1" applyAlignment="1">
      <alignment horizontal="center" vertical="center"/>
    </xf>
    <xf numFmtId="0" fontId="0" fillId="4" borderId="49" xfId="0" applyFont="1" applyFill="1" applyBorder="1" applyAlignment="1">
      <alignment horizontal="left" vertical="center" wrapText="1"/>
    </xf>
    <xf numFmtId="0" fontId="0" fillId="4" borderId="49" xfId="0" applyFont="1" applyFill="1" applyBorder="1" applyAlignment="1">
      <alignment horizontal="left" vertical="center"/>
    </xf>
    <xf numFmtId="0" fontId="0" fillId="4" borderId="49"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69"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2" xfId="0" applyFont="1" applyFill="1" applyBorder="1" applyAlignment="1">
      <alignment vertical="center" wrapText="1"/>
    </xf>
    <xf numFmtId="4" fontId="0" fillId="0" borderId="34" xfId="0" applyNumberFormat="1" applyFont="1" applyBorder="1" applyAlignment="1">
      <alignment horizontal="right" vertical="center"/>
    </xf>
    <xf numFmtId="0" fontId="0" fillId="0" borderId="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22" xfId="0" applyFont="1" applyFill="1" applyBorder="1" applyAlignment="1">
      <alignment vertical="center" wrapText="1"/>
    </xf>
    <xf numFmtId="0" fontId="6" fillId="39" borderId="26" xfId="0" applyFont="1" applyFill="1" applyBorder="1" applyAlignment="1">
      <alignment vertical="center" wrapText="1"/>
    </xf>
    <xf numFmtId="0" fontId="6" fillId="39" borderId="27" xfId="0" applyFont="1" applyFill="1" applyBorder="1" applyAlignment="1">
      <alignment vertical="center" wrapText="1"/>
    </xf>
    <xf numFmtId="0" fontId="6" fillId="39" borderId="52" xfId="0" applyFont="1" applyFill="1" applyBorder="1" applyAlignment="1">
      <alignment vertical="center" wrapText="1"/>
    </xf>
    <xf numFmtId="0" fontId="0" fillId="0" borderId="37" xfId="0" applyFont="1" applyBorder="1" applyAlignment="1">
      <alignment vertical="center" wrapText="1"/>
    </xf>
    <xf numFmtId="0" fontId="0" fillId="0" borderId="79" xfId="0" applyFont="1" applyBorder="1" applyAlignment="1">
      <alignment vertical="center" wrapText="1"/>
    </xf>
    <xf numFmtId="0" fontId="0" fillId="0" borderId="32" xfId="0" applyFont="1" applyBorder="1" applyAlignment="1">
      <alignment vertical="center" wrapText="1"/>
    </xf>
    <xf numFmtId="14" fontId="0" fillId="0" borderId="30" xfId="0" applyNumberFormat="1" applyFont="1" applyFill="1" applyBorder="1" applyAlignment="1">
      <alignment vertical="center" wrapText="1"/>
    </xf>
    <xf numFmtId="0" fontId="0" fillId="0" borderId="37" xfId="0" applyFont="1" applyFill="1" applyBorder="1" applyAlignment="1">
      <alignment vertical="center" wrapText="1"/>
    </xf>
    <xf numFmtId="0" fontId="0" fillId="0" borderId="32" xfId="0" applyFont="1" applyFill="1" applyBorder="1" applyAlignment="1">
      <alignment vertical="center" wrapText="1"/>
    </xf>
    <xf numFmtId="0" fontId="0" fillId="0" borderId="69" xfId="0" applyFont="1" applyFill="1" applyBorder="1" applyAlignment="1">
      <alignment vertical="center" wrapText="1"/>
    </xf>
    <xf numFmtId="0" fontId="0" fillId="0" borderId="32" xfId="0" applyFont="1" applyFill="1" applyBorder="1" applyAlignment="1">
      <alignment vertical="center" wrapText="1"/>
    </xf>
    <xf numFmtId="0" fontId="0" fillId="0" borderId="71" xfId="0" applyFont="1" applyFill="1" applyBorder="1" applyAlignment="1">
      <alignment vertical="center" wrapText="1"/>
    </xf>
    <xf numFmtId="0" fontId="0" fillId="0" borderId="32" xfId="0" applyFont="1" applyBorder="1" applyAlignment="1">
      <alignment vertical="center" wrapText="1"/>
    </xf>
    <xf numFmtId="0" fontId="0" fillId="0" borderId="32" xfId="0" applyFont="1" applyFill="1" applyBorder="1" applyAlignment="1">
      <alignment vertical="center" wrapText="1"/>
    </xf>
    <xf numFmtId="0" fontId="0" fillId="0" borderId="32" xfId="0" applyFont="1" applyFill="1" applyBorder="1" applyAlignment="1">
      <alignment vertical="center" wrapText="1"/>
    </xf>
    <xf numFmtId="0" fontId="93" fillId="0" borderId="0" xfId="0" applyFont="1" applyAlignment="1">
      <alignment horizontal="center" wrapText="1"/>
    </xf>
    <xf numFmtId="0" fontId="87" fillId="41" borderId="8" xfId="0" applyFont="1" applyFill="1" applyBorder="1" applyAlignment="1">
      <alignment horizontal="left" vertical="center" wrapText="1"/>
    </xf>
    <xf numFmtId="0" fontId="87" fillId="41" borderId="13" xfId="0" applyFont="1" applyFill="1" applyBorder="1" applyAlignment="1">
      <alignment horizontal="left" vertical="center" wrapText="1"/>
    </xf>
    <xf numFmtId="0" fontId="87" fillId="41" borderId="32" xfId="0" applyFont="1" applyFill="1" applyBorder="1" applyAlignment="1">
      <alignment horizontal="left" vertical="center" wrapText="1"/>
    </xf>
    <xf numFmtId="0" fontId="87" fillId="41" borderId="75" xfId="0" applyFont="1" applyFill="1" applyBorder="1" applyAlignment="1">
      <alignment horizontal="center" vertical="center" wrapText="1"/>
    </xf>
    <xf numFmtId="0" fontId="87" fillId="41" borderId="44" xfId="0" applyFont="1" applyFill="1" applyBorder="1" applyAlignment="1">
      <alignment horizontal="center" vertical="center" wrapText="1"/>
    </xf>
    <xf numFmtId="0" fontId="87" fillId="41" borderId="43" xfId="0" applyFont="1" applyFill="1" applyBorder="1" applyAlignment="1">
      <alignment horizontal="center" vertical="center" wrapText="1"/>
    </xf>
    <xf numFmtId="0" fontId="87" fillId="41" borderId="23" xfId="0" applyFont="1" applyFill="1" applyBorder="1" applyAlignment="1">
      <alignment horizontal="left" vertical="center" wrapText="1"/>
    </xf>
    <xf numFmtId="4" fontId="86" fillId="0" borderId="44" xfId="0" applyNumberFormat="1" applyFont="1" applyFill="1" applyBorder="1" applyAlignment="1">
      <alignment horizontal="left" vertical="center"/>
    </xf>
    <xf numFmtId="4" fontId="86" fillId="0" borderId="26" xfId="0" applyNumberFormat="1" applyFont="1" applyFill="1" applyBorder="1" applyAlignment="1">
      <alignment horizontal="left" vertical="center"/>
    </xf>
    <xf numFmtId="4" fontId="79" fillId="0" borderId="8"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6" fillId="7" borderId="8" xfId="0" applyFont="1" applyFill="1" applyBorder="1" applyAlignment="1">
      <alignment horizontal="left" vertical="center" wrapText="1"/>
    </xf>
    <xf numFmtId="0" fontId="86" fillId="7" borderId="13" xfId="0" applyFont="1" applyFill="1" applyBorder="1" applyAlignment="1">
      <alignment horizontal="left" vertical="center" wrapText="1"/>
    </xf>
    <xf numFmtId="0" fontId="86" fillId="4" borderId="28" xfId="0" applyFont="1" applyFill="1" applyBorder="1" applyAlignment="1">
      <alignment horizontal="left" vertical="center" wrapText="1"/>
    </xf>
    <xf numFmtId="0" fontId="86" fillId="4" borderId="80" xfId="0" applyFont="1" applyFill="1" applyBorder="1" applyAlignment="1">
      <alignment horizontal="left" vertical="center" wrapText="1"/>
    </xf>
    <xf numFmtId="0" fontId="86" fillId="0" borderId="16" xfId="0" applyFont="1" applyBorder="1" applyAlignment="1">
      <alignment horizontal="left" vertical="center" wrapText="1"/>
    </xf>
    <xf numFmtId="0" fontId="86" fillId="0" borderId="58" xfId="0" applyFont="1" applyBorder="1" applyAlignment="1">
      <alignment horizontal="left" vertical="center" wrapText="1"/>
    </xf>
    <xf numFmtId="0" fontId="86" fillId="41" borderId="40" xfId="0" applyFont="1" applyFill="1" applyBorder="1" applyAlignment="1">
      <alignment horizontal="left" vertical="center" wrapText="1"/>
    </xf>
    <xf numFmtId="0" fontId="86" fillId="41" borderId="41" xfId="0" applyFont="1" applyFill="1" applyBorder="1" applyAlignment="1">
      <alignment horizontal="left" vertical="center" wrapText="1"/>
    </xf>
    <xf numFmtId="0" fontId="57" fillId="42" borderId="0" xfId="0" applyFont="1" applyFill="1" applyBorder="1" applyAlignment="1">
      <alignment horizontal="left" wrapText="1"/>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4" fontId="79" fillId="0" borderId="13" xfId="0" applyNumberFormat="1" applyFont="1" applyFill="1" applyBorder="1" applyAlignment="1">
      <alignment horizontal="center" vertical="center" wrapText="1"/>
    </xf>
    <xf numFmtId="4" fontId="79" fillId="0" borderId="44" xfId="0" applyNumberFormat="1" applyFont="1" applyFill="1" applyBorder="1" applyAlignment="1">
      <alignment horizontal="center" vertical="center" wrapText="1"/>
    </xf>
    <xf numFmtId="4" fontId="79" fillId="0" borderId="26" xfId="0" applyNumberFormat="1" applyFont="1" applyFill="1" applyBorder="1" applyAlignment="1">
      <alignment horizontal="center" vertical="center" wrapText="1"/>
    </xf>
    <xf numFmtId="4" fontId="90" fillId="0" borderId="44" xfId="0" applyNumberFormat="1" applyFont="1" applyFill="1" applyBorder="1" applyAlignment="1">
      <alignment horizontal="left" vertical="center" wrapText="1"/>
    </xf>
    <xf numFmtId="4" fontId="90" fillId="0" borderId="26" xfId="0" applyNumberFormat="1" applyFont="1" applyFill="1" applyBorder="1" applyAlignment="1">
      <alignment horizontal="left" vertical="center" wrapText="1"/>
    </xf>
    <xf numFmtId="4" fontId="79" fillId="0" borderId="13" xfId="0" applyNumberFormat="1" applyFont="1" applyFill="1" applyBorder="1" applyAlignment="1">
      <alignment horizontal="left" vertical="center"/>
    </xf>
    <xf numFmtId="4" fontId="79" fillId="0" borderId="44" xfId="0" applyNumberFormat="1" applyFont="1" applyFill="1" applyBorder="1" applyAlignment="1">
      <alignment horizontal="left" vertical="center"/>
    </xf>
    <xf numFmtId="4" fontId="79" fillId="0" borderId="26" xfId="0" applyNumberFormat="1" applyFont="1" applyFill="1" applyBorder="1" applyAlignment="1">
      <alignment horizontal="left" vertical="center"/>
    </xf>
    <xf numFmtId="4" fontId="79" fillId="0" borderId="8" xfId="0" applyNumberFormat="1" applyFont="1" applyFill="1" applyBorder="1" applyAlignment="1">
      <alignment horizontal="left" vertical="center" wrapText="1"/>
    </xf>
    <xf numFmtId="0" fontId="86" fillId="41" borderId="13" xfId="0" applyFont="1" applyFill="1" applyBorder="1" applyAlignment="1">
      <alignment horizontal="left" vertical="center" wrapText="1"/>
    </xf>
    <xf numFmtId="0" fontId="86" fillId="41" borderId="44" xfId="0" applyFont="1" applyFill="1" applyBorder="1" applyAlignment="1">
      <alignment horizontal="left" vertical="center" wrapText="1"/>
    </xf>
    <xf numFmtId="0" fontId="86" fillId="41" borderId="26" xfId="0" applyFont="1" applyFill="1" applyBorder="1" applyAlignment="1">
      <alignment horizontal="left" vertical="center" wrapText="1"/>
    </xf>
    <xf numFmtId="0" fontId="86" fillId="0" borderId="8" xfId="0" applyFont="1" applyBorder="1" applyAlignment="1">
      <alignment horizontal="left" vertical="top" wrapText="1"/>
    </xf>
    <xf numFmtId="0" fontId="79" fillId="0" borderId="8" xfId="0" applyFont="1" applyBorder="1" applyAlignment="1">
      <alignment horizontal="left" vertical="top" wrapText="1"/>
    </xf>
    <xf numFmtId="0" fontId="79" fillId="0" borderId="13" xfId="0" applyFont="1" applyBorder="1" applyAlignment="1">
      <alignment horizontal="left" vertical="top" wrapText="1"/>
    </xf>
    <xf numFmtId="0" fontId="79" fillId="0" borderId="44" xfId="0" applyFont="1" applyBorder="1" applyAlignment="1">
      <alignment horizontal="left" vertical="top" wrapText="1"/>
    </xf>
    <xf numFmtId="0" fontId="79" fillId="0" borderId="26" xfId="0" applyFont="1" applyBorder="1" applyAlignment="1">
      <alignment horizontal="left" vertical="top" wrapText="1"/>
    </xf>
    <xf numFmtId="0" fontId="6" fillId="0" borderId="70" xfId="0" applyFont="1" applyBorder="1" applyAlignment="1">
      <alignment horizontal="left" vertical="center" wrapText="1"/>
    </xf>
    <xf numFmtId="0" fontId="6" fillId="0" borderId="21" xfId="0" applyFont="1" applyBorder="1" applyAlignment="1">
      <alignment horizontal="left" vertical="center" wrapText="1"/>
    </xf>
    <xf numFmtId="0" fontId="0" fillId="39" borderId="46"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39" borderId="34" xfId="0" applyNumberFormat="1" applyFont="1" applyFill="1" applyBorder="1" applyAlignment="1">
      <alignment horizontal="right" vertical="center"/>
    </xf>
    <xf numFmtId="4" fontId="0" fillId="39" borderId="31" xfId="0" applyNumberFormat="1" applyFont="1" applyFill="1" applyBorder="1" applyAlignment="1">
      <alignment horizontal="right" vertical="center"/>
    </xf>
    <xf numFmtId="4" fontId="76" fillId="39" borderId="70" xfId="0" applyNumberFormat="1" applyFont="1" applyFill="1" applyBorder="1" applyAlignment="1">
      <alignment horizontal="right" vertical="center"/>
    </xf>
    <xf numFmtId="4" fontId="76" fillId="39" borderId="21" xfId="0" applyNumberFormat="1" applyFont="1" applyFill="1" applyBorder="1" applyAlignment="1">
      <alignment horizontal="right" vertical="center"/>
    </xf>
    <xf numFmtId="4" fontId="0" fillId="0" borderId="36" xfId="0" applyNumberFormat="1" applyFont="1" applyBorder="1" applyAlignment="1">
      <alignment horizontal="right" vertical="center"/>
    </xf>
    <xf numFmtId="4" fontId="0" fillId="0" borderId="22" xfId="0" applyNumberFormat="1" applyFont="1" applyBorder="1" applyAlignment="1">
      <alignment horizontal="right" vertical="center"/>
    </xf>
    <xf numFmtId="10" fontId="0" fillId="0" borderId="34" xfId="0" applyNumberFormat="1" applyFont="1" applyBorder="1" applyAlignment="1">
      <alignment horizontal="center" vertical="center"/>
    </xf>
    <xf numFmtId="10" fontId="0" fillId="0" borderId="31" xfId="0" applyNumberFormat="1" applyFont="1" applyBorder="1" applyAlignment="1">
      <alignment horizontal="center" vertical="center"/>
    </xf>
    <xf numFmtId="0" fontId="0" fillId="0" borderId="46"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14" fontId="6" fillId="0" borderId="70" xfId="0" applyNumberFormat="1" applyFont="1" applyFill="1" applyBorder="1" applyAlignment="1">
      <alignment horizontal="left" vertical="center" wrapText="1"/>
    </xf>
    <xf numFmtId="14" fontId="6" fillId="0" borderId="21" xfId="0" applyNumberFormat="1" applyFont="1" applyFill="1" applyBorder="1" applyAlignment="1">
      <alignment horizontal="left" vertical="center" wrapText="1"/>
    </xf>
    <xf numFmtId="4" fontId="0" fillId="0" borderId="34" xfId="0" applyNumberFormat="1" applyFont="1" applyFill="1" applyBorder="1" applyAlignment="1">
      <alignment horizontal="right" vertical="center" wrapText="1"/>
    </xf>
    <xf numFmtId="4" fontId="0" fillId="0" borderId="31" xfId="0" applyNumberFormat="1" applyFont="1" applyFill="1" applyBorder="1" applyAlignment="1">
      <alignment horizontal="right" vertical="center" wrapText="1"/>
    </xf>
    <xf numFmtId="0" fontId="0" fillId="0" borderId="46" xfId="0" applyBorder="1" applyAlignment="1">
      <alignment horizontal="left" vertical="center" wrapText="1"/>
    </xf>
    <xf numFmtId="0" fontId="0" fillId="0" borderId="11" xfId="0" applyBorder="1" applyAlignment="1">
      <alignment horizontal="left" vertical="center" wrapText="1"/>
    </xf>
    <xf numFmtId="0" fontId="0" fillId="39" borderId="46"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6" fillId="39" borderId="46" xfId="0" applyFont="1" applyFill="1" applyBorder="1" applyAlignment="1">
      <alignment horizontal="center" vertical="center" wrapText="1"/>
    </xf>
    <xf numFmtId="0" fontId="6" fillId="39" borderId="12" xfId="0" applyFont="1" applyFill="1" applyBorder="1" applyAlignment="1">
      <alignment horizontal="center" vertical="center" wrapText="1"/>
    </xf>
    <xf numFmtId="0" fontId="6" fillId="39" borderId="11" xfId="0" applyFont="1" applyFill="1" applyBorder="1" applyAlignment="1">
      <alignment horizontal="center" vertical="center" wrapText="1"/>
    </xf>
    <xf numFmtId="0" fontId="0" fillId="39" borderId="46" xfId="0" applyFont="1" applyFill="1" applyBorder="1" applyAlignment="1">
      <alignment horizontal="center" vertical="center" wrapText="1"/>
    </xf>
    <xf numFmtId="0" fontId="0" fillId="39" borderId="12" xfId="0" applyFont="1" applyFill="1" applyBorder="1" applyAlignment="1">
      <alignment horizontal="center" vertical="center" wrapText="1"/>
    </xf>
    <xf numFmtId="0" fontId="0" fillId="39" borderId="11" xfId="0" applyFont="1" applyFill="1" applyBorder="1" applyAlignment="1">
      <alignment horizontal="center" vertical="center" wrapText="1"/>
    </xf>
    <xf numFmtId="10" fontId="0" fillId="0" borderId="34" xfId="0" applyNumberFormat="1" applyBorder="1" applyAlignment="1">
      <alignment horizontal="center" vertical="center"/>
    </xf>
    <xf numFmtId="10" fontId="0" fillId="0" borderId="69" xfId="0" applyNumberFormat="1" applyBorder="1" applyAlignment="1">
      <alignment horizontal="center" vertical="center"/>
    </xf>
    <xf numFmtId="10" fontId="0" fillId="0" borderId="31" xfId="0" applyNumberFormat="1" applyBorder="1" applyAlignment="1">
      <alignment horizontal="center" vertical="center"/>
    </xf>
    <xf numFmtId="0" fontId="0" fillId="0" borderId="12" xfId="0" applyBorder="1" applyAlignment="1">
      <alignment horizontal="left" vertical="center"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0" fillId="0" borderId="46" xfId="0" applyFont="1" applyBorder="1" applyAlignment="1">
      <alignment horizontal="left" vertical="center"/>
    </xf>
    <xf numFmtId="0" fontId="0" fillId="0" borderId="11" xfId="0" applyFont="1" applyBorder="1" applyAlignment="1">
      <alignment horizontal="left" vertical="center"/>
    </xf>
    <xf numFmtId="0" fontId="0" fillId="0" borderId="46" xfId="0" applyFont="1" applyFill="1" applyBorder="1" applyAlignment="1">
      <alignment horizontal="left" vertical="center" wrapText="1"/>
    </xf>
    <xf numFmtId="0" fontId="0" fillId="0" borderId="11" xfId="0" applyFont="1" applyFill="1" applyBorder="1" applyAlignment="1">
      <alignment horizontal="left" vertical="center" wrapText="1"/>
    </xf>
    <xf numFmtId="10" fontId="0" fillId="0" borderId="69" xfId="0" applyNumberFormat="1" applyFont="1" applyBorder="1" applyAlignment="1">
      <alignment horizontal="center" vertical="center"/>
    </xf>
    <xf numFmtId="0" fontId="0" fillId="0" borderId="8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4" fontId="0" fillId="0" borderId="46" xfId="0" applyNumberFormat="1"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6" xfId="0" applyFont="1" applyBorder="1" applyAlignment="1">
      <alignment horizontal="left" vertical="center" wrapText="1"/>
    </xf>
    <xf numFmtId="0" fontId="0" fillId="0" borderId="12" xfId="0" applyFont="1" applyBorder="1" applyAlignment="1">
      <alignment horizontal="left" vertical="center" wrapText="1"/>
    </xf>
    <xf numFmtId="4" fontId="0" fillId="0" borderId="31" xfId="0" applyNumberFormat="1" applyFont="1" applyBorder="1" applyAlignment="1">
      <alignment horizontal="right" vertical="center"/>
    </xf>
    <xf numFmtId="0" fontId="0" fillId="0" borderId="8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6" xfId="0" applyFont="1" applyBorder="1" applyAlignment="1">
      <alignment horizontal="left" vertical="center" wrapText="1"/>
    </xf>
    <xf numFmtId="0" fontId="6" fillId="0" borderId="70"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10" fontId="0" fillId="0" borderId="82" xfId="0" applyNumberFormat="1" applyFont="1" applyBorder="1" applyAlignment="1">
      <alignment horizontal="center" vertical="center"/>
    </xf>
    <xf numFmtId="0" fontId="0" fillId="0" borderId="31" xfId="0" applyBorder="1" applyAlignment="1">
      <alignment horizontal="center" vertical="center"/>
    </xf>
    <xf numFmtId="4" fontId="6" fillId="39" borderId="34" xfId="0" applyNumberFormat="1" applyFont="1" applyFill="1" applyBorder="1" applyAlignment="1">
      <alignment horizontal="right" vertical="center"/>
    </xf>
    <xf numFmtId="4" fontId="6" fillId="39" borderId="31" xfId="0" applyNumberFormat="1" applyFont="1" applyFill="1" applyBorder="1" applyAlignment="1">
      <alignment horizontal="right" vertical="center"/>
    </xf>
    <xf numFmtId="0" fontId="0" fillId="0" borderId="8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22" xfId="0"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9" borderId="46"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6" fillId="0" borderId="84" xfId="0" applyFont="1" applyBorder="1" applyAlignment="1">
      <alignment horizontal="left" vertical="center" wrapText="1"/>
    </xf>
    <xf numFmtId="0" fontId="6" fillId="0" borderId="73" xfId="0" applyFont="1" applyBorder="1" applyAlignment="1">
      <alignment horizontal="left" vertical="center" wrapText="1"/>
    </xf>
    <xf numFmtId="0" fontId="0" fillId="39" borderId="36" xfId="0" applyFont="1" applyFill="1" applyBorder="1" applyAlignment="1">
      <alignment horizontal="left" vertical="center" wrapText="1"/>
    </xf>
    <xf numFmtId="0" fontId="6" fillId="39" borderId="36" xfId="0" applyFont="1" applyFill="1" applyBorder="1" applyAlignment="1">
      <alignment horizontal="left" vertical="center" wrapText="1"/>
    </xf>
    <xf numFmtId="0" fontId="6" fillId="39" borderId="22" xfId="0" applyFont="1" applyFill="1" applyBorder="1" applyAlignment="1">
      <alignment horizontal="left" vertical="center" wrapText="1"/>
    </xf>
    <xf numFmtId="0" fontId="6" fillId="39" borderId="71" xfId="0" applyFont="1" applyFill="1" applyBorder="1" applyAlignment="1">
      <alignment horizontal="left" vertical="center" wrapText="1"/>
    </xf>
    <xf numFmtId="0" fontId="6" fillId="0" borderId="70" xfId="0" applyFont="1" applyBorder="1" applyAlignment="1">
      <alignment vertical="center" wrapText="1"/>
    </xf>
    <xf numFmtId="0" fontId="6" fillId="0" borderId="21" xfId="0" applyFont="1" applyBorder="1" applyAlignment="1">
      <alignment vertical="center" wrapText="1"/>
    </xf>
    <xf numFmtId="0" fontId="0" fillId="0" borderId="36"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57" fillId="7" borderId="44" xfId="0" applyFont="1" applyFill="1" applyBorder="1" applyAlignment="1">
      <alignment horizontal="center" vertical="center" wrapText="1"/>
    </xf>
    <xf numFmtId="0" fontId="57" fillId="7" borderId="43" xfId="0" applyFont="1" applyFill="1" applyBorder="1" applyAlignment="1">
      <alignment horizontal="center" vertical="center" wrapText="1"/>
    </xf>
    <xf numFmtId="0" fontId="74" fillId="7" borderId="70" xfId="0" applyFont="1" applyFill="1" applyBorder="1" applyAlignment="1">
      <alignment vertical="center" wrapText="1"/>
    </xf>
    <xf numFmtId="0" fontId="74" fillId="7" borderId="73" xfId="0" applyFont="1" applyFill="1" applyBorder="1" applyAlignment="1">
      <alignment vertical="center" wrapText="1"/>
    </xf>
    <xf numFmtId="0" fontId="74" fillId="7" borderId="8" xfId="0" applyFont="1" applyFill="1" applyBorder="1" applyAlignment="1">
      <alignment vertical="center" wrapText="1"/>
    </xf>
    <xf numFmtId="0" fontId="74" fillId="7" borderId="46" xfId="0" applyFont="1" applyFill="1" applyBorder="1" applyAlignment="1">
      <alignment vertical="center" wrapText="1"/>
    </xf>
    <xf numFmtId="0" fontId="0" fillId="0" borderId="46" xfId="51" applyFont="1" applyBorder="1" applyAlignment="1">
      <alignment horizontal="left" vertical="center" wrapText="1"/>
      <protection/>
    </xf>
    <xf numFmtId="0" fontId="0" fillId="0" borderId="12" xfId="51" applyFont="1" applyBorder="1" applyAlignment="1">
      <alignment horizontal="left" vertical="center" wrapText="1"/>
      <protection/>
    </xf>
    <xf numFmtId="0" fontId="0" fillId="0" borderId="46" xfId="0" applyFont="1" applyBorder="1" applyAlignment="1">
      <alignment horizontal="left" vertical="center"/>
    </xf>
    <xf numFmtId="0" fontId="0" fillId="0" borderId="12" xfId="0" applyFont="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4" fontId="0" fillId="0" borderId="46"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46" xfId="0" applyFont="1" applyFill="1" applyBorder="1" applyAlignment="1">
      <alignment horizontal="left" vertical="center" wrapText="1"/>
    </xf>
    <xf numFmtId="0" fontId="0" fillId="0" borderId="81" xfId="51" applyFont="1" applyBorder="1" applyAlignment="1">
      <alignment horizontal="left" vertical="center" wrapText="1"/>
      <protection/>
    </xf>
    <xf numFmtId="0" fontId="0" fillId="0" borderId="81" xfId="0" applyFont="1" applyBorder="1" applyAlignment="1">
      <alignment horizontal="left" vertical="center"/>
    </xf>
    <xf numFmtId="4" fontId="0" fillId="0" borderId="81"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74" fillId="7" borderId="46" xfId="0" applyFont="1" applyFill="1" applyBorder="1" applyAlignment="1">
      <alignment horizontal="center" vertical="center" textRotation="90" wrapText="1"/>
    </xf>
    <xf numFmtId="0" fontId="74"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46" xfId="0" applyFont="1" applyFill="1" applyBorder="1" applyAlignment="1">
      <alignment vertical="center" wrapText="1"/>
    </xf>
    <xf numFmtId="0" fontId="74" fillId="7" borderId="34" xfId="0" applyFont="1" applyFill="1" applyBorder="1" applyAlignment="1">
      <alignment horizontal="left" vertical="center" wrapText="1"/>
    </xf>
    <xf numFmtId="0" fontId="74" fillId="7" borderId="31" xfId="0" applyFont="1" applyFill="1" applyBorder="1" applyAlignment="1">
      <alignment horizontal="left" vertical="center" wrapText="1"/>
    </xf>
    <xf numFmtId="0" fontId="74" fillId="7" borderId="34" xfId="0" applyFont="1" applyFill="1" applyBorder="1" applyAlignment="1">
      <alignment vertical="center" wrapText="1"/>
    </xf>
    <xf numFmtId="0" fontId="74" fillId="7" borderId="69" xfId="0" applyFont="1" applyFill="1" applyBorder="1" applyAlignment="1">
      <alignment vertical="center" wrapText="1"/>
    </xf>
    <xf numFmtId="0" fontId="57" fillId="7" borderId="75" xfId="0" applyFont="1" applyFill="1" applyBorder="1" applyAlignment="1">
      <alignment horizontal="center" vertical="center" wrapText="1"/>
    </xf>
    <xf numFmtId="0" fontId="74" fillId="7" borderId="32" xfId="0" applyFont="1" applyFill="1" applyBorder="1" applyAlignment="1">
      <alignment vertical="center" wrapText="1"/>
    </xf>
    <xf numFmtId="0" fontId="74" fillId="7" borderId="13" xfId="0" applyFont="1" applyFill="1" applyBorder="1" applyAlignment="1">
      <alignment vertical="center" wrapText="1"/>
    </xf>
    <xf numFmtId="0" fontId="74" fillId="7" borderId="28" xfId="0" applyFont="1" applyFill="1" applyBorder="1" applyAlignment="1">
      <alignment vertical="center" wrapText="1"/>
    </xf>
    <xf numFmtId="0" fontId="0" fillId="0" borderId="11" xfId="0" applyBorder="1" applyAlignment="1">
      <alignment vertical="center" wrapText="1"/>
    </xf>
    <xf numFmtId="0" fontId="0" fillId="0" borderId="8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1" xfId="0" applyFont="1" applyFill="1" applyBorder="1" applyAlignment="1">
      <alignment horizontal="left" vertical="center" wrapText="1"/>
    </xf>
    <xf numFmtId="4" fontId="0" fillId="0" borderId="21" xfId="0" applyNumberFormat="1" applyFont="1" applyBorder="1" applyAlignment="1">
      <alignment horizontal="right" vertical="center"/>
    </xf>
    <xf numFmtId="0" fontId="6" fillId="0" borderId="35" xfId="0" applyFont="1" applyBorder="1" applyAlignment="1">
      <alignment horizontal="left" vertical="center" wrapText="1"/>
    </xf>
    <xf numFmtId="0" fontId="6" fillId="0" borderId="27" xfId="0" applyFont="1" applyBorder="1" applyAlignment="1">
      <alignment horizontal="left" vertical="center" wrapText="1"/>
    </xf>
    <xf numFmtId="0" fontId="57" fillId="39" borderId="29" xfId="0" applyFont="1" applyFill="1" applyBorder="1" applyAlignment="1">
      <alignment horizontal="left" vertical="center" wrapText="1"/>
    </xf>
    <xf numFmtId="0" fontId="57" fillId="39" borderId="37"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6" xfId="51" applyFont="1" applyBorder="1" applyAlignment="1">
      <alignment horizontal="left" vertical="center" wrapText="1"/>
      <protection/>
    </xf>
    <xf numFmtId="0" fontId="0" fillId="0" borderId="11" xfId="51" applyFont="1" applyBorder="1" applyAlignment="1">
      <alignment horizontal="left" vertical="center" wrapText="1"/>
      <protection/>
    </xf>
    <xf numFmtId="0" fontId="0" fillId="0" borderId="46" xfId="0" applyFont="1" applyFill="1" applyBorder="1" applyAlignment="1">
      <alignment horizontal="left" vertical="center"/>
    </xf>
    <xf numFmtId="0" fontId="0" fillId="0" borderId="11" xfId="0" applyFont="1" applyFill="1" applyBorder="1" applyAlignment="1">
      <alignment horizontal="left" vertical="center"/>
    </xf>
    <xf numFmtId="4" fontId="0" fillId="0" borderId="46"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57" fillId="7" borderId="48" xfId="0" applyFont="1" applyFill="1" applyBorder="1" applyAlignment="1">
      <alignment horizontal="left" vertical="center" wrapText="1"/>
    </xf>
    <xf numFmtId="0" fontId="0" fillId="0" borderId="49" xfId="0" applyBorder="1" applyAlignment="1">
      <alignment horizontal="left" vertical="center"/>
    </xf>
    <xf numFmtId="0" fontId="0" fillId="0" borderId="56" xfId="0" applyBorder="1" applyAlignment="1">
      <alignment horizontal="left" vertical="center"/>
    </xf>
    <xf numFmtId="0" fontId="0" fillId="0" borderId="46" xfId="0" applyFont="1" applyFill="1" applyBorder="1" applyAlignment="1">
      <alignment horizontal="center" vertical="center" wrapText="1"/>
    </xf>
    <xf numFmtId="0" fontId="0" fillId="0" borderId="11" xfId="0" applyFont="1" applyFill="1" applyBorder="1" applyAlignment="1">
      <alignment horizontal="center" vertical="center" wrapText="1"/>
    </xf>
    <xf numFmtId="4" fontId="0" fillId="0" borderId="81"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4" fontId="6" fillId="0" borderId="46" xfId="0" applyNumberFormat="1" applyFont="1" applyFill="1" applyBorder="1" applyAlignment="1">
      <alignment horizontal="right" vertical="center"/>
    </xf>
    <xf numFmtId="0" fontId="6" fillId="0" borderId="12" xfId="0" applyFont="1" applyBorder="1" applyAlignment="1">
      <alignment horizontal="right" vertical="center"/>
    </xf>
    <xf numFmtId="0" fontId="6" fillId="0" borderId="11" xfId="0" applyFont="1" applyBorder="1" applyAlignment="1">
      <alignment horizontal="right" vertical="center"/>
    </xf>
    <xf numFmtId="0" fontId="75" fillId="0" borderId="29" xfId="0" applyFont="1" applyFill="1" applyBorder="1" applyAlignment="1">
      <alignment horizontal="left" vertical="center" wrapText="1"/>
    </xf>
    <xf numFmtId="0" fontId="0" fillId="0" borderId="46" xfId="0" applyBorder="1" applyAlignment="1">
      <alignment vertical="center" wrapText="1"/>
    </xf>
    <xf numFmtId="0" fontId="0" fillId="0" borderId="12" xfId="0" applyBorder="1" applyAlignment="1">
      <alignment vertical="center" wrapText="1"/>
    </xf>
    <xf numFmtId="0" fontId="0" fillId="0" borderId="12" xfId="53"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0" fillId="0" borderId="8" xfId="0" applyFont="1" applyFill="1" applyBorder="1" applyAlignment="1">
      <alignment horizontal="left" vertical="center" wrapText="1"/>
    </xf>
    <xf numFmtId="4" fontId="73" fillId="0" borderId="46" xfId="0" applyNumberFormat="1" applyFont="1" applyFill="1" applyBorder="1" applyAlignment="1">
      <alignment horizontal="right" vertical="center"/>
    </xf>
    <xf numFmtId="4" fontId="73" fillId="0" borderId="12" xfId="0" applyNumberFormat="1" applyFont="1" applyFill="1" applyBorder="1" applyAlignment="1">
      <alignment horizontal="right" vertical="center"/>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81" fillId="0" borderId="46" xfId="53" applyFont="1" applyBorder="1" applyAlignment="1">
      <alignment horizontal="left" vertical="center" wrapText="1"/>
      <protection/>
    </xf>
    <xf numFmtId="0" fontId="81" fillId="0" borderId="12" xfId="53" applyFont="1" applyBorder="1" applyAlignment="1">
      <alignment horizontal="left" vertical="center" wrapText="1"/>
      <protection/>
    </xf>
    <xf numFmtId="164" fontId="0" fillId="39" borderId="46"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46" xfId="0" applyFont="1" applyFill="1" applyBorder="1" applyAlignment="1">
      <alignment horizontal="left" vertical="center" wrapText="1"/>
    </xf>
    <xf numFmtId="0" fontId="6" fillId="0" borderId="46" xfId="51" applyFont="1" applyFill="1" applyBorder="1" applyAlignment="1">
      <alignment horizontal="left" vertical="center" wrapText="1"/>
      <protection/>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0" fillId="0" borderId="46" xfId="0" applyFont="1" applyFill="1" applyBorder="1" applyAlignment="1">
      <alignment horizontal="center" vertical="center" wrapText="1"/>
    </xf>
    <xf numFmtId="0" fontId="0" fillId="0" borderId="8" xfId="0" applyFont="1" applyBorder="1" applyAlignment="1">
      <alignment horizontal="left" vertical="center" wrapText="1"/>
    </xf>
    <xf numFmtId="0" fontId="73" fillId="0" borderId="46" xfId="53" applyFont="1" applyBorder="1" applyAlignment="1">
      <alignment horizontal="left" vertical="center" wrapText="1"/>
      <protection/>
    </xf>
    <xf numFmtId="0" fontId="73" fillId="0" borderId="12" xfId="53" applyFont="1" applyBorder="1" applyAlignment="1">
      <alignment horizontal="left" vertical="center" wrapText="1"/>
      <protection/>
    </xf>
    <xf numFmtId="0" fontId="0" fillId="0" borderId="8"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12" xfId="0" applyFont="1" applyFill="1" applyBorder="1" applyAlignment="1">
      <alignment vertical="center" wrapText="1"/>
    </xf>
    <xf numFmtId="0" fontId="73" fillId="0" borderId="46" xfId="51" applyFont="1" applyBorder="1" applyAlignment="1">
      <alignment horizontal="left" vertical="center" wrapText="1"/>
      <protection/>
    </xf>
    <xf numFmtId="0" fontId="73" fillId="0" borderId="12" xfId="51" applyFont="1" applyBorder="1" applyAlignment="1">
      <alignment horizontal="left" vertical="center" wrapText="1"/>
      <protection/>
    </xf>
    <xf numFmtId="0" fontId="73" fillId="0" borderId="11" xfId="51" applyFont="1" applyBorder="1" applyAlignment="1">
      <alignment horizontal="left" vertical="center" wrapText="1"/>
      <protection/>
    </xf>
    <xf numFmtId="0" fontId="0" fillId="0" borderId="46" xfId="0" applyFont="1" applyFill="1" applyBorder="1" applyAlignment="1">
      <alignment vertical="center" wrapText="1"/>
    </xf>
    <xf numFmtId="4" fontId="0" fillId="0" borderId="46"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4" fontId="6" fillId="0" borderId="46"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73" fillId="0" borderId="46" xfId="0" applyNumberFormat="1" applyFont="1" applyBorder="1" applyAlignment="1">
      <alignment horizontal="right" vertical="center"/>
    </xf>
    <xf numFmtId="4" fontId="73" fillId="0" borderId="12" xfId="0" applyNumberFormat="1" applyFont="1" applyBorder="1" applyAlignment="1">
      <alignment horizontal="right" vertical="center"/>
    </xf>
    <xf numFmtId="4" fontId="73" fillId="0" borderId="11" xfId="0" applyNumberFormat="1" applyFont="1" applyBorder="1" applyAlignment="1">
      <alignment horizontal="right" vertical="center"/>
    </xf>
    <xf numFmtId="4" fontId="0" fillId="0" borderId="46" xfId="0" applyNumberFormat="1" applyFont="1" applyBorder="1" applyAlignment="1">
      <alignment horizontal="center" vertical="center"/>
    </xf>
    <xf numFmtId="0" fontId="0" fillId="0" borderId="46" xfId="51" applyFont="1" applyBorder="1" applyAlignment="1">
      <alignment vertical="center" wrapText="1"/>
      <protection/>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46" xfId="51" applyFont="1" applyBorder="1" applyAlignment="1">
      <alignment horizontal="left" vertical="center" wrapText="1"/>
      <protection/>
    </xf>
    <xf numFmtId="0" fontId="0" fillId="0" borderId="46" xfId="0" applyFont="1" applyBorder="1" applyAlignment="1">
      <alignment horizontal="left" vertical="center"/>
    </xf>
    <xf numFmtId="4" fontId="0" fillId="0" borderId="69" xfId="0" applyNumberFormat="1" applyFont="1" applyBorder="1" applyAlignment="1">
      <alignment horizontal="right" vertical="center"/>
    </xf>
    <xf numFmtId="0" fontId="0" fillId="0" borderId="69" xfId="0" applyBorder="1" applyAlignment="1">
      <alignment horizontal="center" vertical="center"/>
    </xf>
    <xf numFmtId="0" fontId="6" fillId="0" borderId="36" xfId="0" applyFont="1" applyFill="1" applyBorder="1" applyAlignment="1">
      <alignment horizontal="left" vertical="top" wrapText="1"/>
    </xf>
    <xf numFmtId="0" fontId="0" fillId="0" borderId="71" xfId="0" applyBorder="1" applyAlignment="1">
      <alignment horizontal="left" vertical="top" wrapText="1"/>
    </xf>
    <xf numFmtId="0" fontId="0" fillId="0" borderId="22" xfId="0" applyBorder="1" applyAlignment="1">
      <alignment horizontal="left" vertical="top" wrapText="1"/>
    </xf>
    <xf numFmtId="0" fontId="0" fillId="0" borderId="46" xfId="0" applyFont="1" applyFill="1" applyBorder="1" applyAlignment="1">
      <alignment horizontal="left" vertical="center" wrapText="1"/>
    </xf>
    <xf numFmtId="0" fontId="0" fillId="0" borderId="46" xfId="51" applyFont="1" applyBorder="1" applyAlignment="1">
      <alignment horizontal="left" vertical="center" wrapText="1"/>
      <protection/>
    </xf>
    <xf numFmtId="0" fontId="6" fillId="0" borderId="46"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9" borderId="71" xfId="0" applyFont="1" applyFill="1" applyBorder="1" applyAlignment="1">
      <alignment horizontal="left" vertical="center" wrapText="1"/>
    </xf>
    <xf numFmtId="164" fontId="0" fillId="39" borderId="46"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1" xfId="0" applyFont="1" applyFill="1" applyBorder="1" applyAlignment="1">
      <alignment horizontal="left" vertical="center" wrapText="1"/>
    </xf>
    <xf numFmtId="4" fontId="6" fillId="0" borderId="46" xfId="0" applyNumberFormat="1" applyFont="1" applyFill="1" applyBorder="1" applyAlignment="1">
      <alignment horizontal="center" vertical="center"/>
    </xf>
    <xf numFmtId="4" fontId="0" fillId="0" borderId="46" xfId="0" applyNumberFormat="1" applyFont="1" applyFill="1" applyBorder="1" applyAlignment="1">
      <alignment horizontal="center" vertical="center"/>
    </xf>
    <xf numFmtId="0" fontId="0" fillId="39" borderId="46"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39" borderId="71" xfId="0" applyFont="1" applyFill="1" applyBorder="1" applyAlignment="1">
      <alignment horizontal="left" vertical="center" wrapText="1"/>
    </xf>
    <xf numFmtId="4" fontId="0" fillId="0" borderId="46" xfId="0" applyNumberFormat="1" applyBorder="1" applyAlignment="1">
      <alignment horizontal="right" vertical="center"/>
    </xf>
    <xf numFmtId="4" fontId="0" fillId="0" borderId="12" xfId="0" applyNumberFormat="1" applyBorder="1" applyAlignment="1">
      <alignment horizontal="right" vertical="center"/>
    </xf>
    <xf numFmtId="4" fontId="0" fillId="0" borderId="11" xfId="0" applyNumberFormat="1" applyBorder="1" applyAlignment="1">
      <alignment horizontal="right" vertical="center"/>
    </xf>
    <xf numFmtId="4" fontId="0" fillId="0" borderId="46" xfId="0" applyNumberFormat="1" applyBorder="1" applyAlignment="1">
      <alignment horizontal="center" vertical="center"/>
    </xf>
    <xf numFmtId="4" fontId="0" fillId="0" borderId="12" xfId="0" applyNumberFormat="1" applyBorder="1" applyAlignment="1">
      <alignment horizontal="center" vertical="center"/>
    </xf>
    <xf numFmtId="4" fontId="0" fillId="0" borderId="11" xfId="0" applyNumberFormat="1" applyBorder="1" applyAlignment="1">
      <alignment horizontal="center" vertical="center"/>
    </xf>
    <xf numFmtId="0" fontId="0" fillId="39" borderId="36" xfId="0" applyFont="1" applyFill="1" applyBorder="1" applyAlignment="1">
      <alignment horizontal="left" vertical="center" wrapText="1"/>
    </xf>
    <xf numFmtId="0" fontId="0" fillId="39" borderId="22" xfId="0" applyFont="1" applyFill="1" applyBorder="1" applyAlignment="1">
      <alignment horizontal="left" vertical="center" wrapText="1"/>
    </xf>
    <xf numFmtId="4" fontId="0" fillId="0" borderId="46"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46"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39" borderId="36"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0" borderId="11" xfId="0" applyFont="1" applyBorder="1" applyAlignment="1">
      <alignment horizontal="left" vertical="center"/>
    </xf>
    <xf numFmtId="0" fontId="73" fillId="0" borderId="46" xfId="53" applyFont="1" applyBorder="1" applyAlignment="1">
      <alignment horizontal="center" vertical="center" wrapText="1"/>
      <protection/>
    </xf>
    <xf numFmtId="0" fontId="73" fillId="0" borderId="12" xfId="53" applyFont="1" applyBorder="1" applyAlignment="1">
      <alignment horizontal="center" vertical="center" wrapText="1"/>
      <protection/>
    </xf>
    <xf numFmtId="0" fontId="73" fillId="0" borderId="11" xfId="53" applyFont="1" applyBorder="1" applyAlignment="1">
      <alignment horizontal="center" vertical="center" wrapText="1"/>
      <protection/>
    </xf>
    <xf numFmtId="0" fontId="81" fillId="0" borderId="46" xfId="53" applyFont="1" applyBorder="1" applyAlignment="1">
      <alignment horizontal="center" vertical="center" wrapText="1"/>
      <protection/>
    </xf>
    <xf numFmtId="0" fontId="81" fillId="0" borderId="12" xfId="53" applyFont="1" applyBorder="1" applyAlignment="1">
      <alignment horizontal="center" vertical="center" wrapText="1"/>
      <protection/>
    </xf>
    <xf numFmtId="0" fontId="81" fillId="0" borderId="11" xfId="53" applyFont="1" applyBorder="1" applyAlignment="1">
      <alignment horizontal="center" vertical="center" wrapText="1"/>
      <protection/>
    </xf>
    <xf numFmtId="4" fontId="73" fillId="0" borderId="46" xfId="0" applyNumberFormat="1" applyFont="1" applyFill="1" applyBorder="1" applyAlignment="1">
      <alignment horizontal="center" vertical="center"/>
    </xf>
    <xf numFmtId="4" fontId="73" fillId="0" borderId="12" xfId="0" applyNumberFormat="1" applyFont="1" applyFill="1" applyBorder="1" applyAlignment="1">
      <alignment horizontal="center" vertical="center"/>
    </xf>
    <xf numFmtId="4" fontId="73" fillId="0" borderId="11"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0" fontId="6" fillId="0" borderId="4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53" applyFont="1" applyBorder="1" applyAlignment="1">
      <alignment horizontal="left" vertical="center" wrapText="1"/>
      <protection/>
    </xf>
    <xf numFmtId="0" fontId="0" fillId="0" borderId="13" xfId="0"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46"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73" fillId="0" borderId="46" xfId="0" applyFont="1" applyBorder="1" applyAlignment="1">
      <alignment horizontal="left" vertical="center" wrapText="1"/>
    </xf>
    <xf numFmtId="0" fontId="73" fillId="0" borderId="11" xfId="0" applyFont="1" applyBorder="1" applyAlignment="1">
      <alignment horizontal="left" vertical="center" wrapText="1"/>
    </xf>
    <xf numFmtId="0" fontId="57" fillId="4" borderId="85" xfId="0" applyFont="1" applyFill="1" applyBorder="1" applyAlignment="1">
      <alignment horizontal="center" vertical="center" wrapText="1"/>
    </xf>
    <xf numFmtId="0" fontId="57" fillId="4" borderId="86" xfId="0" applyFont="1" applyFill="1" applyBorder="1" applyAlignment="1">
      <alignment horizontal="center" vertical="center" wrapText="1"/>
    </xf>
    <xf numFmtId="0" fontId="57" fillId="4" borderId="87" xfId="0" applyFont="1" applyFill="1" applyBorder="1" applyAlignment="1">
      <alignment horizontal="center" vertical="center" wrapText="1"/>
    </xf>
    <xf numFmtId="0" fontId="74" fillId="4" borderId="77" xfId="0" applyFont="1" applyFill="1" applyBorder="1" applyAlignment="1">
      <alignment horizontal="left" vertical="center" wrapText="1"/>
    </xf>
    <xf numFmtId="0" fontId="74" fillId="4" borderId="29" xfId="0" applyFont="1" applyFill="1" applyBorder="1" applyAlignment="1">
      <alignment horizontal="left" vertical="center" wrapText="1"/>
    </xf>
    <xf numFmtId="0" fontId="74" fillId="4" borderId="84" xfId="0" applyFont="1" applyFill="1" applyBorder="1" applyAlignment="1">
      <alignment horizontal="left" vertical="center" wrapText="1"/>
    </xf>
    <xf numFmtId="0" fontId="74" fillId="4" borderId="21" xfId="0" applyFont="1" applyFill="1" applyBorder="1" applyAlignment="1">
      <alignment horizontal="left" vertical="center" wrapText="1"/>
    </xf>
    <xf numFmtId="0" fontId="74" fillId="4" borderId="83" xfId="0" applyFont="1" applyFill="1" applyBorder="1" applyAlignment="1">
      <alignment horizontal="left" vertical="center" wrapText="1"/>
    </xf>
    <xf numFmtId="0" fontId="74" fillId="4" borderId="22" xfId="0" applyFont="1" applyFill="1" applyBorder="1" applyAlignment="1">
      <alignment horizontal="left" vertical="center" wrapText="1"/>
    </xf>
    <xf numFmtId="0" fontId="57" fillId="4" borderId="44" xfId="0" applyFont="1" applyFill="1" applyBorder="1" applyAlignment="1">
      <alignment horizontal="center" vertical="center" wrapText="1"/>
    </xf>
    <xf numFmtId="0" fontId="57" fillId="4" borderId="26"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8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1" xfId="52" applyFont="1" applyBorder="1" applyAlignment="1">
      <alignment horizontal="left" vertical="center" wrapText="1"/>
      <protection/>
    </xf>
    <xf numFmtId="0" fontId="0" fillId="0" borderId="12" xfId="52" applyFont="1" applyBorder="1" applyAlignment="1">
      <alignment horizontal="left" vertical="center" wrapText="1"/>
      <protection/>
    </xf>
    <xf numFmtId="0" fontId="0" fillId="0" borderId="11" xfId="52" applyFont="1" applyBorder="1" applyAlignment="1">
      <alignment horizontal="left" vertical="center" wrapText="1"/>
      <protection/>
    </xf>
    <xf numFmtId="4" fontId="74" fillId="4" borderId="81" xfId="0" applyNumberFormat="1" applyFont="1" applyFill="1" applyBorder="1" applyAlignment="1">
      <alignment horizontal="left" vertical="center" wrapText="1"/>
    </xf>
    <xf numFmtId="4" fontId="74" fillId="4" borderId="11" xfId="0" applyNumberFormat="1" applyFont="1" applyFill="1" applyBorder="1" applyAlignment="1">
      <alignment horizontal="left" vertical="center" wrapText="1"/>
    </xf>
    <xf numFmtId="4" fontId="37" fillId="4" borderId="81" xfId="0" applyNumberFormat="1" applyFont="1" applyFill="1" applyBorder="1" applyAlignment="1">
      <alignment horizontal="center" vertical="center" wrapText="1"/>
    </xf>
    <xf numFmtId="4" fontId="37" fillId="4" borderId="11" xfId="0" applyNumberFormat="1" applyFont="1" applyFill="1" applyBorder="1" applyAlignment="1">
      <alignment horizontal="center" vertical="center" wrapText="1"/>
    </xf>
    <xf numFmtId="0" fontId="74" fillId="4" borderId="81" xfId="0" applyFont="1" applyFill="1" applyBorder="1" applyAlignment="1">
      <alignment horizontal="left" vertical="center" wrapText="1"/>
    </xf>
    <xf numFmtId="0" fontId="74" fillId="4" borderId="11" xfId="0" applyFont="1" applyFill="1" applyBorder="1" applyAlignment="1">
      <alignment horizontal="left" vertical="center" wrapText="1"/>
    </xf>
    <xf numFmtId="0" fontId="74" fillId="4" borderId="88" xfId="0" applyFont="1" applyFill="1" applyBorder="1" applyAlignment="1">
      <alignment horizontal="left" vertical="center" wrapText="1"/>
    </xf>
    <xf numFmtId="0" fontId="74" fillId="4" borderId="14" xfId="0" applyFont="1" applyFill="1" applyBorder="1" applyAlignment="1">
      <alignment horizontal="left" vertical="center" wrapText="1"/>
    </xf>
    <xf numFmtId="0" fontId="74" fillId="4" borderId="82" xfId="0" applyFont="1" applyFill="1" applyBorder="1" applyAlignment="1">
      <alignment horizontal="left" vertical="center" wrapText="1"/>
    </xf>
    <xf numFmtId="0" fontId="74" fillId="4" borderId="31" xfId="0" applyFont="1" applyFill="1" applyBorder="1" applyAlignment="1">
      <alignment horizontal="left" vertical="center" wrapText="1"/>
    </xf>
    <xf numFmtId="0" fontId="74" fillId="4" borderId="84" xfId="0" applyFont="1" applyFill="1" applyBorder="1" applyAlignment="1">
      <alignment horizontal="center" vertical="center" textRotation="90" wrapText="1"/>
    </xf>
    <xf numFmtId="0" fontId="74" fillId="4" borderId="21" xfId="0" applyFont="1" applyFill="1" applyBorder="1" applyAlignment="1">
      <alignment horizontal="center" vertical="center" textRotation="90" wrapText="1"/>
    </xf>
    <xf numFmtId="0" fontId="94" fillId="4" borderId="81" xfId="0" applyFont="1" applyFill="1" applyBorder="1" applyAlignment="1">
      <alignment horizontal="left" vertical="center" wrapText="1"/>
    </xf>
    <xf numFmtId="0" fontId="94" fillId="4" borderId="11" xfId="0" applyFont="1" applyFill="1" applyBorder="1" applyAlignment="1">
      <alignment horizontal="left" vertical="center" wrapText="1"/>
    </xf>
    <xf numFmtId="4" fontId="0" fillId="0" borderId="82" xfId="0" applyNumberFormat="1" applyFont="1" applyFill="1" applyBorder="1" applyAlignment="1">
      <alignment horizontal="right" vertical="center"/>
    </xf>
    <xf numFmtId="4" fontId="0" fillId="0" borderId="69"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4" fontId="0" fillId="0" borderId="83" xfId="0" applyNumberFormat="1" applyFont="1" applyFill="1" applyBorder="1" applyAlignment="1">
      <alignment vertical="center"/>
    </xf>
    <xf numFmtId="4" fontId="0" fillId="0" borderId="71" xfId="0" applyNumberFormat="1" applyBorder="1" applyAlignment="1">
      <alignment vertical="center"/>
    </xf>
    <xf numFmtId="4" fontId="0" fillId="0" borderId="22" xfId="0" applyNumberFormat="1" applyBorder="1" applyAlignment="1">
      <alignment vertical="center"/>
    </xf>
    <xf numFmtId="10" fontId="0" fillId="0" borderId="82" xfId="0" applyNumberFormat="1" applyFont="1" applyFill="1" applyBorder="1" applyAlignment="1">
      <alignment horizontal="center" vertical="center"/>
    </xf>
    <xf numFmtId="10" fontId="0" fillId="0" borderId="69" xfId="0" applyNumberFormat="1" applyFont="1" applyFill="1" applyBorder="1" applyAlignment="1">
      <alignment horizontal="center" vertical="center"/>
    </xf>
    <xf numFmtId="10" fontId="0" fillId="0" borderId="31" xfId="0" applyNumberFormat="1"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81"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0" fillId="0" borderId="81"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4" fontId="6" fillId="0" borderId="81" xfId="0" applyNumberFormat="1" applyFont="1" applyBorder="1" applyAlignment="1">
      <alignment horizontal="left" vertical="center"/>
    </xf>
    <xf numFmtId="4" fontId="6" fillId="0" borderId="12" xfId="0" applyNumberFormat="1" applyFont="1" applyBorder="1" applyAlignment="1">
      <alignment horizontal="left" vertical="center"/>
    </xf>
    <xf numFmtId="4" fontId="6" fillId="0" borderId="11" xfId="0" applyNumberFormat="1" applyFont="1" applyBorder="1" applyAlignment="1">
      <alignment horizontal="left" vertical="center"/>
    </xf>
    <xf numFmtId="0" fontId="6" fillId="0" borderId="81" xfId="0" applyFont="1" applyBorder="1" applyAlignment="1">
      <alignment horizontal="left" vertical="center" wrapText="1"/>
    </xf>
    <xf numFmtId="0" fontId="0" fillId="0" borderId="8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4" xfId="0" applyNumberFormat="1" applyFont="1" applyFill="1" applyBorder="1" applyAlignment="1">
      <alignment horizontal="right" vertical="center"/>
    </xf>
    <xf numFmtId="10" fontId="0" fillId="0" borderId="34"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46" xfId="52" applyFont="1" applyBorder="1" applyAlignment="1">
      <alignment horizontal="left" vertical="center" wrapText="1"/>
      <protection/>
    </xf>
    <xf numFmtId="0" fontId="0" fillId="0" borderId="46" xfId="0" applyFont="1" applyBorder="1" applyAlignment="1">
      <alignment horizontal="left" vertical="center"/>
    </xf>
    <xf numFmtId="0" fontId="0" fillId="0" borderId="8" xfId="0" applyFont="1" applyFill="1" applyBorder="1" applyAlignment="1">
      <alignment horizontal="right" vertical="center" wrapText="1"/>
    </xf>
    <xf numFmtId="0" fontId="0" fillId="0" borderId="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0" xfId="0" applyFont="1" applyFill="1" applyBorder="1" applyAlignment="1">
      <alignment horizontal="center" vertical="center"/>
    </xf>
    <xf numFmtId="4" fontId="0" fillId="0" borderId="36" xfId="0" applyNumberFormat="1" applyFont="1" applyFill="1" applyBorder="1" applyAlignment="1">
      <alignment horizontal="right" vertical="center"/>
    </xf>
    <xf numFmtId="4" fontId="0" fillId="0" borderId="71" xfId="0" applyNumberFormat="1" applyFont="1" applyFill="1" applyBorder="1" applyAlignment="1">
      <alignment horizontal="right" vertical="center"/>
    </xf>
    <xf numFmtId="4" fontId="0" fillId="0" borderId="22" xfId="0" applyNumberFormat="1" applyFont="1" applyFill="1" applyBorder="1" applyAlignment="1">
      <alignment horizontal="right" vertical="center"/>
    </xf>
    <xf numFmtId="0" fontId="6" fillId="0" borderId="34" xfId="0" applyFont="1" applyFill="1" applyBorder="1" applyAlignment="1">
      <alignment horizontal="left" vertical="center" wrapText="1"/>
    </xf>
    <xf numFmtId="0" fontId="6" fillId="0" borderId="69" xfId="0" applyFont="1" applyFill="1" applyBorder="1" applyAlignment="1">
      <alignment horizontal="left" vertical="center" wrapText="1"/>
    </xf>
    <xf numFmtId="4" fontId="0" fillId="0" borderId="46" xfId="0" applyNumberFormat="1" applyFont="1" applyBorder="1" applyAlignment="1">
      <alignment horizontal="right" vertical="center"/>
    </xf>
    <xf numFmtId="4" fontId="6" fillId="0" borderId="46" xfId="0" applyNumberFormat="1" applyFont="1" applyBorder="1" applyAlignment="1">
      <alignment horizontal="center" vertical="center"/>
    </xf>
    <xf numFmtId="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xf>
    <xf numFmtId="0" fontId="0" fillId="0" borderId="36" xfId="0" applyFont="1" applyFill="1" applyBorder="1" applyAlignment="1">
      <alignment horizontal="left" vertical="center" wrapText="1"/>
    </xf>
    <xf numFmtId="4" fontId="0" fillId="0" borderId="34" xfId="0" applyNumberFormat="1" applyFont="1" applyFill="1" applyBorder="1" applyAlignment="1">
      <alignment horizontal="center" vertical="center"/>
    </xf>
    <xf numFmtId="4" fontId="0" fillId="0" borderId="69" xfId="0" applyNumberFormat="1" applyFont="1" applyFill="1" applyBorder="1" applyAlignment="1">
      <alignment horizontal="center" vertical="center"/>
    </xf>
    <xf numFmtId="4" fontId="0" fillId="0" borderId="31" xfId="0" applyNumberFormat="1" applyFont="1" applyFill="1" applyBorder="1" applyAlignment="1">
      <alignment horizontal="center" vertical="center"/>
    </xf>
    <xf numFmtId="4" fontId="6" fillId="0" borderId="46" xfId="0" applyNumberFormat="1" applyFont="1" applyBorder="1" applyAlignment="1">
      <alignment horizontal="left" vertical="center"/>
    </xf>
    <xf numFmtId="4" fontId="6" fillId="0" borderId="34" xfId="0" applyNumberFormat="1" applyFont="1" applyFill="1" applyBorder="1" applyAlignment="1">
      <alignment horizontal="right" vertical="center" wrapText="1"/>
    </xf>
    <xf numFmtId="4" fontId="6" fillId="0" borderId="69"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0" fontId="0" fillId="0" borderId="71" xfId="0" applyFont="1" applyFill="1" applyBorder="1" applyAlignment="1">
      <alignment horizontal="left" vertical="center" wrapText="1"/>
    </xf>
    <xf numFmtId="0" fontId="0" fillId="0" borderId="22" xfId="0" applyFont="1" applyFill="1" applyBorder="1" applyAlignment="1">
      <alignment horizontal="left" vertical="center" wrapText="1"/>
    </xf>
    <xf numFmtId="4" fontId="0" fillId="0" borderId="34" xfId="0" applyNumberFormat="1" applyFont="1" applyFill="1" applyBorder="1" applyAlignment="1">
      <alignment horizontal="right" vertical="center" wrapText="1"/>
    </xf>
    <xf numFmtId="4" fontId="0" fillId="0" borderId="69" xfId="0" applyNumberFormat="1" applyFont="1" applyFill="1" applyBorder="1" applyAlignment="1">
      <alignment horizontal="right" vertical="center" wrapText="1"/>
    </xf>
    <xf numFmtId="4" fontId="0" fillId="0" borderId="31" xfId="0" applyNumberFormat="1" applyFont="1" applyFill="1" applyBorder="1" applyAlignment="1">
      <alignment horizontal="right" vertical="center" wrapText="1"/>
    </xf>
    <xf numFmtId="0" fontId="6" fillId="0" borderId="31"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46" xfId="52" applyFont="1" applyBorder="1" applyAlignment="1">
      <alignment horizontal="left" vertical="center" wrapText="1"/>
      <protection/>
    </xf>
    <xf numFmtId="0" fontId="6" fillId="0" borderId="12" xfId="52" applyFont="1" applyBorder="1" applyAlignment="1">
      <alignment horizontal="left" vertical="center" wrapText="1"/>
      <protection/>
    </xf>
    <xf numFmtId="0" fontId="6" fillId="0" borderId="11" xfId="52" applyFont="1" applyBorder="1" applyAlignment="1">
      <alignment horizontal="left" vertical="center" wrapText="1"/>
      <protection/>
    </xf>
    <xf numFmtId="0" fontId="0" fillId="0" borderId="34" xfId="0" applyFont="1" applyFill="1" applyBorder="1" applyAlignment="1">
      <alignment horizontal="left" vertical="center" wrapText="1"/>
    </xf>
    <xf numFmtId="0" fontId="0" fillId="0" borderId="46" xfId="0" applyFont="1" applyBorder="1" applyAlignment="1">
      <alignment horizontal="center" vertical="center"/>
    </xf>
    <xf numFmtId="0" fontId="0" fillId="0" borderId="11" xfId="0" applyFont="1" applyBorder="1" applyAlignment="1">
      <alignment horizontal="center" vertical="center"/>
    </xf>
    <xf numFmtId="4" fontId="6" fillId="0" borderId="46" xfId="0" applyNumberFormat="1" applyFont="1" applyFill="1" applyBorder="1" applyAlignment="1">
      <alignment vertical="center"/>
    </xf>
    <xf numFmtId="4" fontId="6" fillId="0" borderId="11" xfId="0" applyNumberFormat="1" applyFont="1" applyFill="1" applyBorder="1" applyAlignment="1">
      <alignment vertical="center"/>
    </xf>
    <xf numFmtId="4" fontId="6" fillId="0" borderId="46"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4" fontId="6" fillId="0" borderId="12" xfId="0" applyNumberFormat="1" applyFont="1" applyFill="1" applyBorder="1" applyAlignment="1">
      <alignment horizontal="right" vertical="center"/>
    </xf>
    <xf numFmtId="4" fontId="6" fillId="0" borderId="11" xfId="0" applyNumberFormat="1" applyFont="1" applyFill="1" applyBorder="1" applyAlignment="1">
      <alignment horizontal="right" vertical="center"/>
    </xf>
    <xf numFmtId="4" fontId="6" fillId="0" borderId="12" xfId="0" applyNumberFormat="1" applyFont="1" applyFill="1" applyBorder="1" applyAlignment="1">
      <alignment horizontal="left" vertical="center"/>
    </xf>
    <xf numFmtId="4" fontId="83" fillId="0" borderId="70" xfId="0" applyNumberFormat="1" applyFont="1" applyFill="1" applyBorder="1" applyAlignment="1">
      <alignment horizontal="right" vertical="center"/>
    </xf>
    <xf numFmtId="4" fontId="83" fillId="0" borderId="21" xfId="0" applyNumberFormat="1" applyFont="1" applyFill="1" applyBorder="1" applyAlignment="1">
      <alignment horizontal="right" vertical="center"/>
    </xf>
    <xf numFmtId="0" fontId="0" fillId="0" borderId="46" xfId="0" applyFont="1" applyFill="1" applyBorder="1" applyAlignment="1">
      <alignment horizontal="left" vertical="center"/>
    </xf>
    <xf numFmtId="0" fontId="0" fillId="0" borderId="46" xfId="0" applyFont="1" applyFill="1" applyBorder="1" applyAlignment="1">
      <alignment horizontal="left" vertical="center" wrapText="1"/>
    </xf>
    <xf numFmtId="4" fontId="6" fillId="0" borderId="46"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46" xfId="52" applyFont="1" applyFill="1" applyBorder="1" applyAlignment="1">
      <alignment horizontal="left" vertical="center" wrapText="1"/>
      <protection/>
    </xf>
    <xf numFmtId="0" fontId="0" fillId="0" borderId="12" xfId="52" applyFont="1" applyFill="1" applyBorder="1" applyAlignment="1">
      <alignment horizontal="left" vertical="center" wrapText="1"/>
      <protection/>
    </xf>
    <xf numFmtId="0" fontId="0" fillId="0" borderId="11" xfId="52" applyFont="1" applyFill="1" applyBorder="1" applyAlignment="1">
      <alignment horizontal="left" vertical="center" wrapText="1"/>
      <protection/>
    </xf>
    <xf numFmtId="0" fontId="0" fillId="0" borderId="11" xfId="0" applyFill="1" applyBorder="1" applyAlignment="1">
      <alignment horizontal="left" vertical="center" wrapText="1"/>
    </xf>
    <xf numFmtId="0" fontId="6" fillId="0" borderId="46" xfId="52" applyFont="1" applyFill="1" applyBorder="1" applyAlignment="1">
      <alignment horizontal="left" vertical="center" wrapText="1"/>
      <protection/>
    </xf>
    <xf numFmtId="0" fontId="6" fillId="0" borderId="11" xfId="52" applyFont="1" applyFill="1" applyBorder="1" applyAlignment="1">
      <alignment horizontal="left" vertical="center" wrapText="1"/>
      <protection/>
    </xf>
    <xf numFmtId="0" fontId="6" fillId="0" borderId="46" xfId="0" applyFont="1" applyFill="1" applyBorder="1" applyAlignment="1">
      <alignment horizontal="left" vertical="center"/>
    </xf>
    <xf numFmtId="0" fontId="6" fillId="0" borderId="11" xfId="0" applyFont="1" applyFill="1" applyBorder="1" applyAlignment="1">
      <alignment horizontal="left" vertical="center"/>
    </xf>
    <xf numFmtId="0" fontId="73" fillId="0" borderId="12" xfId="52" applyFont="1" applyBorder="1" applyAlignment="1">
      <alignment horizontal="left" vertical="center" wrapText="1"/>
      <protection/>
    </xf>
    <xf numFmtId="0" fontId="73" fillId="0" borderId="11" xfId="52" applyFont="1" applyBorder="1" applyAlignment="1">
      <alignment horizontal="left" vertical="center" wrapText="1"/>
      <protection/>
    </xf>
    <xf numFmtId="0" fontId="0" fillId="0" borderId="70" xfId="52" applyFont="1" applyFill="1" applyBorder="1" applyAlignment="1">
      <alignment horizontal="center" vertical="center" wrapText="1"/>
      <protection/>
    </xf>
    <xf numFmtId="0" fontId="0" fillId="0" borderId="21" xfId="52" applyFont="1" applyFill="1" applyBorder="1" applyAlignment="1">
      <alignment horizontal="center" vertical="center" wrapText="1"/>
      <protection/>
    </xf>
    <xf numFmtId="0" fontId="0" fillId="0" borderId="73" xfId="52" applyFont="1" applyFill="1" applyBorder="1" applyAlignment="1">
      <alignment horizontal="center" vertical="center" wrapText="1"/>
      <protection/>
    </xf>
    <xf numFmtId="0" fontId="0" fillId="0" borderId="46" xfId="52" applyFont="1" applyFill="1" applyBorder="1" applyAlignment="1">
      <alignment horizontal="left" vertical="center" wrapText="1"/>
      <protection/>
    </xf>
    <xf numFmtId="0" fontId="0" fillId="0" borderId="46" xfId="52" applyFont="1" applyFill="1" applyBorder="1" applyAlignment="1">
      <alignment horizontal="center" vertical="center" wrapText="1"/>
      <protection/>
    </xf>
    <xf numFmtId="0" fontId="0" fillId="0" borderId="12" xfId="52" applyFont="1" applyFill="1" applyBorder="1" applyAlignment="1">
      <alignment horizontal="center" vertical="center" wrapText="1"/>
      <protection/>
    </xf>
    <xf numFmtId="0" fontId="0" fillId="0" borderId="11" xfId="52" applyFont="1" applyFill="1" applyBorder="1" applyAlignment="1">
      <alignment horizontal="center" vertical="center" wrapText="1"/>
      <protection/>
    </xf>
    <xf numFmtId="0" fontId="0" fillId="0" borderId="46"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46"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4" fontId="6" fillId="0" borderId="12" xfId="0" applyNumberFormat="1" applyFont="1" applyFill="1" applyBorder="1" applyAlignment="1">
      <alignment horizontal="left" vertical="center" wrapText="1"/>
    </xf>
    <xf numFmtId="0" fontId="0" fillId="0" borderId="12" xfId="0" applyFont="1" applyBorder="1" applyAlignment="1">
      <alignment horizontal="center" vertical="center"/>
    </xf>
    <xf numFmtId="0" fontId="57" fillId="42" borderId="0" xfId="0" applyFont="1" applyFill="1" applyBorder="1" applyAlignment="1">
      <alignment horizontal="left"/>
    </xf>
    <xf numFmtId="0" fontId="75" fillId="0" borderId="86" xfId="0" applyFont="1" applyFill="1" applyBorder="1" applyAlignment="1">
      <alignment horizontal="left" vertical="center" wrapText="1"/>
    </xf>
    <xf numFmtId="0" fontId="75" fillId="0" borderId="87" xfId="0" applyFont="1" applyFill="1" applyBorder="1" applyAlignment="1">
      <alignment horizontal="left" vertical="center" wrapText="1"/>
    </xf>
    <xf numFmtId="0" fontId="75" fillId="0" borderId="44" xfId="0" applyFont="1" applyFill="1" applyBorder="1" applyAlignment="1">
      <alignment horizontal="left" vertical="center" wrapText="1"/>
    </xf>
    <xf numFmtId="0" fontId="75" fillId="0" borderId="43" xfId="0" applyFont="1" applyFill="1" applyBorder="1" applyAlignment="1">
      <alignment horizontal="left" vertical="center" wrapText="1"/>
    </xf>
    <xf numFmtId="0" fontId="57" fillId="39" borderId="49" xfId="0" applyFont="1" applyFill="1" applyBorder="1" applyAlignment="1">
      <alignment horizontal="left" vertical="center" wrapText="1"/>
    </xf>
    <xf numFmtId="0" fontId="57" fillId="39" borderId="50" xfId="0" applyFont="1" applyFill="1" applyBorder="1" applyAlignment="1">
      <alignment horizontal="left" vertical="center" wrapText="1"/>
    </xf>
    <xf numFmtId="0" fontId="6" fillId="0" borderId="46" xfId="0" applyFont="1" applyBorder="1" applyAlignment="1">
      <alignment horizontal="left" vertical="center"/>
    </xf>
    <xf numFmtId="0" fontId="6" fillId="0" borderId="11" xfId="0" applyFont="1" applyBorder="1" applyAlignment="1">
      <alignment horizontal="left" vertical="center"/>
    </xf>
    <xf numFmtId="10" fontId="0" fillId="0" borderId="34" xfId="0" applyNumberFormat="1" applyFont="1" applyBorder="1" applyAlignment="1">
      <alignment horizontal="center" vertical="center"/>
    </xf>
    <xf numFmtId="10" fontId="0" fillId="0" borderId="31" xfId="0" applyNumberFormat="1" applyFont="1" applyBorder="1" applyAlignment="1">
      <alignment horizontal="center" vertical="center"/>
    </xf>
    <xf numFmtId="4" fontId="0" fillId="0" borderId="34" xfId="0" applyNumberFormat="1" applyFont="1" applyBorder="1" applyAlignment="1">
      <alignment horizontal="right" vertical="center"/>
    </xf>
    <xf numFmtId="4" fontId="0" fillId="0" borderId="31" xfId="0" applyNumberFormat="1" applyFont="1" applyBorder="1" applyAlignment="1">
      <alignment horizontal="right" vertical="center"/>
    </xf>
    <xf numFmtId="0" fontId="0" fillId="0" borderId="34" xfId="0" applyFont="1" applyBorder="1" applyAlignment="1">
      <alignment horizontal="left" vertical="center" wrapText="1"/>
    </xf>
    <xf numFmtId="0" fontId="0" fillId="0" borderId="31" xfId="0" applyFont="1" applyBorder="1" applyAlignment="1">
      <alignment horizontal="left" vertical="center" wrapText="1"/>
    </xf>
    <xf numFmtId="10" fontId="6" fillId="0" borderId="34" xfId="0" applyNumberFormat="1" applyFont="1" applyFill="1" applyBorder="1" applyAlignment="1">
      <alignment horizontal="center" vertical="center"/>
    </xf>
    <xf numFmtId="10" fontId="6" fillId="0" borderId="69" xfId="0" applyNumberFormat="1" applyFont="1" applyFill="1" applyBorder="1" applyAlignment="1">
      <alignment horizontal="center" vertical="center"/>
    </xf>
    <xf numFmtId="10" fontId="6" fillId="0" borderId="31" xfId="0" applyNumberFormat="1" applyFont="1" applyFill="1" applyBorder="1" applyAlignment="1">
      <alignment horizontal="center" vertical="center"/>
    </xf>
    <xf numFmtId="0" fontId="0" fillId="0" borderId="36" xfId="0" applyFont="1" applyFill="1" applyBorder="1" applyAlignment="1">
      <alignment horizontal="left" vertical="center" wrapText="1"/>
    </xf>
    <xf numFmtId="0" fontId="57" fillId="0" borderId="68" xfId="0" applyFont="1" applyFill="1" applyBorder="1" applyAlignment="1">
      <alignment horizontal="left" wrapText="1"/>
    </xf>
    <xf numFmtId="0" fontId="57" fillId="0" borderId="89" xfId="0" applyFont="1" applyFill="1" applyBorder="1" applyAlignment="1">
      <alignment horizontal="left" wrapText="1"/>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 5" xfId="50"/>
    <cellStyle name="Normální 5 2" xfId="51"/>
    <cellStyle name="Normální 5 2 2" xfId="52"/>
    <cellStyle name="Normální 5 3" xfId="53"/>
    <cellStyle name="Normální 6" xfId="54"/>
    <cellStyle name="Poznámka" xfId="55"/>
    <cellStyle name="Percent" xfId="56"/>
    <cellStyle name="Propojená buňka" xfId="57"/>
    <cellStyle name="Správně" xfId="58"/>
    <cellStyle name="Styl 1"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5">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c r="A4" s="2">
        <v>2</v>
      </c>
      <c r="B4" s="3" t="s">
        <v>4</v>
      </c>
      <c r="C4" s="85" t="s">
        <v>7</v>
      </c>
      <c r="D4" s="26" t="s">
        <v>43</v>
      </c>
      <c r="E4" s="4" t="s">
        <v>8</v>
      </c>
      <c r="F4" s="6">
        <v>40674</v>
      </c>
      <c r="G4" s="25">
        <v>0</v>
      </c>
      <c r="H4" s="25"/>
      <c r="I4" s="147"/>
      <c r="J4" s="44" t="s">
        <v>89</v>
      </c>
      <c r="K4" s="45" t="s">
        <v>91</v>
      </c>
      <c r="L4" s="89"/>
      <c r="M4" s="89"/>
      <c r="N4" s="89"/>
      <c r="O4" s="89"/>
      <c r="P4" s="56"/>
    </row>
    <row r="5" spans="1:16" ht="135">
      <c r="A5" s="2">
        <v>3</v>
      </c>
      <c r="B5" s="3" t="s">
        <v>4</v>
      </c>
      <c r="C5" s="3" t="s">
        <v>9</v>
      </c>
      <c r="D5" s="27" t="s">
        <v>44</v>
      </c>
      <c r="E5" s="4" t="s">
        <v>10</v>
      </c>
      <c r="F5" s="8" t="s">
        <v>76</v>
      </c>
      <c r="G5" s="36">
        <v>2400910</v>
      </c>
      <c r="H5" s="37"/>
      <c r="I5" s="140" t="s">
        <v>118</v>
      </c>
      <c r="J5" s="44" t="s">
        <v>119</v>
      </c>
      <c r="K5" s="46" t="s">
        <v>92</v>
      </c>
      <c r="L5" s="90"/>
      <c r="M5" s="91"/>
      <c r="N5" s="92"/>
      <c r="O5" s="93"/>
      <c r="P5" s="56"/>
    </row>
    <row r="6" spans="1:16" ht="135">
      <c r="A6" s="2">
        <v>4</v>
      </c>
      <c r="B6" s="3" t="s">
        <v>4</v>
      </c>
      <c r="C6" s="3" t="s">
        <v>11</v>
      </c>
      <c r="D6" s="26" t="s">
        <v>45</v>
      </c>
      <c r="E6" s="4" t="s">
        <v>10</v>
      </c>
      <c r="F6" s="8" t="s">
        <v>77</v>
      </c>
      <c r="G6" s="5">
        <v>474280.44</v>
      </c>
      <c r="H6" s="37"/>
      <c r="I6" s="37"/>
      <c r="J6" s="44" t="s">
        <v>121</v>
      </c>
      <c r="K6" s="46" t="s">
        <v>92</v>
      </c>
      <c r="L6" s="90"/>
      <c r="M6" s="91"/>
      <c r="N6" s="92"/>
      <c r="O6" s="93"/>
      <c r="P6" s="56"/>
    </row>
    <row r="7" spans="1:16" ht="135">
      <c r="A7" s="2">
        <v>5</v>
      </c>
      <c r="B7" s="3" t="s">
        <v>4</v>
      </c>
      <c r="C7" s="3" t="s">
        <v>12</v>
      </c>
      <c r="D7" s="26" t="s">
        <v>45</v>
      </c>
      <c r="E7" s="4" t="s">
        <v>10</v>
      </c>
      <c r="F7" s="8" t="s">
        <v>78</v>
      </c>
      <c r="G7" s="5">
        <v>672878.4</v>
      </c>
      <c r="H7" s="36"/>
      <c r="I7" s="36"/>
      <c r="J7" s="44" t="s">
        <v>120</v>
      </c>
      <c r="K7" s="46" t="s">
        <v>92</v>
      </c>
      <c r="L7" s="90"/>
      <c r="M7" s="92"/>
      <c r="N7" s="92"/>
      <c r="O7" s="93"/>
      <c r="P7" s="56"/>
    </row>
    <row r="8" spans="1:16" ht="90">
      <c r="A8" s="2">
        <v>6</v>
      </c>
      <c r="B8" s="3" t="s">
        <v>4</v>
      </c>
      <c r="C8" s="3" t="s">
        <v>13</v>
      </c>
      <c r="D8" s="26" t="s">
        <v>46</v>
      </c>
      <c r="E8" s="4" t="s">
        <v>8</v>
      </c>
      <c r="F8" s="5"/>
      <c r="G8" s="5">
        <v>5787124.75</v>
      </c>
      <c r="H8" s="38"/>
      <c r="I8" s="38"/>
      <c r="J8" s="44" t="s">
        <v>108</v>
      </c>
      <c r="K8" s="47" t="s">
        <v>93</v>
      </c>
      <c r="L8" s="94"/>
      <c r="M8" s="94"/>
      <c r="N8" s="95"/>
      <c r="O8" s="95"/>
      <c r="P8" s="56"/>
    </row>
    <row r="9" spans="1:16" ht="90">
      <c r="A9" s="2">
        <v>7</v>
      </c>
      <c r="B9" s="3" t="s">
        <v>4</v>
      </c>
      <c r="C9" s="3" t="s">
        <v>14</v>
      </c>
      <c r="D9" s="26" t="s">
        <v>47</v>
      </c>
      <c r="E9" s="4" t="s">
        <v>8</v>
      </c>
      <c r="F9" s="5"/>
      <c r="G9" s="5">
        <v>4715937.32</v>
      </c>
      <c r="H9" s="38"/>
      <c r="I9" s="38"/>
      <c r="J9" s="44" t="s">
        <v>109</v>
      </c>
      <c r="K9" s="47" t="s">
        <v>93</v>
      </c>
      <c r="L9" s="95"/>
      <c r="M9" s="95"/>
      <c r="N9" s="95"/>
      <c r="O9" s="95"/>
      <c r="P9" s="56"/>
    </row>
    <row r="10" spans="1:16" ht="105">
      <c r="A10" s="2">
        <v>8</v>
      </c>
      <c r="B10" s="3" t="s">
        <v>4</v>
      </c>
      <c r="C10" s="3" t="s">
        <v>15</v>
      </c>
      <c r="D10" s="26" t="s">
        <v>48</v>
      </c>
      <c r="E10" s="4" t="s">
        <v>16</v>
      </c>
      <c r="F10" s="5"/>
      <c r="G10" s="5">
        <v>3289296</v>
      </c>
      <c r="H10" s="38"/>
      <c r="I10" s="38"/>
      <c r="J10" s="44" t="s">
        <v>81</v>
      </c>
      <c r="K10" s="47" t="s">
        <v>94</v>
      </c>
      <c r="L10" s="95"/>
      <c r="M10" s="95"/>
      <c r="N10" s="95"/>
      <c r="O10" s="95"/>
      <c r="P10" s="56"/>
    </row>
    <row r="11" spans="1:16" ht="105">
      <c r="A11" s="2">
        <v>9</v>
      </c>
      <c r="B11" s="3" t="s">
        <v>4</v>
      </c>
      <c r="C11" s="3" t="s">
        <v>17</v>
      </c>
      <c r="D11" s="27" t="s">
        <v>49</v>
      </c>
      <c r="E11" s="4" t="s">
        <v>16</v>
      </c>
      <c r="F11" s="5"/>
      <c r="G11" s="5">
        <v>1007247.45</v>
      </c>
      <c r="H11" s="38"/>
      <c r="I11" s="38"/>
      <c r="J11" s="44" t="s">
        <v>33</v>
      </c>
      <c r="K11" s="47" t="s">
        <v>94</v>
      </c>
      <c r="L11" s="95"/>
      <c r="M11" s="95"/>
      <c r="N11" s="95"/>
      <c r="O11" s="95"/>
      <c r="P11" s="56"/>
    </row>
    <row r="12" spans="1:16" ht="135">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35">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90">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60">
      <c r="A15" s="2">
        <v>12</v>
      </c>
      <c r="B15" s="3" t="s">
        <v>4</v>
      </c>
      <c r="C15" s="3" t="s">
        <v>36</v>
      </c>
      <c r="D15" s="28" t="s">
        <v>52</v>
      </c>
      <c r="E15" s="4" t="s">
        <v>8</v>
      </c>
      <c r="F15" s="5"/>
      <c r="G15" s="6">
        <v>11336717.52</v>
      </c>
      <c r="H15" s="141"/>
      <c r="I15" s="38"/>
      <c r="J15" s="88" t="s">
        <v>106</v>
      </c>
      <c r="K15" s="65" t="s">
        <v>125</v>
      </c>
      <c r="L15" s="99"/>
      <c r="M15" s="29"/>
      <c r="N15" s="97"/>
      <c r="O15" s="97"/>
      <c r="P15" s="56"/>
    </row>
    <row r="16" spans="1:16" ht="45">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5">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45">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5">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90">
      <c r="A21" s="2">
        <v>21</v>
      </c>
      <c r="B21" s="3" t="s">
        <v>4</v>
      </c>
      <c r="C21" s="12" t="s">
        <v>27</v>
      </c>
      <c r="D21" s="28" t="s">
        <v>58</v>
      </c>
      <c r="E21" s="4" t="s">
        <v>28</v>
      </c>
      <c r="F21" s="7"/>
      <c r="G21" s="16">
        <v>9222023.24</v>
      </c>
      <c r="H21" s="30"/>
      <c r="I21" s="15"/>
      <c r="J21" s="52" t="s">
        <v>40</v>
      </c>
      <c r="K21" s="47" t="s">
        <v>93</v>
      </c>
      <c r="L21" s="95"/>
      <c r="M21" s="95"/>
      <c r="N21" s="95"/>
      <c r="O21" s="95"/>
      <c r="P21" s="56"/>
    </row>
    <row r="22" spans="1:16" ht="60.75" thickBot="1">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80</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84</v>
      </c>
      <c r="F34" s="21"/>
      <c r="G34" s="21"/>
      <c r="H34" s="21"/>
      <c r="J34" s="21"/>
      <c r="K34" s="21"/>
      <c r="M34" s="21"/>
    </row>
    <row r="35" spans="1:11" ht="60">
      <c r="A35" s="22"/>
      <c r="B35" s="59"/>
      <c r="C35" s="58" t="s">
        <v>87</v>
      </c>
      <c r="F35" s="21"/>
      <c r="G35" s="21"/>
      <c r="H35" s="21"/>
      <c r="I35" s="21"/>
      <c r="J35" s="21"/>
      <c r="K35" s="21"/>
    </row>
    <row r="36" spans="1:13" ht="30">
      <c r="A36" s="22"/>
      <c r="B36" s="60"/>
      <c r="C36" s="58" t="s">
        <v>85</v>
      </c>
      <c r="F36" s="21"/>
      <c r="G36" s="21"/>
      <c r="H36" s="21"/>
      <c r="I36" s="21"/>
      <c r="J36" s="21"/>
      <c r="K36" s="21"/>
      <c r="M36" s="9"/>
    </row>
    <row r="37" spans="1:11" ht="30">
      <c r="A37" s="22"/>
      <c r="B37" s="64"/>
      <c r="C37" s="58" t="s">
        <v>86</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70" zoomScaleNormal="70" zoomScalePageLayoutView="0" workbookViewId="0" topLeftCell="A22">
      <selection activeCell="E19" sqref="E19"/>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6" width="17.57421875" style="0" customWidth="1"/>
    <col min="7" max="7" width="16.7109375" style="0" customWidth="1"/>
    <col min="8" max="8" width="19.57421875" style="0" customWidth="1"/>
    <col min="9" max="9" width="16.7109375" style="0" customWidth="1"/>
    <col min="11" max="11" width="14.28125" style="0" bestFit="1" customWidth="1"/>
  </cols>
  <sheetData>
    <row r="1" spans="1:9" ht="57" customHeight="1">
      <c r="A1" s="801" t="s">
        <v>493</v>
      </c>
      <c r="B1" s="801"/>
      <c r="C1" s="801"/>
      <c r="D1" s="801"/>
      <c r="E1" s="801"/>
      <c r="F1" s="801"/>
      <c r="G1" s="801"/>
      <c r="H1" s="801"/>
      <c r="I1" s="801"/>
    </row>
    <row r="2" ht="9" customHeight="1"/>
    <row r="3" spans="1:9" ht="15.75">
      <c r="A3" s="268" t="s">
        <v>206</v>
      </c>
      <c r="B3" s="268"/>
      <c r="C3" s="268"/>
      <c r="D3" s="268"/>
      <c r="E3" s="268"/>
      <c r="F3" s="268"/>
      <c r="G3" s="268"/>
      <c r="H3" s="268"/>
      <c r="I3" s="274" t="s">
        <v>178</v>
      </c>
    </row>
    <row r="4" spans="1:9" ht="32.25" customHeight="1">
      <c r="A4" s="802" t="s">
        <v>176</v>
      </c>
      <c r="B4" s="803"/>
      <c r="C4" s="804" t="s">
        <v>237</v>
      </c>
      <c r="D4" s="804" t="s">
        <v>283</v>
      </c>
      <c r="E4" s="805" t="s">
        <v>281</v>
      </c>
      <c r="F4" s="806"/>
      <c r="G4" s="807"/>
      <c r="H4" s="808" t="s">
        <v>282</v>
      </c>
      <c r="I4" s="808" t="s">
        <v>238</v>
      </c>
    </row>
    <row r="5" spans="1:10" ht="94.5" customHeight="1">
      <c r="A5" s="802"/>
      <c r="B5" s="803"/>
      <c r="C5" s="804"/>
      <c r="D5" s="804"/>
      <c r="E5" s="614" t="s">
        <v>195</v>
      </c>
      <c r="F5" s="238" t="s">
        <v>236</v>
      </c>
      <c r="G5" s="239" t="s">
        <v>296</v>
      </c>
      <c r="H5" s="808"/>
      <c r="I5" s="808"/>
      <c r="J5" s="218"/>
    </row>
    <row r="6" spans="1:9" ht="31.5">
      <c r="A6" s="812" t="s">
        <v>179</v>
      </c>
      <c r="B6" s="813"/>
      <c r="C6" s="240" t="s">
        <v>180</v>
      </c>
      <c r="D6" s="240" t="s">
        <v>181</v>
      </c>
      <c r="E6" s="615" t="s">
        <v>315</v>
      </c>
      <c r="F6" s="241" t="s">
        <v>183</v>
      </c>
      <c r="G6" s="695" t="s">
        <v>184</v>
      </c>
      <c r="H6" s="242" t="s">
        <v>316</v>
      </c>
      <c r="I6" s="242" t="s">
        <v>317</v>
      </c>
    </row>
    <row r="7" spans="1:9" ht="45" customHeight="1">
      <c r="A7" s="814" t="s">
        <v>203</v>
      </c>
      <c r="B7" s="815"/>
      <c r="C7" s="243">
        <f>'Projekty KK'!G126</f>
        <v>1483644285.3500001</v>
      </c>
      <c r="D7" s="244">
        <f>'Projekty KK'!L126</f>
        <v>249752562.27999997</v>
      </c>
      <c r="E7" s="245">
        <f>'Projekty KK'!M126</f>
        <v>140012381.04000002</v>
      </c>
      <c r="F7" s="246">
        <f>'Projekty KK'!N126</f>
        <v>122941264.78</v>
      </c>
      <c r="G7" s="247">
        <f>'Projekty KK'!O128</f>
        <v>17071116.259999998</v>
      </c>
      <c r="H7" s="600">
        <f>E7/D7</f>
        <v>0.5606043828412491</v>
      </c>
      <c r="I7" s="600">
        <f>E7/C7</f>
        <v>0.09437058628036996</v>
      </c>
    </row>
    <row r="8" spans="1:9" ht="45" customHeight="1">
      <c r="A8" s="816" t="s">
        <v>204</v>
      </c>
      <c r="B8" s="817"/>
      <c r="C8" s="604">
        <f>'Projekty PO'!G80</f>
        <v>3503172483.879999</v>
      </c>
      <c r="D8" s="605">
        <f>'Projekty PO'!L80</f>
        <v>893698514.4800001</v>
      </c>
      <c r="E8" s="606">
        <f>'Projekty PO'!M80</f>
        <v>293710401.39</v>
      </c>
      <c r="F8" s="248">
        <f>'Projekty PO'!N80</f>
        <v>328550539.12999994</v>
      </c>
      <c r="G8" s="607">
        <f>'Projekty PO'!O83</f>
        <v>4252481.510000001</v>
      </c>
      <c r="H8" s="608">
        <f>E8/D8</f>
        <v>0.3286459545710399</v>
      </c>
      <c r="I8" s="609">
        <f>E8/C8</f>
        <v>0.08384126181097881</v>
      </c>
    </row>
    <row r="9" spans="1:9" ht="49.5" customHeight="1" thickBot="1">
      <c r="A9" s="818" t="s">
        <v>274</v>
      </c>
      <c r="B9" s="819"/>
      <c r="C9" s="249" t="s">
        <v>194</v>
      </c>
      <c r="D9" s="250">
        <v>2065000000</v>
      </c>
      <c r="E9" s="251">
        <v>307867530</v>
      </c>
      <c r="F9" s="252">
        <v>307867530</v>
      </c>
      <c r="G9" s="253">
        <v>0</v>
      </c>
      <c r="H9" s="601">
        <f>E9/D9</f>
        <v>0.14908839225181597</v>
      </c>
      <c r="I9" s="254" t="s">
        <v>194</v>
      </c>
    </row>
    <row r="10" spans="1:9" ht="32.25" customHeight="1">
      <c r="A10" s="820" t="s">
        <v>122</v>
      </c>
      <c r="B10" s="821"/>
      <c r="C10" s="255">
        <f>SUM(C7:C9)</f>
        <v>4986816769.23</v>
      </c>
      <c r="D10" s="255">
        <f>SUM(D7:D9)</f>
        <v>3208451076.76</v>
      </c>
      <c r="E10" s="603">
        <f>SUM(E7:E9)</f>
        <v>741590312.4300001</v>
      </c>
      <c r="F10" s="256">
        <f>SUM(F7:F9)</f>
        <v>759359333.91</v>
      </c>
      <c r="G10" s="257">
        <f>SUM(G7:G9)</f>
        <v>21323597.77</v>
      </c>
      <c r="H10" s="258">
        <f>E10/D10</f>
        <v>0.2311365499077151</v>
      </c>
      <c r="I10" s="259">
        <f>E10/C10</f>
        <v>0.14871015855361114</v>
      </c>
    </row>
    <row r="11" spans="1:9" s="149" customFormat="1" ht="15">
      <c r="A11" s="377" t="s">
        <v>405</v>
      </c>
      <c r="B11" s="392"/>
      <c r="C11" s="392"/>
      <c r="D11" s="392"/>
      <c r="E11" s="392"/>
      <c r="F11" s="392"/>
      <c r="G11" s="173"/>
      <c r="H11" s="174"/>
      <c r="I11" s="73"/>
    </row>
    <row r="12" spans="1:9" s="149" customFormat="1" ht="48" customHeight="1">
      <c r="A12" s="822" t="s">
        <v>572</v>
      </c>
      <c r="B12" s="822"/>
      <c r="C12" s="822"/>
      <c r="D12" s="822"/>
      <c r="E12" s="822"/>
      <c r="F12" s="822"/>
      <c r="G12" s="173"/>
      <c r="H12" s="174"/>
      <c r="I12" s="73"/>
    </row>
    <row r="13" spans="1:9" s="149" customFormat="1" ht="23.25">
      <c r="A13" s="267" t="s">
        <v>200</v>
      </c>
      <c r="B13" s="171"/>
      <c r="C13" s="172"/>
      <c r="D13" s="172"/>
      <c r="E13" s="172"/>
      <c r="F13" s="173"/>
      <c r="G13" s="173"/>
      <c r="H13" s="174"/>
      <c r="I13" s="73"/>
    </row>
    <row r="14" spans="1:9" s="149" customFormat="1" ht="15" customHeight="1">
      <c r="A14" s="171"/>
      <c r="B14" s="171"/>
      <c r="C14" s="172"/>
      <c r="D14" s="172"/>
      <c r="E14" s="172"/>
      <c r="F14" s="173"/>
      <c r="G14" s="173"/>
      <c r="H14" s="174"/>
      <c r="I14" s="73"/>
    </row>
    <row r="15" spans="1:9" s="149" customFormat="1" ht="14.25" customHeight="1">
      <c r="A15" s="268" t="s">
        <v>207</v>
      </c>
      <c r="B15" s="269"/>
      <c r="C15" s="270"/>
      <c r="D15" s="270"/>
      <c r="E15" s="270"/>
      <c r="F15" s="271"/>
      <c r="G15" s="271"/>
      <c r="H15" s="272"/>
      <c r="I15" s="273" t="s">
        <v>178</v>
      </c>
    </row>
    <row r="16" spans="1:9" s="149" customFormat="1" ht="24.75" customHeight="1">
      <c r="A16" s="823" t="s">
        <v>406</v>
      </c>
      <c r="B16" s="824"/>
      <c r="C16" s="824"/>
      <c r="D16" s="825"/>
      <c r="E16" s="261">
        <f>E7+E8</f>
        <v>433722782.43</v>
      </c>
      <c r="F16" s="826"/>
      <c r="G16" s="827"/>
      <c r="H16" s="827"/>
      <c r="I16" s="828"/>
    </row>
    <row r="17" spans="1:13" s="149" customFormat="1" ht="39" customHeight="1">
      <c r="A17" s="260" t="s">
        <v>142</v>
      </c>
      <c r="B17" s="829" t="s">
        <v>700</v>
      </c>
      <c r="C17" s="829"/>
      <c r="D17" s="830"/>
      <c r="E17" s="596">
        <f>'Projekty KK'!N127+'Projekty PO'!N81+'Projekty PO'!N82</f>
        <v>244416096.17000005</v>
      </c>
      <c r="F17" s="831" t="s">
        <v>566</v>
      </c>
      <c r="G17" s="832"/>
      <c r="H17" s="832"/>
      <c r="I17" s="833"/>
      <c r="K17" s="300"/>
      <c r="M17" s="300"/>
    </row>
    <row r="18" spans="1:9" s="149" customFormat="1" ht="24.75" customHeight="1">
      <c r="A18" s="262"/>
      <c r="B18" s="390" t="s">
        <v>202</v>
      </c>
      <c r="C18" s="390"/>
      <c r="D18" s="391"/>
      <c r="E18" s="263">
        <f>'Projekty KK'!N128+'Projekty PO'!N83</f>
        <v>207075707.74</v>
      </c>
      <c r="F18" s="831" t="s">
        <v>566</v>
      </c>
      <c r="G18" s="832"/>
      <c r="H18" s="832"/>
      <c r="I18" s="833"/>
    </row>
    <row r="19" spans="1:9" s="149" customFormat="1" ht="24.75" customHeight="1">
      <c r="A19" s="262"/>
      <c r="B19" s="809" t="s">
        <v>299</v>
      </c>
      <c r="C19" s="809"/>
      <c r="D19" s="810"/>
      <c r="E19" s="264">
        <f>'Projekty KK'!O128+'Projekty PO'!O83</f>
        <v>21323597.77</v>
      </c>
      <c r="F19" s="811" t="s">
        <v>566</v>
      </c>
      <c r="G19" s="811"/>
      <c r="H19" s="811"/>
      <c r="I19" s="811"/>
    </row>
    <row r="20" spans="1:9" s="149" customFormat="1" ht="24.75" customHeight="1">
      <c r="A20" s="823" t="s">
        <v>201</v>
      </c>
      <c r="B20" s="824"/>
      <c r="C20" s="824"/>
      <c r="D20" s="825"/>
      <c r="E20" s="261">
        <f>E9</f>
        <v>307867530</v>
      </c>
      <c r="F20" s="834" t="s">
        <v>567</v>
      </c>
      <c r="G20" s="834"/>
      <c r="H20" s="834"/>
      <c r="I20" s="834"/>
    </row>
    <row r="21" spans="1:9" s="149" customFormat="1" ht="33" customHeight="1">
      <c r="A21" s="835" t="s">
        <v>288</v>
      </c>
      <c r="B21" s="836"/>
      <c r="C21" s="836"/>
      <c r="D21" s="837"/>
      <c r="E21" s="602">
        <f>E10</f>
        <v>741590312.4300001</v>
      </c>
      <c r="F21" s="834" t="s">
        <v>568</v>
      </c>
      <c r="G21" s="834"/>
      <c r="H21" s="834"/>
      <c r="I21" s="834"/>
    </row>
    <row r="22" spans="1:8" ht="15">
      <c r="A22" s="168"/>
      <c r="B22" s="168"/>
      <c r="C22" s="168"/>
      <c r="H22" s="164"/>
    </row>
    <row r="23" spans="1:9" ht="18.75">
      <c r="A23" s="175" t="s">
        <v>205</v>
      </c>
      <c r="B23" s="1"/>
      <c r="C23" s="237"/>
      <c r="D23" s="165"/>
      <c r="E23" s="165"/>
      <c r="F23" s="165"/>
      <c r="G23" s="165"/>
      <c r="H23" s="166"/>
      <c r="I23" s="165"/>
    </row>
    <row r="24" spans="1:9" ht="116.25" customHeight="1">
      <c r="A24" s="265" t="s">
        <v>180</v>
      </c>
      <c r="B24" s="838" t="s">
        <v>237</v>
      </c>
      <c r="C24" s="838"/>
      <c r="D24" s="838"/>
      <c r="E24" s="839" t="s">
        <v>286</v>
      </c>
      <c r="F24" s="839"/>
      <c r="G24" s="839"/>
      <c r="H24" s="839"/>
      <c r="I24" s="839"/>
    </row>
    <row r="25" spans="1:9" ht="66" customHeight="1">
      <c r="A25" s="265" t="s">
        <v>181</v>
      </c>
      <c r="B25" s="838" t="s">
        <v>284</v>
      </c>
      <c r="C25" s="838"/>
      <c r="D25" s="838"/>
      <c r="E25" s="839" t="s">
        <v>287</v>
      </c>
      <c r="F25" s="839"/>
      <c r="G25" s="839"/>
      <c r="H25" s="839"/>
      <c r="I25" s="839"/>
    </row>
    <row r="26" spans="1:9" ht="40.5" customHeight="1">
      <c r="A26" s="265" t="s">
        <v>182</v>
      </c>
      <c r="B26" s="838" t="s">
        <v>280</v>
      </c>
      <c r="C26" s="838"/>
      <c r="D26" s="838"/>
      <c r="E26" s="840" t="s">
        <v>241</v>
      </c>
      <c r="F26" s="841"/>
      <c r="G26" s="841"/>
      <c r="H26" s="841"/>
      <c r="I26" s="842"/>
    </row>
    <row r="27" spans="1:9" ht="105" customHeight="1">
      <c r="A27" s="265" t="s">
        <v>183</v>
      </c>
      <c r="B27" s="838" t="s">
        <v>177</v>
      </c>
      <c r="C27" s="838"/>
      <c r="D27" s="838"/>
      <c r="E27" s="839" t="s">
        <v>276</v>
      </c>
      <c r="F27" s="839"/>
      <c r="G27" s="839"/>
      <c r="H27" s="839"/>
      <c r="I27" s="839"/>
    </row>
    <row r="28" spans="1:9" ht="72" customHeight="1">
      <c r="A28" s="265" t="s">
        <v>184</v>
      </c>
      <c r="B28" s="838" t="s">
        <v>285</v>
      </c>
      <c r="C28" s="838"/>
      <c r="D28" s="838"/>
      <c r="E28" s="839" t="s">
        <v>199</v>
      </c>
      <c r="F28" s="839"/>
      <c r="G28" s="839"/>
      <c r="H28" s="839"/>
      <c r="I28" s="839"/>
    </row>
    <row r="29" spans="1:9" ht="69.75" customHeight="1">
      <c r="A29" s="266" t="s">
        <v>239</v>
      </c>
      <c r="B29" s="838" t="s">
        <v>282</v>
      </c>
      <c r="C29" s="838"/>
      <c r="D29" s="838"/>
      <c r="E29" s="839" t="s">
        <v>254</v>
      </c>
      <c r="F29" s="839"/>
      <c r="G29" s="839"/>
      <c r="H29" s="839"/>
      <c r="I29" s="839"/>
    </row>
    <row r="30" spans="1:9" ht="42.75" customHeight="1">
      <c r="A30" s="266" t="s">
        <v>240</v>
      </c>
      <c r="B30" s="838" t="s">
        <v>238</v>
      </c>
      <c r="C30" s="838"/>
      <c r="D30" s="838"/>
      <c r="E30" s="839" t="s">
        <v>253</v>
      </c>
      <c r="F30" s="839"/>
      <c r="G30" s="839"/>
      <c r="H30" s="839"/>
      <c r="I30" s="839"/>
    </row>
    <row r="31" spans="1:8" ht="15.75">
      <c r="A31" s="167"/>
      <c r="B31" s="165"/>
      <c r="C31" s="165"/>
      <c r="D31" s="165"/>
      <c r="E31" s="165"/>
      <c r="F31" s="165"/>
      <c r="G31" s="165"/>
      <c r="H31" s="166"/>
    </row>
    <row r="32" spans="1:8" ht="15.75">
      <c r="A32" s="167"/>
      <c r="B32" s="165"/>
      <c r="C32" s="165"/>
      <c r="D32" s="165"/>
      <c r="E32" s="165"/>
      <c r="F32" s="165"/>
      <c r="G32" s="165"/>
      <c r="H32" s="166"/>
    </row>
    <row r="33" spans="1:8" ht="15.75">
      <c r="A33" s="165"/>
      <c r="B33" s="165"/>
      <c r="C33" s="165"/>
      <c r="D33" s="165"/>
      <c r="E33" s="165"/>
      <c r="F33" s="165"/>
      <c r="G33" s="165"/>
      <c r="H33" s="166"/>
    </row>
    <row r="34" spans="1:8" ht="15.75">
      <c r="A34" s="165"/>
      <c r="B34" s="165"/>
      <c r="C34" s="165"/>
      <c r="D34" s="165"/>
      <c r="E34" s="165"/>
      <c r="F34" s="165"/>
      <c r="G34" s="165"/>
      <c r="H34" s="166"/>
    </row>
    <row r="35" spans="1:8" ht="15.75">
      <c r="A35" s="165"/>
      <c r="B35" s="165"/>
      <c r="C35" s="165"/>
      <c r="D35" s="165"/>
      <c r="E35" s="165"/>
      <c r="F35" s="165"/>
      <c r="G35" s="165"/>
      <c r="H35" s="165"/>
    </row>
    <row r="36" spans="1:8" ht="15.75">
      <c r="A36" s="165"/>
      <c r="B36" s="165"/>
      <c r="C36" s="165"/>
      <c r="D36" s="165"/>
      <c r="E36" s="165"/>
      <c r="F36" s="165"/>
      <c r="G36" s="165"/>
      <c r="H36" s="165"/>
    </row>
    <row r="37" spans="2:3" ht="18.75">
      <c r="B37" s="163"/>
      <c r="C37" s="163"/>
    </row>
    <row r="38" spans="2:3" ht="18.75">
      <c r="B38" s="163"/>
      <c r="C38" s="163"/>
    </row>
    <row r="39" spans="2:3" ht="18.75">
      <c r="B39" s="163"/>
      <c r="C39" s="163"/>
    </row>
    <row r="40" spans="2:3" ht="18.75">
      <c r="B40" s="163"/>
      <c r="C40" s="163"/>
    </row>
    <row r="41" spans="2:3" ht="18.75">
      <c r="B41" s="163"/>
      <c r="C41" s="163"/>
    </row>
    <row r="42" spans="2:3" ht="18.75">
      <c r="B42" s="163"/>
      <c r="C42" s="163"/>
    </row>
    <row r="43" spans="2:3" ht="18.75">
      <c r="B43" s="163"/>
      <c r="C43" s="163"/>
    </row>
  </sheetData>
  <sheetProtection/>
  <mergeCells count="38">
    <mergeCell ref="B28:D28"/>
    <mergeCell ref="E28:I28"/>
    <mergeCell ref="B29:D29"/>
    <mergeCell ref="E29:I29"/>
    <mergeCell ref="B30:D30"/>
    <mergeCell ref="E30:I30"/>
    <mergeCell ref="B25:D25"/>
    <mergeCell ref="E25:I25"/>
    <mergeCell ref="B26:D26"/>
    <mergeCell ref="E26:I26"/>
    <mergeCell ref="B27:D27"/>
    <mergeCell ref="E27:I27"/>
    <mergeCell ref="A20:D20"/>
    <mergeCell ref="F20:I20"/>
    <mergeCell ref="A21:D21"/>
    <mergeCell ref="F21:I21"/>
    <mergeCell ref="B24:D24"/>
    <mergeCell ref="E24:I24"/>
    <mergeCell ref="B19:D19"/>
    <mergeCell ref="F19:I19"/>
    <mergeCell ref="A6:B6"/>
    <mergeCell ref="A7:B7"/>
    <mergeCell ref="A8:B8"/>
    <mergeCell ref="A9:B9"/>
    <mergeCell ref="A10:B10"/>
    <mergeCell ref="A12:F12"/>
    <mergeCell ref="A16:D16"/>
    <mergeCell ref="F16:I16"/>
    <mergeCell ref="B17:D17"/>
    <mergeCell ref="F17:I17"/>
    <mergeCell ref="F18:I18"/>
    <mergeCell ref="A1:I1"/>
    <mergeCell ref="A4:B5"/>
    <mergeCell ref="C4:C5"/>
    <mergeCell ref="D4:D5"/>
    <mergeCell ref="E4:G4"/>
    <mergeCell ref="H4:H5"/>
    <mergeCell ref="I4:I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stav k 1. 1. 2019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195"/>
  <sheetViews>
    <sheetView tabSelected="1" zoomScale="68" zoomScaleNormal="68" zoomScalePageLayoutView="70" workbookViewId="0" topLeftCell="A1">
      <selection activeCell="M62" sqref="M62"/>
    </sheetView>
  </sheetViews>
  <sheetFormatPr defaultColWidth="9.140625" defaultRowHeight="15"/>
  <cols>
    <col min="1" max="1" width="4.7109375" style="0" customWidth="1"/>
    <col min="2" max="2" width="13.7109375" style="0" customWidth="1"/>
    <col min="3" max="3" width="35.7109375" style="0" customWidth="1"/>
    <col min="4" max="4" width="14.8515625" style="0" customWidth="1"/>
    <col min="5" max="6" width="12.8515625" style="0" customWidth="1"/>
    <col min="7" max="8" width="17.8515625" style="0" customWidth="1"/>
    <col min="9" max="10" width="18.7109375" style="0" customWidth="1"/>
    <col min="11" max="11" width="40.7109375" style="0" customWidth="1"/>
    <col min="12" max="12" width="18.28125" style="0" customWidth="1"/>
    <col min="13" max="13" width="18.421875" style="0" customWidth="1"/>
    <col min="14" max="14" width="17.140625" style="0" customWidth="1"/>
    <col min="15" max="15" width="17.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 min="22" max="22" width="18.140625" style="0" customWidth="1"/>
  </cols>
  <sheetData>
    <row r="1" spans="2:18" ht="28.5">
      <c r="B1" s="161" t="s">
        <v>492</v>
      </c>
      <c r="C1" s="23"/>
      <c r="D1" s="23"/>
      <c r="E1" s="23"/>
      <c r="F1" s="23"/>
      <c r="G1" s="23"/>
      <c r="H1" s="23"/>
      <c r="I1" s="23"/>
      <c r="J1" s="23"/>
      <c r="K1" s="23"/>
      <c r="L1" s="23"/>
      <c r="M1" s="23"/>
      <c r="N1" s="23"/>
      <c r="O1" s="23"/>
      <c r="P1" s="23"/>
      <c r="Q1" s="23"/>
      <c r="R1" s="219" t="s">
        <v>255</v>
      </c>
    </row>
    <row r="2" spans="1:20" ht="38.25" customHeight="1">
      <c r="A2" s="945" t="s">
        <v>298</v>
      </c>
      <c r="B2" s="928" t="s">
        <v>134</v>
      </c>
      <c r="C2" s="928" t="s">
        <v>127</v>
      </c>
      <c r="D2" s="929" t="s">
        <v>471</v>
      </c>
      <c r="E2" s="928" t="s">
        <v>128</v>
      </c>
      <c r="F2" s="947" t="s">
        <v>132</v>
      </c>
      <c r="G2" s="928" t="s">
        <v>191</v>
      </c>
      <c r="H2" s="929" t="s">
        <v>437</v>
      </c>
      <c r="I2" s="928" t="s">
        <v>323</v>
      </c>
      <c r="J2" s="928" t="s">
        <v>129</v>
      </c>
      <c r="K2" s="955" t="s">
        <v>192</v>
      </c>
      <c r="L2" s="954" t="s">
        <v>283</v>
      </c>
      <c r="M2" s="953" t="s">
        <v>281</v>
      </c>
      <c r="N2" s="924"/>
      <c r="O2" s="925"/>
      <c r="P2" s="951" t="s">
        <v>282</v>
      </c>
      <c r="Q2" s="949" t="s">
        <v>252</v>
      </c>
      <c r="R2" s="926" t="s">
        <v>193</v>
      </c>
      <c r="S2" s="924" t="s">
        <v>355</v>
      </c>
      <c r="T2" s="925"/>
    </row>
    <row r="3" spans="1:20" ht="90">
      <c r="A3" s="946"/>
      <c r="B3" s="929"/>
      <c r="C3" s="929"/>
      <c r="D3" s="957"/>
      <c r="E3" s="929"/>
      <c r="F3" s="948"/>
      <c r="G3" s="929"/>
      <c r="H3" s="957"/>
      <c r="I3" s="929"/>
      <c r="J3" s="929"/>
      <c r="K3" s="956"/>
      <c r="L3" s="951"/>
      <c r="M3" s="214" t="s">
        <v>195</v>
      </c>
      <c r="N3" s="215" t="s">
        <v>196</v>
      </c>
      <c r="O3" s="216" t="s">
        <v>197</v>
      </c>
      <c r="P3" s="952"/>
      <c r="Q3" s="950"/>
      <c r="R3" s="927"/>
      <c r="S3" s="215" t="s">
        <v>356</v>
      </c>
      <c r="T3" s="216" t="s">
        <v>178</v>
      </c>
    </row>
    <row r="4" spans="1:20" ht="26.25" customHeight="1" thickBot="1">
      <c r="A4" s="176" t="s">
        <v>242</v>
      </c>
      <c r="B4" s="176" t="s">
        <v>243</v>
      </c>
      <c r="C4" s="176" t="s">
        <v>244</v>
      </c>
      <c r="D4" s="176" t="s">
        <v>245</v>
      </c>
      <c r="E4" s="176" t="s">
        <v>246</v>
      </c>
      <c r="F4" s="176" t="s">
        <v>247</v>
      </c>
      <c r="G4" s="176" t="s">
        <v>248</v>
      </c>
      <c r="H4" s="176" t="s">
        <v>249</v>
      </c>
      <c r="I4" s="176" t="s">
        <v>250</v>
      </c>
      <c r="J4" s="176" t="s">
        <v>251</v>
      </c>
      <c r="K4" s="177" t="s">
        <v>438</v>
      </c>
      <c r="L4" s="178" t="s">
        <v>472</v>
      </c>
      <c r="M4" s="178" t="s">
        <v>473</v>
      </c>
      <c r="N4" s="179" t="s">
        <v>439</v>
      </c>
      <c r="O4" s="177" t="s">
        <v>474</v>
      </c>
      <c r="P4" s="178" t="s">
        <v>475</v>
      </c>
      <c r="Q4" s="178" t="s">
        <v>476</v>
      </c>
      <c r="R4" s="322" t="s">
        <v>477</v>
      </c>
      <c r="S4" s="179" t="s">
        <v>357</v>
      </c>
      <c r="T4" s="323" t="s">
        <v>358</v>
      </c>
    </row>
    <row r="5" spans="1:20" ht="40.5" customHeight="1">
      <c r="A5" s="958">
        <v>1</v>
      </c>
      <c r="B5" s="893" t="s">
        <v>4</v>
      </c>
      <c r="C5" s="960" t="s">
        <v>533</v>
      </c>
      <c r="D5" s="884" t="s">
        <v>478</v>
      </c>
      <c r="E5" s="941" t="s">
        <v>42</v>
      </c>
      <c r="F5" s="942" t="s">
        <v>6</v>
      </c>
      <c r="G5" s="943">
        <v>7683687</v>
      </c>
      <c r="H5" s="980" t="s">
        <v>440</v>
      </c>
      <c r="I5" s="893" t="s">
        <v>147</v>
      </c>
      <c r="J5" s="909" t="s">
        <v>625</v>
      </c>
      <c r="K5" s="902" t="s">
        <v>234</v>
      </c>
      <c r="L5" s="566">
        <v>5000</v>
      </c>
      <c r="M5" s="567">
        <f aca="true" t="shared" si="0" ref="M5:M96">N5+O5</f>
        <v>5000</v>
      </c>
      <c r="N5" s="236">
        <v>5000</v>
      </c>
      <c r="O5" s="568">
        <v>0</v>
      </c>
      <c r="P5" s="281">
        <f aca="true" t="shared" si="1" ref="P5:P89">M5/L5</f>
        <v>1</v>
      </c>
      <c r="Q5" s="898">
        <f>(M5+M6+M7)/G5</f>
        <v>0.007832828172204308</v>
      </c>
      <c r="R5" s="914" t="s">
        <v>730</v>
      </c>
      <c r="S5" s="319">
        <f>T5/L5</f>
        <v>0</v>
      </c>
      <c r="T5" s="10">
        <f>L5-M5</f>
        <v>0</v>
      </c>
    </row>
    <row r="6" spans="1:20" ht="46.5" customHeight="1">
      <c r="A6" s="959"/>
      <c r="B6" s="894"/>
      <c r="C6" s="894"/>
      <c r="D6" s="876"/>
      <c r="E6" s="931"/>
      <c r="F6" s="933"/>
      <c r="G6" s="944"/>
      <c r="H6" s="888"/>
      <c r="I6" s="894"/>
      <c r="J6" s="910"/>
      <c r="K6" s="903"/>
      <c r="L6" s="569">
        <v>5518441</v>
      </c>
      <c r="M6" s="528">
        <v>55185</v>
      </c>
      <c r="N6" s="674">
        <v>55185</v>
      </c>
      <c r="O6" s="570">
        <v>0</v>
      </c>
      <c r="P6" s="519">
        <f t="shared" si="1"/>
        <v>0.010000106914253501</v>
      </c>
      <c r="Q6" s="883"/>
      <c r="R6" s="915"/>
      <c r="S6" s="317">
        <f aca="true" t="shared" si="2" ref="S6:S58">T6/L6</f>
        <v>0.9899998930857465</v>
      </c>
      <c r="T6" s="5">
        <f aca="true" t="shared" si="3" ref="T6:T58">L6-M6</f>
        <v>5463256</v>
      </c>
    </row>
    <row r="7" spans="1:20" ht="66.75" customHeight="1">
      <c r="A7" s="959"/>
      <c r="B7" s="894"/>
      <c r="C7" s="894"/>
      <c r="D7" s="876"/>
      <c r="E7" s="931"/>
      <c r="F7" s="933"/>
      <c r="G7" s="944"/>
      <c r="H7" s="888"/>
      <c r="I7" s="894"/>
      <c r="J7" s="845" t="s">
        <v>135</v>
      </c>
      <c r="K7" s="903"/>
      <c r="L7" s="847">
        <v>576277</v>
      </c>
      <c r="M7" s="900">
        <v>0</v>
      </c>
      <c r="N7" s="849">
        <v>0</v>
      </c>
      <c r="O7" s="851">
        <v>0</v>
      </c>
      <c r="P7" s="853">
        <f t="shared" si="1"/>
        <v>0</v>
      </c>
      <c r="Q7" s="883"/>
      <c r="R7" s="915"/>
      <c r="S7" s="317">
        <f t="shared" si="2"/>
        <v>1</v>
      </c>
      <c r="T7" s="5">
        <f t="shared" si="3"/>
        <v>576277</v>
      </c>
    </row>
    <row r="8" spans="1:20" ht="161.25" customHeight="1">
      <c r="A8" s="857"/>
      <c r="B8" s="863"/>
      <c r="C8" s="863"/>
      <c r="D8" s="863"/>
      <c r="E8" s="863"/>
      <c r="F8" s="935"/>
      <c r="G8" s="939"/>
      <c r="H8" s="889"/>
      <c r="I8" s="863"/>
      <c r="J8" s="863"/>
      <c r="K8" s="904"/>
      <c r="L8" s="892"/>
      <c r="M8" s="901"/>
      <c r="N8" s="961"/>
      <c r="O8" s="852"/>
      <c r="P8" s="899"/>
      <c r="Q8" s="899"/>
      <c r="R8" s="844"/>
      <c r="S8" s="317"/>
      <c r="T8" s="5"/>
    </row>
    <row r="9" spans="1:20" ht="105.75" customHeight="1">
      <c r="A9" s="978">
        <v>2</v>
      </c>
      <c r="B9" s="940" t="s">
        <v>4</v>
      </c>
      <c r="C9" s="940" t="s">
        <v>160</v>
      </c>
      <c r="D9" s="885" t="s">
        <v>479</v>
      </c>
      <c r="E9" s="930" t="s">
        <v>43</v>
      </c>
      <c r="F9" s="932" t="s">
        <v>8</v>
      </c>
      <c r="G9" s="936">
        <v>98003445.05</v>
      </c>
      <c r="H9" s="887" t="s">
        <v>440</v>
      </c>
      <c r="I9" s="895" t="s">
        <v>263</v>
      </c>
      <c r="J9" s="181" t="s">
        <v>130</v>
      </c>
      <c r="K9" s="905" t="s">
        <v>360</v>
      </c>
      <c r="L9" s="567">
        <v>5731781</v>
      </c>
      <c r="M9" s="567">
        <f t="shared" si="0"/>
        <v>1464072</v>
      </c>
      <c r="N9" s="182">
        <v>1464072</v>
      </c>
      <c r="O9" s="571">
        <v>0</v>
      </c>
      <c r="P9" s="180">
        <f t="shared" si="1"/>
        <v>0.25543055465657183</v>
      </c>
      <c r="Q9" s="853">
        <f>(M9+M10+M11+M12+M13)/G9</f>
        <v>0.015624328300079489</v>
      </c>
      <c r="R9" s="283" t="s">
        <v>535</v>
      </c>
      <c r="S9" s="317">
        <f t="shared" si="2"/>
        <v>0.7445694453434282</v>
      </c>
      <c r="T9" s="5">
        <f t="shared" si="3"/>
        <v>4267709</v>
      </c>
    </row>
    <row r="10" spans="1:20" ht="45">
      <c r="A10" s="959"/>
      <c r="B10" s="894"/>
      <c r="C10" s="894"/>
      <c r="D10" s="876"/>
      <c r="E10" s="931"/>
      <c r="F10" s="933"/>
      <c r="G10" s="937"/>
      <c r="H10" s="888"/>
      <c r="I10" s="891"/>
      <c r="J10" s="518" t="s">
        <v>138</v>
      </c>
      <c r="K10" s="903"/>
      <c r="L10" s="567">
        <v>1464072</v>
      </c>
      <c r="M10" s="567">
        <f t="shared" si="0"/>
        <v>0</v>
      </c>
      <c r="N10" s="182">
        <v>0</v>
      </c>
      <c r="O10" s="571">
        <v>0</v>
      </c>
      <c r="P10" s="180">
        <f t="shared" si="1"/>
        <v>0</v>
      </c>
      <c r="Q10" s="883"/>
      <c r="R10" s="293" t="s">
        <v>536</v>
      </c>
      <c r="S10" s="317">
        <f t="shared" si="2"/>
        <v>1</v>
      </c>
      <c r="T10" s="5">
        <f>L10-M10</f>
        <v>1464072</v>
      </c>
    </row>
    <row r="11" spans="1:20" ht="56.25" customHeight="1">
      <c r="A11" s="959"/>
      <c r="B11" s="894"/>
      <c r="C11" s="894"/>
      <c r="D11" s="876"/>
      <c r="E11" s="931"/>
      <c r="F11" s="933"/>
      <c r="G11" s="937"/>
      <c r="H11" s="888"/>
      <c r="I11" s="891"/>
      <c r="J11" s="220" t="s">
        <v>144</v>
      </c>
      <c r="K11" s="906"/>
      <c r="L11" s="567">
        <v>26492</v>
      </c>
      <c r="M11" s="567">
        <f t="shared" si="0"/>
        <v>26492</v>
      </c>
      <c r="N11" s="182">
        <v>26492</v>
      </c>
      <c r="O11" s="571">
        <v>0</v>
      </c>
      <c r="P11" s="180">
        <f t="shared" si="1"/>
        <v>1</v>
      </c>
      <c r="Q11" s="883"/>
      <c r="R11" s="283" t="s">
        <v>537</v>
      </c>
      <c r="S11" s="317">
        <f t="shared" si="2"/>
        <v>0</v>
      </c>
      <c r="T11" s="5">
        <f t="shared" si="3"/>
        <v>0</v>
      </c>
    </row>
    <row r="12" spans="1:20" ht="161.25" customHeight="1">
      <c r="A12" s="959"/>
      <c r="B12" s="894"/>
      <c r="C12" s="894"/>
      <c r="D12" s="876"/>
      <c r="E12" s="931"/>
      <c r="F12" s="933"/>
      <c r="G12" s="937"/>
      <c r="H12" s="888"/>
      <c r="I12" s="891"/>
      <c r="J12" s="181" t="s">
        <v>130</v>
      </c>
      <c r="K12" s="916" t="s">
        <v>213</v>
      </c>
      <c r="L12" s="567">
        <v>81346508</v>
      </c>
      <c r="M12" s="567">
        <f t="shared" si="0"/>
        <v>40674</v>
      </c>
      <c r="N12" s="182">
        <v>40674</v>
      </c>
      <c r="O12" s="572">
        <v>0</v>
      </c>
      <c r="P12" s="180">
        <f t="shared" si="1"/>
        <v>0.0005000091706456533</v>
      </c>
      <c r="Q12" s="883"/>
      <c r="R12" s="295" t="s">
        <v>538</v>
      </c>
      <c r="S12" s="317">
        <f t="shared" si="2"/>
        <v>0.9994999908293544</v>
      </c>
      <c r="T12" s="5">
        <f t="shared" si="3"/>
        <v>81305834</v>
      </c>
    </row>
    <row r="13" spans="1:20" ht="141.75" customHeight="1">
      <c r="A13" s="857"/>
      <c r="B13" s="863"/>
      <c r="C13" s="863"/>
      <c r="D13" s="863"/>
      <c r="E13" s="863"/>
      <c r="F13" s="935"/>
      <c r="G13" s="939"/>
      <c r="H13" s="889"/>
      <c r="I13" s="863"/>
      <c r="J13" s="518" t="s">
        <v>534</v>
      </c>
      <c r="K13" s="904"/>
      <c r="L13" s="567">
        <v>40674</v>
      </c>
      <c r="M13" s="567">
        <v>0</v>
      </c>
      <c r="N13" s="182">
        <v>0</v>
      </c>
      <c r="O13" s="572">
        <v>0</v>
      </c>
      <c r="P13" s="324">
        <f t="shared" si="1"/>
        <v>0</v>
      </c>
      <c r="Q13" s="854"/>
      <c r="R13" s="295" t="s">
        <v>539</v>
      </c>
      <c r="S13" s="317"/>
      <c r="T13" s="5"/>
    </row>
    <row r="14" spans="1:20" ht="45">
      <c r="A14" s="978">
        <v>3</v>
      </c>
      <c r="B14" s="940" t="s">
        <v>4</v>
      </c>
      <c r="C14" s="940" t="s">
        <v>143</v>
      </c>
      <c r="D14" s="885" t="s">
        <v>480</v>
      </c>
      <c r="E14" s="930" t="s">
        <v>44</v>
      </c>
      <c r="F14" s="932" t="s">
        <v>10</v>
      </c>
      <c r="G14" s="936">
        <v>19287791.43</v>
      </c>
      <c r="H14" s="887" t="s">
        <v>441</v>
      </c>
      <c r="I14" s="890" t="s">
        <v>225</v>
      </c>
      <c r="J14" s="181" t="s">
        <v>131</v>
      </c>
      <c r="K14" s="922" t="s">
        <v>226</v>
      </c>
      <c r="L14" s="567">
        <v>2667</v>
      </c>
      <c r="M14" s="567">
        <f t="shared" si="0"/>
        <v>2667</v>
      </c>
      <c r="N14" s="182">
        <v>2667</v>
      </c>
      <c r="O14" s="572">
        <v>0</v>
      </c>
      <c r="P14" s="180">
        <f t="shared" si="1"/>
        <v>1</v>
      </c>
      <c r="Q14" s="853">
        <f>(M14+M15+M16+M17+M18+M19+M20+M21+M22)/G14</f>
        <v>0.009712150853551614</v>
      </c>
      <c r="R14" s="283" t="s">
        <v>573</v>
      </c>
      <c r="S14" s="317">
        <f t="shared" si="2"/>
        <v>0</v>
      </c>
      <c r="T14" s="5">
        <f t="shared" si="3"/>
        <v>0</v>
      </c>
    </row>
    <row r="15" spans="1:20" ht="36" customHeight="1">
      <c r="A15" s="959"/>
      <c r="B15" s="894"/>
      <c r="C15" s="894"/>
      <c r="D15" s="876"/>
      <c r="E15" s="931"/>
      <c r="F15" s="933"/>
      <c r="G15" s="937"/>
      <c r="H15" s="888"/>
      <c r="I15" s="891"/>
      <c r="J15" s="181" t="s">
        <v>139</v>
      </c>
      <c r="K15" s="906"/>
      <c r="L15" s="185">
        <v>514</v>
      </c>
      <c r="M15" s="567">
        <f t="shared" si="0"/>
        <v>514</v>
      </c>
      <c r="N15" s="186">
        <v>514</v>
      </c>
      <c r="O15" s="143">
        <v>0</v>
      </c>
      <c r="P15" s="180">
        <f t="shared" si="1"/>
        <v>1</v>
      </c>
      <c r="Q15" s="883"/>
      <c r="R15" s="283" t="s">
        <v>574</v>
      </c>
      <c r="S15" s="317">
        <f t="shared" si="2"/>
        <v>0</v>
      </c>
      <c r="T15" s="5">
        <f t="shared" si="3"/>
        <v>0</v>
      </c>
    </row>
    <row r="16" spans="1:20" ht="32.25" customHeight="1">
      <c r="A16" s="959"/>
      <c r="B16" s="894"/>
      <c r="C16" s="894"/>
      <c r="D16" s="876"/>
      <c r="E16" s="931"/>
      <c r="F16" s="933"/>
      <c r="G16" s="937"/>
      <c r="H16" s="888"/>
      <c r="I16" s="891"/>
      <c r="J16" s="913" t="s">
        <v>131</v>
      </c>
      <c r="K16" s="922" t="s">
        <v>227</v>
      </c>
      <c r="L16" s="567">
        <v>84471</v>
      </c>
      <c r="M16" s="567">
        <f t="shared" si="0"/>
        <v>25.16</v>
      </c>
      <c r="N16" s="182">
        <v>25.16</v>
      </c>
      <c r="O16" s="573">
        <v>0</v>
      </c>
      <c r="P16" s="853">
        <f>(M16+M17)/L16</f>
        <v>1.2502982088527423</v>
      </c>
      <c r="Q16" s="883"/>
      <c r="R16" s="962" t="s">
        <v>575</v>
      </c>
      <c r="S16" s="317">
        <f t="shared" si="2"/>
        <v>0.9997021462987297</v>
      </c>
      <c r="T16" s="5">
        <f t="shared" si="3"/>
        <v>84445.84</v>
      </c>
    </row>
    <row r="17" spans="1:20" ht="87" customHeight="1">
      <c r="A17" s="959"/>
      <c r="B17" s="894"/>
      <c r="C17" s="894"/>
      <c r="D17" s="876"/>
      <c r="E17" s="931"/>
      <c r="F17" s="933"/>
      <c r="G17" s="937"/>
      <c r="H17" s="888"/>
      <c r="I17" s="891"/>
      <c r="J17" s="913"/>
      <c r="K17" s="906"/>
      <c r="L17" s="567">
        <v>114985.28</v>
      </c>
      <c r="M17" s="567">
        <v>105588.78</v>
      </c>
      <c r="N17" s="182">
        <v>105588.78</v>
      </c>
      <c r="O17" s="573">
        <v>0</v>
      </c>
      <c r="P17" s="854"/>
      <c r="Q17" s="883"/>
      <c r="R17" s="963"/>
      <c r="S17" s="317">
        <f t="shared" si="2"/>
        <v>0.08171915570410404</v>
      </c>
      <c r="T17" s="5">
        <f t="shared" si="3"/>
        <v>9396.5</v>
      </c>
    </row>
    <row r="18" spans="1:20" ht="165">
      <c r="A18" s="959"/>
      <c r="B18" s="894"/>
      <c r="C18" s="894"/>
      <c r="D18" s="876"/>
      <c r="E18" s="931"/>
      <c r="F18" s="933"/>
      <c r="G18" s="937"/>
      <c r="H18" s="888"/>
      <c r="I18" s="891"/>
      <c r="J18" s="181" t="s">
        <v>131</v>
      </c>
      <c r="K18" s="911" t="s">
        <v>223</v>
      </c>
      <c r="L18" s="185">
        <v>253214</v>
      </c>
      <c r="M18" s="567">
        <v>63304</v>
      </c>
      <c r="N18" s="186">
        <v>63304</v>
      </c>
      <c r="O18" s="143">
        <v>0</v>
      </c>
      <c r="P18" s="180">
        <f t="shared" si="1"/>
        <v>0.2500019746143578</v>
      </c>
      <c r="Q18" s="883"/>
      <c r="R18" s="283" t="s">
        <v>576</v>
      </c>
      <c r="S18" s="317">
        <f t="shared" si="2"/>
        <v>0.7499980253856422</v>
      </c>
      <c r="T18" s="5">
        <f t="shared" si="3"/>
        <v>189910</v>
      </c>
    </row>
    <row r="19" spans="1:20" ht="90">
      <c r="A19" s="959"/>
      <c r="B19" s="894"/>
      <c r="C19" s="894"/>
      <c r="D19" s="876"/>
      <c r="E19" s="931"/>
      <c r="F19" s="933"/>
      <c r="G19" s="937"/>
      <c r="H19" s="888"/>
      <c r="I19" s="891"/>
      <c r="J19" s="181" t="s">
        <v>139</v>
      </c>
      <c r="K19" s="912"/>
      <c r="L19" s="185">
        <v>246056</v>
      </c>
      <c r="M19" s="567">
        <v>10930</v>
      </c>
      <c r="N19" s="186">
        <v>10930</v>
      </c>
      <c r="O19" s="143">
        <v>0</v>
      </c>
      <c r="P19" s="180">
        <f t="shared" si="1"/>
        <v>0.04442078226094873</v>
      </c>
      <c r="Q19" s="883"/>
      <c r="R19" s="283" t="s">
        <v>577</v>
      </c>
      <c r="S19" s="317">
        <f t="shared" si="2"/>
        <v>0.9555792177390513</v>
      </c>
      <c r="T19" s="5">
        <f t="shared" si="3"/>
        <v>235126</v>
      </c>
    </row>
    <row r="20" spans="1:20" ht="30">
      <c r="A20" s="959"/>
      <c r="B20" s="894"/>
      <c r="C20" s="894"/>
      <c r="D20" s="876"/>
      <c r="E20" s="931"/>
      <c r="F20" s="933"/>
      <c r="G20" s="937"/>
      <c r="H20" s="888"/>
      <c r="I20" s="891"/>
      <c r="J20" s="181" t="s">
        <v>140</v>
      </c>
      <c r="K20" s="183" t="s">
        <v>224</v>
      </c>
      <c r="L20" s="185">
        <v>2796</v>
      </c>
      <c r="M20" s="567">
        <f t="shared" si="0"/>
        <v>2796</v>
      </c>
      <c r="N20" s="186">
        <v>2796</v>
      </c>
      <c r="O20" s="143">
        <v>0</v>
      </c>
      <c r="P20" s="180">
        <f t="shared" si="1"/>
        <v>1</v>
      </c>
      <c r="Q20" s="883"/>
      <c r="R20" s="283" t="s">
        <v>578</v>
      </c>
      <c r="S20" s="317">
        <f t="shared" si="2"/>
        <v>0</v>
      </c>
      <c r="T20" s="5">
        <f t="shared" si="3"/>
        <v>0</v>
      </c>
    </row>
    <row r="21" spans="1:20" ht="336.75" customHeight="1">
      <c r="A21" s="959"/>
      <c r="B21" s="894"/>
      <c r="C21" s="894"/>
      <c r="D21" s="876"/>
      <c r="E21" s="931"/>
      <c r="F21" s="933"/>
      <c r="G21" s="937"/>
      <c r="H21" s="888"/>
      <c r="I21" s="891"/>
      <c r="J21" s="181" t="s">
        <v>131</v>
      </c>
      <c r="K21" s="923" t="s">
        <v>305</v>
      </c>
      <c r="L21" s="567">
        <v>2400910</v>
      </c>
      <c r="M21" s="567">
        <f t="shared" si="0"/>
        <v>1501</v>
      </c>
      <c r="N21" s="186">
        <v>1501</v>
      </c>
      <c r="O21" s="200">
        <v>0</v>
      </c>
      <c r="P21" s="180">
        <f t="shared" si="1"/>
        <v>0.000625179619394313</v>
      </c>
      <c r="Q21" s="883"/>
      <c r="R21" s="283" t="s">
        <v>540</v>
      </c>
      <c r="S21" s="317">
        <f t="shared" si="2"/>
        <v>0.9993748203806057</v>
      </c>
      <c r="T21" s="5">
        <f t="shared" si="3"/>
        <v>2399409</v>
      </c>
    </row>
    <row r="22" spans="1:20" ht="301.5" customHeight="1">
      <c r="A22" s="857"/>
      <c r="B22" s="863"/>
      <c r="C22" s="863"/>
      <c r="D22" s="863"/>
      <c r="E22" s="863"/>
      <c r="F22" s="935"/>
      <c r="G22" s="939"/>
      <c r="H22" s="889"/>
      <c r="I22" s="863"/>
      <c r="J22" s="368" t="s">
        <v>135</v>
      </c>
      <c r="K22" s="904"/>
      <c r="L22" s="567">
        <v>10006</v>
      </c>
      <c r="M22" s="567">
        <v>0</v>
      </c>
      <c r="N22" s="186">
        <v>0</v>
      </c>
      <c r="O22" s="200">
        <v>0</v>
      </c>
      <c r="P22" s="363">
        <f t="shared" si="1"/>
        <v>0</v>
      </c>
      <c r="Q22" s="854"/>
      <c r="R22" s="283" t="s">
        <v>541</v>
      </c>
      <c r="S22" s="317"/>
      <c r="T22" s="5"/>
    </row>
    <row r="23" spans="1:20" ht="60">
      <c r="A23" s="978">
        <v>4</v>
      </c>
      <c r="B23" s="940" t="s">
        <v>4</v>
      </c>
      <c r="C23" s="940" t="s">
        <v>161</v>
      </c>
      <c r="D23" s="885" t="s">
        <v>480</v>
      </c>
      <c r="E23" s="1038" t="s">
        <v>644</v>
      </c>
      <c r="F23" s="1039" t="s">
        <v>10</v>
      </c>
      <c r="G23" s="936">
        <v>6805967.21</v>
      </c>
      <c r="H23" s="887" t="s">
        <v>441</v>
      </c>
      <c r="I23" s="890" t="s">
        <v>225</v>
      </c>
      <c r="J23" s="181" t="s">
        <v>131</v>
      </c>
      <c r="K23" s="917" t="s">
        <v>228</v>
      </c>
      <c r="L23" s="567">
        <v>5610</v>
      </c>
      <c r="M23" s="567">
        <f t="shared" si="0"/>
        <v>0</v>
      </c>
      <c r="N23" s="182">
        <v>0</v>
      </c>
      <c r="O23" s="572">
        <v>0</v>
      </c>
      <c r="P23" s="180">
        <f t="shared" si="1"/>
        <v>0</v>
      </c>
      <c r="Q23" s="853">
        <f>(M23+M24+M25+M26+M27+M28+M29+M30+M31+M32)/G23</f>
        <v>0.0048497148137156545</v>
      </c>
      <c r="R23" s="283" t="s">
        <v>579</v>
      </c>
      <c r="S23" s="317">
        <f t="shared" si="2"/>
        <v>1</v>
      </c>
      <c r="T23" s="5">
        <f t="shared" si="3"/>
        <v>5610</v>
      </c>
    </row>
    <row r="24" spans="1:20" ht="45">
      <c r="A24" s="959"/>
      <c r="B24" s="894"/>
      <c r="C24" s="894"/>
      <c r="D24" s="876"/>
      <c r="E24" s="931"/>
      <c r="F24" s="933"/>
      <c r="G24" s="937"/>
      <c r="H24" s="888"/>
      <c r="I24" s="891"/>
      <c r="J24" s="181" t="s">
        <v>139</v>
      </c>
      <c r="K24" s="966"/>
      <c r="L24" s="185">
        <v>1356</v>
      </c>
      <c r="M24" s="567">
        <f t="shared" si="0"/>
        <v>0</v>
      </c>
      <c r="N24" s="186">
        <v>0</v>
      </c>
      <c r="O24" s="143">
        <v>0</v>
      </c>
      <c r="P24" s="180">
        <f t="shared" si="1"/>
        <v>0</v>
      </c>
      <c r="Q24" s="883"/>
      <c r="R24" s="283" t="s">
        <v>580</v>
      </c>
      <c r="S24" s="317">
        <f t="shared" si="2"/>
        <v>1</v>
      </c>
      <c r="T24" s="5">
        <f t="shared" si="3"/>
        <v>1356</v>
      </c>
    </row>
    <row r="25" spans="1:20" ht="45">
      <c r="A25" s="959"/>
      <c r="B25" s="894"/>
      <c r="C25" s="894"/>
      <c r="D25" s="876"/>
      <c r="E25" s="931"/>
      <c r="F25" s="933"/>
      <c r="G25" s="937"/>
      <c r="H25" s="888"/>
      <c r="I25" s="891"/>
      <c r="J25" s="181" t="s">
        <v>131</v>
      </c>
      <c r="K25" s="917" t="s">
        <v>228</v>
      </c>
      <c r="L25" s="185">
        <v>6317</v>
      </c>
      <c r="M25" s="567">
        <f t="shared" si="0"/>
        <v>0</v>
      </c>
      <c r="N25" s="186">
        <v>0</v>
      </c>
      <c r="O25" s="143">
        <v>0</v>
      </c>
      <c r="P25" s="180">
        <f t="shared" si="1"/>
        <v>0</v>
      </c>
      <c r="Q25" s="883"/>
      <c r="R25" s="283" t="s">
        <v>581</v>
      </c>
      <c r="S25" s="317">
        <f t="shared" si="2"/>
        <v>1</v>
      </c>
      <c r="T25" s="5">
        <f t="shared" si="3"/>
        <v>6317</v>
      </c>
    </row>
    <row r="26" spans="1:20" ht="45">
      <c r="A26" s="959"/>
      <c r="B26" s="894"/>
      <c r="C26" s="894"/>
      <c r="D26" s="876"/>
      <c r="E26" s="931"/>
      <c r="F26" s="933"/>
      <c r="G26" s="937"/>
      <c r="H26" s="888"/>
      <c r="I26" s="891"/>
      <c r="J26" s="181" t="s">
        <v>139</v>
      </c>
      <c r="K26" s="966"/>
      <c r="L26" s="185">
        <v>1760</v>
      </c>
      <c r="M26" s="567">
        <f t="shared" si="0"/>
        <v>0</v>
      </c>
      <c r="N26" s="186">
        <v>0</v>
      </c>
      <c r="O26" s="143">
        <v>0</v>
      </c>
      <c r="P26" s="180">
        <f t="shared" si="1"/>
        <v>0</v>
      </c>
      <c r="Q26" s="883"/>
      <c r="R26" s="283" t="s">
        <v>582</v>
      </c>
      <c r="S26" s="317">
        <f t="shared" si="2"/>
        <v>1</v>
      </c>
      <c r="T26" s="5">
        <f t="shared" si="3"/>
        <v>1760</v>
      </c>
    </row>
    <row r="27" spans="1:20" ht="60">
      <c r="A27" s="959"/>
      <c r="B27" s="894"/>
      <c r="C27" s="894"/>
      <c r="D27" s="876"/>
      <c r="E27" s="931"/>
      <c r="F27" s="933"/>
      <c r="G27" s="937"/>
      <c r="H27" s="888"/>
      <c r="I27" s="891"/>
      <c r="J27" s="181" t="s">
        <v>131</v>
      </c>
      <c r="K27" s="917" t="s">
        <v>229</v>
      </c>
      <c r="L27" s="567">
        <v>203970</v>
      </c>
      <c r="M27" s="567">
        <f t="shared" si="0"/>
        <v>1020</v>
      </c>
      <c r="N27" s="182">
        <v>1020</v>
      </c>
      <c r="O27" s="572">
        <v>0</v>
      </c>
      <c r="P27" s="180">
        <f t="shared" si="1"/>
        <v>0.005000735402265039</v>
      </c>
      <c r="Q27" s="883"/>
      <c r="R27" s="283" t="s">
        <v>583</v>
      </c>
      <c r="S27" s="317">
        <f t="shared" si="2"/>
        <v>0.9949992645977349</v>
      </c>
      <c r="T27" s="5">
        <f t="shared" si="3"/>
        <v>202950</v>
      </c>
    </row>
    <row r="28" spans="1:20" ht="45">
      <c r="A28" s="959"/>
      <c r="B28" s="894"/>
      <c r="C28" s="894"/>
      <c r="D28" s="876"/>
      <c r="E28" s="931"/>
      <c r="F28" s="933"/>
      <c r="G28" s="937"/>
      <c r="H28" s="888"/>
      <c r="I28" s="891"/>
      <c r="J28" s="181" t="s">
        <v>139</v>
      </c>
      <c r="K28" s="966"/>
      <c r="L28" s="185">
        <v>62628</v>
      </c>
      <c r="M28" s="567">
        <f t="shared" si="0"/>
        <v>0</v>
      </c>
      <c r="N28" s="186">
        <v>0</v>
      </c>
      <c r="O28" s="143">
        <v>0</v>
      </c>
      <c r="P28" s="180">
        <f t="shared" si="1"/>
        <v>0</v>
      </c>
      <c r="Q28" s="883"/>
      <c r="R28" s="283" t="s">
        <v>584</v>
      </c>
      <c r="S28" s="317">
        <f t="shared" si="2"/>
        <v>1</v>
      </c>
      <c r="T28" s="5">
        <f t="shared" si="3"/>
        <v>62628</v>
      </c>
    </row>
    <row r="29" spans="1:20" ht="201.75" customHeight="1">
      <c r="A29" s="959"/>
      <c r="B29" s="894"/>
      <c r="C29" s="894"/>
      <c r="D29" s="876"/>
      <c r="E29" s="931"/>
      <c r="F29" s="933"/>
      <c r="G29" s="937"/>
      <c r="H29" s="888"/>
      <c r="I29" s="891"/>
      <c r="J29" s="647" t="s">
        <v>131</v>
      </c>
      <c r="K29" s="916" t="s">
        <v>223</v>
      </c>
      <c r="L29" s="567">
        <v>54643</v>
      </c>
      <c r="M29" s="567">
        <f t="shared" si="0"/>
        <v>13661</v>
      </c>
      <c r="N29" s="186">
        <v>13661</v>
      </c>
      <c r="O29" s="572">
        <v>0</v>
      </c>
      <c r="P29" s="180">
        <f t="shared" si="1"/>
        <v>0.25000457515143754</v>
      </c>
      <c r="Q29" s="883"/>
      <c r="R29" s="283" t="s">
        <v>585</v>
      </c>
      <c r="S29" s="317">
        <f t="shared" si="2"/>
        <v>0.7499954248485625</v>
      </c>
      <c r="T29" s="5">
        <f t="shared" si="3"/>
        <v>40982</v>
      </c>
    </row>
    <row r="30" spans="1:20" ht="75">
      <c r="A30" s="959"/>
      <c r="B30" s="894"/>
      <c r="C30" s="894"/>
      <c r="D30" s="876"/>
      <c r="E30" s="931"/>
      <c r="F30" s="933"/>
      <c r="G30" s="937"/>
      <c r="H30" s="888"/>
      <c r="I30" s="891"/>
      <c r="J30" s="181" t="s">
        <v>139</v>
      </c>
      <c r="K30" s="912"/>
      <c r="L30" s="185">
        <v>54643</v>
      </c>
      <c r="M30" s="567">
        <f t="shared" si="0"/>
        <v>2536</v>
      </c>
      <c r="N30" s="186">
        <v>2536</v>
      </c>
      <c r="O30" s="143">
        <v>0</v>
      </c>
      <c r="P30" s="180">
        <f t="shared" si="1"/>
        <v>0.04641033618212763</v>
      </c>
      <c r="Q30" s="883"/>
      <c r="R30" s="283" t="s">
        <v>586</v>
      </c>
      <c r="S30" s="317">
        <f t="shared" si="2"/>
        <v>0.9535896638178724</v>
      </c>
      <c r="T30" s="5">
        <f t="shared" si="3"/>
        <v>52107</v>
      </c>
    </row>
    <row r="31" spans="1:20" ht="333" customHeight="1">
      <c r="A31" s="959"/>
      <c r="B31" s="894"/>
      <c r="C31" s="894"/>
      <c r="D31" s="876"/>
      <c r="E31" s="931"/>
      <c r="F31" s="933"/>
      <c r="G31" s="937"/>
      <c r="H31" s="888"/>
      <c r="I31" s="891"/>
      <c r="J31" s="647" t="s">
        <v>131</v>
      </c>
      <c r="K31" s="917" t="s">
        <v>306</v>
      </c>
      <c r="L31" s="567">
        <v>474280.44</v>
      </c>
      <c r="M31" s="567">
        <f t="shared" si="0"/>
        <v>13849</v>
      </c>
      <c r="N31" s="186">
        <v>13849</v>
      </c>
      <c r="O31" s="200">
        <v>0</v>
      </c>
      <c r="P31" s="180">
        <f t="shared" si="1"/>
        <v>0.029200023513514493</v>
      </c>
      <c r="Q31" s="883"/>
      <c r="R31" s="283" t="s">
        <v>542</v>
      </c>
      <c r="S31" s="317">
        <f t="shared" si="2"/>
        <v>0.9707999764864855</v>
      </c>
      <c r="T31" s="5">
        <f t="shared" si="3"/>
        <v>460431.44</v>
      </c>
    </row>
    <row r="32" spans="1:20" ht="282" customHeight="1">
      <c r="A32" s="857"/>
      <c r="B32" s="863"/>
      <c r="C32" s="863"/>
      <c r="D32" s="863"/>
      <c r="E32" s="863"/>
      <c r="F32" s="935"/>
      <c r="G32" s="939"/>
      <c r="H32" s="889"/>
      <c r="I32" s="863"/>
      <c r="J32" s="369" t="s">
        <v>392</v>
      </c>
      <c r="K32" s="918"/>
      <c r="L32" s="567">
        <v>13849</v>
      </c>
      <c r="M32" s="567">
        <f t="shared" si="0"/>
        <v>1941</v>
      </c>
      <c r="N32" s="186">
        <v>1941</v>
      </c>
      <c r="O32" s="200">
        <v>0</v>
      </c>
      <c r="P32" s="367">
        <f t="shared" si="1"/>
        <v>0.14015452379233156</v>
      </c>
      <c r="Q32" s="854"/>
      <c r="R32" s="283" t="s">
        <v>543</v>
      </c>
      <c r="S32" s="317"/>
      <c r="T32" s="5"/>
    </row>
    <row r="33" spans="1:20" ht="45">
      <c r="A33" s="978">
        <v>5</v>
      </c>
      <c r="B33" s="940" t="s">
        <v>4</v>
      </c>
      <c r="C33" s="940" t="s">
        <v>162</v>
      </c>
      <c r="D33" s="885" t="s">
        <v>480</v>
      </c>
      <c r="E33" s="930" t="s">
        <v>45</v>
      </c>
      <c r="F33" s="932" t="s">
        <v>10</v>
      </c>
      <c r="G33" s="936">
        <v>6348047.63</v>
      </c>
      <c r="H33" s="887" t="s">
        <v>441</v>
      </c>
      <c r="I33" s="890" t="s">
        <v>225</v>
      </c>
      <c r="J33" s="647" t="s">
        <v>131</v>
      </c>
      <c r="K33" s="187" t="s">
        <v>229</v>
      </c>
      <c r="L33" s="185">
        <v>66</v>
      </c>
      <c r="M33" s="567">
        <f t="shared" si="0"/>
        <v>66</v>
      </c>
      <c r="N33" s="186">
        <v>66</v>
      </c>
      <c r="O33" s="143">
        <v>0</v>
      </c>
      <c r="P33" s="180">
        <f t="shared" si="1"/>
        <v>1</v>
      </c>
      <c r="Q33" s="853">
        <f>(M33+M34+M35+M36+M37+M38)/G33</f>
        <v>0.09945382215098471</v>
      </c>
      <c r="R33" s="283" t="s">
        <v>544</v>
      </c>
      <c r="S33" s="317">
        <f t="shared" si="2"/>
        <v>0</v>
      </c>
      <c r="T33" s="5">
        <f t="shared" si="3"/>
        <v>0</v>
      </c>
    </row>
    <row r="34" spans="1:20" ht="171.75" customHeight="1">
      <c r="A34" s="959"/>
      <c r="B34" s="894"/>
      <c r="C34" s="894"/>
      <c r="D34" s="876"/>
      <c r="E34" s="931"/>
      <c r="F34" s="933"/>
      <c r="G34" s="937"/>
      <c r="H34" s="888"/>
      <c r="I34" s="891"/>
      <c r="J34" s="647" t="s">
        <v>131</v>
      </c>
      <c r="K34" s="916" t="s">
        <v>223</v>
      </c>
      <c r="L34" s="185">
        <v>54937</v>
      </c>
      <c r="M34" s="567">
        <v>13734</v>
      </c>
      <c r="N34" s="186">
        <v>13734</v>
      </c>
      <c r="O34" s="143">
        <v>0</v>
      </c>
      <c r="P34" s="180">
        <f t="shared" si="1"/>
        <v>0.2499954493328722</v>
      </c>
      <c r="Q34" s="883"/>
      <c r="R34" s="283" t="s">
        <v>562</v>
      </c>
      <c r="S34" s="317">
        <f t="shared" si="2"/>
        <v>0.7500045506671278</v>
      </c>
      <c r="T34" s="5">
        <f t="shared" si="3"/>
        <v>41203</v>
      </c>
    </row>
    <row r="35" spans="1:20" ht="90.75" customHeight="1">
      <c r="A35" s="959"/>
      <c r="B35" s="894"/>
      <c r="C35" s="894"/>
      <c r="D35" s="876"/>
      <c r="E35" s="931"/>
      <c r="F35" s="933"/>
      <c r="G35" s="937"/>
      <c r="H35" s="888"/>
      <c r="I35" s="891"/>
      <c r="J35" s="181" t="s">
        <v>139</v>
      </c>
      <c r="K35" s="912"/>
      <c r="L35" s="185">
        <v>54937</v>
      </c>
      <c r="M35" s="567">
        <f t="shared" si="0"/>
        <v>2550</v>
      </c>
      <c r="N35" s="186">
        <v>2550</v>
      </c>
      <c r="O35" s="143">
        <v>0</v>
      </c>
      <c r="P35" s="180">
        <f t="shared" si="1"/>
        <v>0.04641680470356954</v>
      </c>
      <c r="Q35" s="883"/>
      <c r="R35" s="283" t="s">
        <v>563</v>
      </c>
      <c r="S35" s="317">
        <f t="shared" si="2"/>
        <v>0.9535831952964304</v>
      </c>
      <c r="T35" s="5">
        <f t="shared" si="3"/>
        <v>52387</v>
      </c>
    </row>
    <row r="36" spans="1:20" ht="65.25" customHeight="1">
      <c r="A36" s="959"/>
      <c r="B36" s="894"/>
      <c r="C36" s="894"/>
      <c r="D36" s="876"/>
      <c r="E36" s="931"/>
      <c r="F36" s="933"/>
      <c r="G36" s="937"/>
      <c r="H36" s="888"/>
      <c r="I36" s="891"/>
      <c r="J36" s="907" t="s">
        <v>386</v>
      </c>
      <c r="K36" s="917" t="s">
        <v>307</v>
      </c>
      <c r="L36" s="847">
        <v>672878.4</v>
      </c>
      <c r="M36" s="567">
        <f t="shared" si="0"/>
        <v>597901.6</v>
      </c>
      <c r="N36" s="515">
        <v>0</v>
      </c>
      <c r="O36" s="200">
        <v>597901.6</v>
      </c>
      <c r="P36" s="853">
        <f>(M36+M37)/L36</f>
        <v>0.9108593766719216</v>
      </c>
      <c r="Q36" s="883"/>
      <c r="R36" s="920" t="s">
        <v>545</v>
      </c>
      <c r="S36" s="317">
        <f t="shared" si="2"/>
        <v>0.11142696808219739</v>
      </c>
      <c r="T36" s="5">
        <f t="shared" si="3"/>
        <v>74976.80000000005</v>
      </c>
    </row>
    <row r="37" spans="1:20" ht="330" customHeight="1">
      <c r="A37" s="856"/>
      <c r="B37" s="876"/>
      <c r="C37" s="876"/>
      <c r="D37" s="876"/>
      <c r="E37" s="876"/>
      <c r="F37" s="934"/>
      <c r="G37" s="938"/>
      <c r="H37" s="888"/>
      <c r="I37" s="876"/>
      <c r="J37" s="908"/>
      <c r="K37" s="919"/>
      <c r="L37" s="892"/>
      <c r="M37" s="567">
        <f t="shared" si="0"/>
        <v>14996</v>
      </c>
      <c r="N37" s="186">
        <v>14996</v>
      </c>
      <c r="O37" s="200">
        <v>0</v>
      </c>
      <c r="P37" s="854"/>
      <c r="Q37" s="883"/>
      <c r="R37" s="921"/>
      <c r="S37" s="317"/>
      <c r="T37" s="5"/>
    </row>
    <row r="38" spans="1:20" ht="327" customHeight="1">
      <c r="A38" s="857"/>
      <c r="B38" s="863"/>
      <c r="C38" s="863"/>
      <c r="D38" s="863"/>
      <c r="E38" s="863"/>
      <c r="F38" s="935"/>
      <c r="G38" s="939"/>
      <c r="H38" s="889"/>
      <c r="I38" s="863"/>
      <c r="J38" s="370" t="s">
        <v>135</v>
      </c>
      <c r="K38" s="904"/>
      <c r="L38" s="574">
        <v>14996</v>
      </c>
      <c r="M38" s="567">
        <f t="shared" si="0"/>
        <v>2090</v>
      </c>
      <c r="N38" s="186">
        <v>2090</v>
      </c>
      <c r="O38" s="200">
        <v>0</v>
      </c>
      <c r="P38" s="367">
        <f>M38/L38</f>
        <v>0.13937049879967991</v>
      </c>
      <c r="Q38" s="854"/>
      <c r="R38" s="295" t="s">
        <v>546</v>
      </c>
      <c r="S38" s="317"/>
      <c r="T38" s="5"/>
    </row>
    <row r="39" spans="1:20" ht="152.25" customHeight="1">
      <c r="A39" s="978">
        <v>6</v>
      </c>
      <c r="B39" s="1020" t="s">
        <v>4</v>
      </c>
      <c r="C39" s="1020" t="s">
        <v>163</v>
      </c>
      <c r="D39" s="1018" t="s">
        <v>479</v>
      </c>
      <c r="E39" s="1035" t="s">
        <v>46</v>
      </c>
      <c r="F39" s="932" t="s">
        <v>8</v>
      </c>
      <c r="G39" s="936">
        <v>67542348.04</v>
      </c>
      <c r="H39" s="1034" t="s">
        <v>72</v>
      </c>
      <c r="I39" s="890" t="s">
        <v>149</v>
      </c>
      <c r="J39" s="181" t="s">
        <v>130</v>
      </c>
      <c r="K39" s="478" t="s">
        <v>214</v>
      </c>
      <c r="L39" s="567">
        <v>5787124.75</v>
      </c>
      <c r="M39" s="567">
        <f t="shared" si="0"/>
        <v>5759375</v>
      </c>
      <c r="N39" s="282">
        <v>5759375</v>
      </c>
      <c r="O39" s="572">
        <v>0</v>
      </c>
      <c r="P39" s="180">
        <f t="shared" si="1"/>
        <v>0.995204915878131</v>
      </c>
      <c r="Q39" s="853">
        <f>(M39+M40)/G39</f>
        <v>0.08527057715833593</v>
      </c>
      <c r="R39" s="283" t="s">
        <v>547</v>
      </c>
      <c r="S39" s="317">
        <f t="shared" si="2"/>
        <v>0.004795084121868982</v>
      </c>
      <c r="T39" s="5">
        <f t="shared" si="3"/>
        <v>27749.75</v>
      </c>
    </row>
    <row r="40" spans="1:20" ht="84" customHeight="1">
      <c r="A40" s="857"/>
      <c r="B40" s="957"/>
      <c r="C40" s="957"/>
      <c r="D40" s="957"/>
      <c r="E40" s="957"/>
      <c r="F40" s="935"/>
      <c r="G40" s="939"/>
      <c r="H40" s="889"/>
      <c r="I40" s="863"/>
      <c r="J40" s="476" t="s">
        <v>363</v>
      </c>
      <c r="K40" s="479" t="s">
        <v>529</v>
      </c>
      <c r="L40" s="567">
        <v>0</v>
      </c>
      <c r="M40" s="567">
        <v>0</v>
      </c>
      <c r="N40" s="515">
        <v>0</v>
      </c>
      <c r="O40" s="572">
        <v>0</v>
      </c>
      <c r="P40" s="620">
        <v>0</v>
      </c>
      <c r="Q40" s="854"/>
      <c r="R40" s="283" t="s">
        <v>548</v>
      </c>
      <c r="S40" s="317"/>
      <c r="T40" s="5"/>
    </row>
    <row r="41" spans="1:20" ht="126.75" customHeight="1">
      <c r="A41" s="978">
        <v>7</v>
      </c>
      <c r="B41" s="1020" t="s">
        <v>4</v>
      </c>
      <c r="C41" s="1020" t="s">
        <v>164</v>
      </c>
      <c r="D41" s="1018" t="s">
        <v>479</v>
      </c>
      <c r="E41" s="1035" t="s">
        <v>47</v>
      </c>
      <c r="F41" s="932" t="s">
        <v>8</v>
      </c>
      <c r="G41" s="936">
        <v>109809294.19</v>
      </c>
      <c r="H41" s="1034" t="s">
        <v>72</v>
      </c>
      <c r="I41" s="890" t="s">
        <v>149</v>
      </c>
      <c r="J41" s="181" t="s">
        <v>130</v>
      </c>
      <c r="K41" s="480" t="s">
        <v>214</v>
      </c>
      <c r="L41" s="567">
        <v>4715937.32</v>
      </c>
      <c r="M41" s="567">
        <f t="shared" si="0"/>
        <v>4711313</v>
      </c>
      <c r="N41" s="282">
        <v>4711313</v>
      </c>
      <c r="O41" s="572">
        <v>0</v>
      </c>
      <c r="P41" s="180">
        <f t="shared" si="1"/>
        <v>0.9990194271708428</v>
      </c>
      <c r="Q41" s="853">
        <f>(M41+M42)/G41</f>
        <v>0.042904501251489195</v>
      </c>
      <c r="R41" s="283" t="s">
        <v>549</v>
      </c>
      <c r="S41" s="317">
        <f t="shared" si="2"/>
        <v>0.0009805728291571733</v>
      </c>
      <c r="T41" s="5">
        <f t="shared" si="3"/>
        <v>4624.320000000298</v>
      </c>
    </row>
    <row r="42" spans="1:20" ht="82.5" customHeight="1">
      <c r="A42" s="857"/>
      <c r="B42" s="957"/>
      <c r="C42" s="957"/>
      <c r="D42" s="957"/>
      <c r="E42" s="957"/>
      <c r="F42" s="935"/>
      <c r="G42" s="939"/>
      <c r="H42" s="889"/>
      <c r="I42" s="863"/>
      <c r="J42" s="477" t="s">
        <v>363</v>
      </c>
      <c r="K42" s="479" t="s">
        <v>530</v>
      </c>
      <c r="L42" s="637">
        <v>0</v>
      </c>
      <c r="M42" s="637">
        <v>0</v>
      </c>
      <c r="N42" s="675">
        <v>0</v>
      </c>
      <c r="O42" s="575">
        <v>0</v>
      </c>
      <c r="P42" s="475">
        <v>0</v>
      </c>
      <c r="Q42" s="854"/>
      <c r="R42" s="283" t="s">
        <v>550</v>
      </c>
      <c r="S42" s="317"/>
      <c r="T42" s="5"/>
    </row>
    <row r="43" spans="1:20" ht="313.5" customHeight="1">
      <c r="A43" s="978">
        <v>8</v>
      </c>
      <c r="B43" s="940" t="s">
        <v>4</v>
      </c>
      <c r="C43" s="940" t="s">
        <v>165</v>
      </c>
      <c r="D43" s="885" t="s">
        <v>481</v>
      </c>
      <c r="E43" s="940" t="s">
        <v>48</v>
      </c>
      <c r="F43" s="940" t="s">
        <v>16</v>
      </c>
      <c r="G43" s="1074">
        <v>5213341.56</v>
      </c>
      <c r="H43" s="1071" t="s">
        <v>442</v>
      </c>
      <c r="I43" s="940" t="s">
        <v>232</v>
      </c>
      <c r="J43" s="489" t="s">
        <v>131</v>
      </c>
      <c r="K43" s="1069" t="s">
        <v>532</v>
      </c>
      <c r="L43" s="576">
        <v>3263660</v>
      </c>
      <c r="M43" s="576">
        <f t="shared" si="0"/>
        <v>979098</v>
      </c>
      <c r="N43" s="491">
        <v>979098</v>
      </c>
      <c r="O43" s="577">
        <v>0</v>
      </c>
      <c r="P43" s="288">
        <f t="shared" si="1"/>
        <v>0.3</v>
      </c>
      <c r="Q43" s="853">
        <f>(M43+M45)/G43</f>
        <v>0.1941361386649679</v>
      </c>
      <c r="R43" s="896" t="s">
        <v>587</v>
      </c>
      <c r="S43" s="317">
        <f t="shared" si="2"/>
        <v>0.7</v>
      </c>
      <c r="T43" s="5">
        <f t="shared" si="3"/>
        <v>2284562</v>
      </c>
    </row>
    <row r="44" spans="1:20" ht="221.25" customHeight="1">
      <c r="A44" s="959"/>
      <c r="B44" s="894"/>
      <c r="C44" s="894"/>
      <c r="D44" s="886"/>
      <c r="E44" s="894"/>
      <c r="F44" s="894"/>
      <c r="G44" s="1075"/>
      <c r="H44" s="1072"/>
      <c r="I44" s="894"/>
      <c r="J44" s="487" t="s">
        <v>135</v>
      </c>
      <c r="K44" s="1070"/>
      <c r="L44" s="574">
        <v>979098</v>
      </c>
      <c r="M44" s="567">
        <f t="shared" si="0"/>
        <v>979098</v>
      </c>
      <c r="N44" s="403">
        <v>979098</v>
      </c>
      <c r="O44" s="578">
        <v>0</v>
      </c>
      <c r="P44" s="406">
        <f>M44/L44</f>
        <v>1</v>
      </c>
      <c r="Q44" s="883"/>
      <c r="R44" s="897"/>
      <c r="S44" s="317"/>
      <c r="T44" s="5"/>
    </row>
    <row r="45" spans="1:20" ht="282" customHeight="1">
      <c r="A45" s="979"/>
      <c r="B45" s="968"/>
      <c r="C45" s="968"/>
      <c r="D45" s="1037"/>
      <c r="E45" s="968"/>
      <c r="F45" s="968"/>
      <c r="G45" s="1076"/>
      <c r="H45" s="1073"/>
      <c r="I45" s="968"/>
      <c r="J45" s="648" t="s">
        <v>401</v>
      </c>
      <c r="K45" s="310" t="s">
        <v>329</v>
      </c>
      <c r="L45" s="567">
        <v>35000</v>
      </c>
      <c r="M45" s="567">
        <f t="shared" si="0"/>
        <v>33000</v>
      </c>
      <c r="N45" s="182">
        <v>33000</v>
      </c>
      <c r="O45" s="572"/>
      <c r="P45" s="308">
        <f t="shared" si="1"/>
        <v>0.9428571428571428</v>
      </c>
      <c r="Q45" s="854"/>
      <c r="R45" s="309" t="s">
        <v>551</v>
      </c>
      <c r="S45" s="317">
        <f t="shared" si="2"/>
        <v>0.05714285714285714</v>
      </c>
      <c r="T45" s="5">
        <f t="shared" si="3"/>
        <v>2000</v>
      </c>
    </row>
    <row r="46" spans="1:20" ht="65.25" customHeight="1">
      <c r="A46" s="978">
        <v>9</v>
      </c>
      <c r="B46" s="940" t="s">
        <v>4</v>
      </c>
      <c r="C46" s="1045" t="s">
        <v>166</v>
      </c>
      <c r="D46" s="885" t="s">
        <v>481</v>
      </c>
      <c r="E46" s="1046" t="s">
        <v>49</v>
      </c>
      <c r="F46" s="971" t="s">
        <v>16</v>
      </c>
      <c r="G46" s="973">
        <v>7683717.46</v>
      </c>
      <c r="H46" s="1026" t="s">
        <v>442</v>
      </c>
      <c r="I46" s="1019" t="s">
        <v>233</v>
      </c>
      <c r="J46" s="189" t="s">
        <v>131</v>
      </c>
      <c r="K46" s="1077" t="s">
        <v>277</v>
      </c>
      <c r="L46" s="567">
        <v>994</v>
      </c>
      <c r="M46" s="567">
        <f t="shared" si="0"/>
        <v>994</v>
      </c>
      <c r="N46" s="182">
        <v>994</v>
      </c>
      <c r="O46" s="572"/>
      <c r="P46" s="180">
        <f t="shared" si="1"/>
        <v>1</v>
      </c>
      <c r="Q46" s="853">
        <f>(M46+M47+M48+M49)/G46</f>
        <v>0.052740356749140536</v>
      </c>
      <c r="R46" s="843" t="s">
        <v>552</v>
      </c>
      <c r="S46" s="317">
        <f t="shared" si="2"/>
        <v>0</v>
      </c>
      <c r="T46" s="5">
        <f t="shared" si="3"/>
        <v>0</v>
      </c>
    </row>
    <row r="47" spans="1:20" ht="78.75" customHeight="1">
      <c r="A47" s="959"/>
      <c r="B47" s="894"/>
      <c r="C47" s="894"/>
      <c r="D47" s="876"/>
      <c r="E47" s="931"/>
      <c r="F47" s="1036"/>
      <c r="G47" s="944"/>
      <c r="H47" s="888"/>
      <c r="I47" s="894"/>
      <c r="J47" s="302" t="s">
        <v>139</v>
      </c>
      <c r="K47" s="1078"/>
      <c r="L47" s="567">
        <v>924</v>
      </c>
      <c r="M47" s="567">
        <f t="shared" si="0"/>
        <v>924</v>
      </c>
      <c r="N47" s="182">
        <v>924</v>
      </c>
      <c r="O47" s="572"/>
      <c r="P47" s="301">
        <f t="shared" si="1"/>
        <v>1</v>
      </c>
      <c r="Q47" s="883"/>
      <c r="R47" s="844"/>
      <c r="S47" s="317">
        <f t="shared" si="2"/>
        <v>0</v>
      </c>
      <c r="T47" s="5">
        <f t="shared" si="3"/>
        <v>0</v>
      </c>
    </row>
    <row r="48" spans="1:20" ht="327" customHeight="1">
      <c r="A48" s="959"/>
      <c r="B48" s="894"/>
      <c r="C48" s="894"/>
      <c r="D48" s="876"/>
      <c r="E48" s="931"/>
      <c r="F48" s="1036"/>
      <c r="G48" s="944"/>
      <c r="H48" s="888"/>
      <c r="I48" s="894"/>
      <c r="J48" s="189" t="s">
        <v>131</v>
      </c>
      <c r="K48" s="190" t="s">
        <v>215</v>
      </c>
      <c r="L48" s="567">
        <v>4033239.72</v>
      </c>
      <c r="M48" s="567">
        <v>201662</v>
      </c>
      <c r="N48" s="182">
        <v>201662</v>
      </c>
      <c r="O48" s="572">
        <v>0</v>
      </c>
      <c r="P48" s="180">
        <f t="shared" si="1"/>
        <v>0.05000000347115494</v>
      </c>
      <c r="Q48" s="883"/>
      <c r="R48" s="283" t="s">
        <v>680</v>
      </c>
      <c r="S48" s="317">
        <f t="shared" si="2"/>
        <v>0.949999996528845</v>
      </c>
      <c r="T48" s="5">
        <f t="shared" si="3"/>
        <v>3831577.72</v>
      </c>
    </row>
    <row r="49" spans="1:20" ht="34.5" customHeight="1">
      <c r="A49" s="959"/>
      <c r="B49" s="894"/>
      <c r="C49" s="894"/>
      <c r="D49" s="876"/>
      <c r="E49" s="931"/>
      <c r="F49" s="1036"/>
      <c r="G49" s="944"/>
      <c r="H49" s="888"/>
      <c r="I49" s="894"/>
      <c r="J49" s="681" t="s">
        <v>677</v>
      </c>
      <c r="K49" s="682" t="s">
        <v>678</v>
      </c>
      <c r="L49" s="567">
        <v>201662</v>
      </c>
      <c r="M49" s="567">
        <v>201662</v>
      </c>
      <c r="N49" s="182">
        <v>201662</v>
      </c>
      <c r="O49" s="572">
        <v>0</v>
      </c>
      <c r="P49" s="673">
        <v>0</v>
      </c>
      <c r="Q49" s="883"/>
      <c r="R49" s="283" t="s">
        <v>679</v>
      </c>
      <c r="S49" s="317"/>
      <c r="T49" s="5"/>
    </row>
    <row r="50" spans="1:20" ht="79.5" customHeight="1">
      <c r="A50" s="857"/>
      <c r="B50" s="863"/>
      <c r="C50" s="863"/>
      <c r="D50" s="863"/>
      <c r="E50" s="863"/>
      <c r="F50" s="935"/>
      <c r="G50" s="939"/>
      <c r="H50" s="889"/>
      <c r="I50" s="863"/>
      <c r="J50" s="384" t="s">
        <v>401</v>
      </c>
      <c r="K50" s="190" t="s">
        <v>215</v>
      </c>
      <c r="L50" s="567">
        <v>0</v>
      </c>
      <c r="M50" s="567">
        <v>0</v>
      </c>
      <c r="N50" s="579">
        <v>0</v>
      </c>
      <c r="O50" s="572">
        <v>0</v>
      </c>
      <c r="P50" s="383">
        <v>0</v>
      </c>
      <c r="Q50" s="899"/>
      <c r="R50" s="283" t="s">
        <v>553</v>
      </c>
      <c r="S50" s="317"/>
      <c r="T50" s="5"/>
    </row>
    <row r="51" spans="1:20" ht="355.5" customHeight="1">
      <c r="A51" s="978">
        <v>10</v>
      </c>
      <c r="B51" s="940" t="s">
        <v>4</v>
      </c>
      <c r="C51" s="940" t="s">
        <v>167</v>
      </c>
      <c r="D51" s="885" t="s">
        <v>482</v>
      </c>
      <c r="E51" s="930" t="s">
        <v>50</v>
      </c>
      <c r="F51" s="971" t="s">
        <v>16</v>
      </c>
      <c r="G51" s="973">
        <v>13179425.42</v>
      </c>
      <c r="H51" s="1026" t="s">
        <v>72</v>
      </c>
      <c r="I51" s="940" t="s">
        <v>150</v>
      </c>
      <c r="J51" s="181" t="s">
        <v>131</v>
      </c>
      <c r="K51" s="916" t="s">
        <v>216</v>
      </c>
      <c r="L51" s="567">
        <v>101336.35</v>
      </c>
      <c r="M51" s="567">
        <f t="shared" si="0"/>
        <v>20269</v>
      </c>
      <c r="N51" s="182">
        <v>20269</v>
      </c>
      <c r="O51" s="572">
        <v>0</v>
      </c>
      <c r="P51" s="180">
        <f t="shared" si="1"/>
        <v>0.20001707186019627</v>
      </c>
      <c r="Q51" s="853">
        <f>M51/G51</f>
        <v>0.0015379274402388932</v>
      </c>
      <c r="R51" s="283" t="s">
        <v>720</v>
      </c>
      <c r="S51" s="317">
        <f t="shared" si="2"/>
        <v>0.7999829281398038</v>
      </c>
      <c r="T51" s="5">
        <f t="shared" si="3"/>
        <v>81067.35</v>
      </c>
    </row>
    <row r="52" spans="1:20" ht="96" customHeight="1">
      <c r="A52" s="959"/>
      <c r="B52" s="894"/>
      <c r="C52" s="894"/>
      <c r="D52" s="886"/>
      <c r="E52" s="931"/>
      <c r="F52" s="1036"/>
      <c r="G52" s="944"/>
      <c r="H52" s="1027"/>
      <c r="I52" s="894"/>
      <c r="J52" s="486" t="s">
        <v>135</v>
      </c>
      <c r="K52" s="1052"/>
      <c r="L52" s="567">
        <v>20269</v>
      </c>
      <c r="M52" s="198">
        <v>20269</v>
      </c>
      <c r="N52" s="182">
        <v>20269</v>
      </c>
      <c r="O52" s="572">
        <v>0</v>
      </c>
      <c r="P52" s="485">
        <f t="shared" si="1"/>
        <v>1</v>
      </c>
      <c r="Q52" s="883"/>
      <c r="R52" s="283" t="s">
        <v>690</v>
      </c>
      <c r="S52" s="317">
        <f t="shared" si="2"/>
        <v>0</v>
      </c>
      <c r="T52" s="5">
        <f t="shared" si="3"/>
        <v>0</v>
      </c>
    </row>
    <row r="53" spans="1:20" ht="69" customHeight="1">
      <c r="A53" s="979"/>
      <c r="B53" s="968"/>
      <c r="C53" s="968"/>
      <c r="D53" s="863"/>
      <c r="E53" s="970"/>
      <c r="F53" s="972"/>
      <c r="G53" s="974"/>
      <c r="H53" s="889"/>
      <c r="I53" s="968"/>
      <c r="J53" s="648" t="s">
        <v>401</v>
      </c>
      <c r="K53" s="912"/>
      <c r="L53" s="567">
        <v>0</v>
      </c>
      <c r="M53" s="198">
        <v>0</v>
      </c>
      <c r="N53" s="579">
        <v>0</v>
      </c>
      <c r="O53" s="572">
        <v>0</v>
      </c>
      <c r="P53" s="316">
        <v>0</v>
      </c>
      <c r="Q53" s="854"/>
      <c r="R53" s="283" t="s">
        <v>554</v>
      </c>
      <c r="S53" s="317" t="e">
        <f t="shared" si="2"/>
        <v>#DIV/0!</v>
      </c>
      <c r="T53" s="5">
        <f t="shared" si="3"/>
        <v>0</v>
      </c>
    </row>
    <row r="54" spans="1:20" ht="409.5" customHeight="1">
      <c r="A54" s="978">
        <v>11</v>
      </c>
      <c r="B54" s="940" t="s">
        <v>4</v>
      </c>
      <c r="C54" s="1050" t="s">
        <v>168</v>
      </c>
      <c r="D54" s="885" t="s">
        <v>482</v>
      </c>
      <c r="E54" s="930" t="s">
        <v>51</v>
      </c>
      <c r="F54" s="971" t="s">
        <v>16</v>
      </c>
      <c r="G54" s="973">
        <v>11568526.63</v>
      </c>
      <c r="H54" s="1026" t="s">
        <v>72</v>
      </c>
      <c r="I54" s="940" t="s">
        <v>150</v>
      </c>
      <c r="J54" s="845" t="s">
        <v>131</v>
      </c>
      <c r="K54" s="916" t="s">
        <v>217</v>
      </c>
      <c r="L54" s="847">
        <v>2675450.1</v>
      </c>
      <c r="M54" s="847">
        <f t="shared" si="0"/>
        <v>2318724</v>
      </c>
      <c r="N54" s="849">
        <v>2318724</v>
      </c>
      <c r="O54" s="851">
        <v>0</v>
      </c>
      <c r="P54" s="853">
        <f t="shared" si="1"/>
        <v>0.8666668834526198</v>
      </c>
      <c r="Q54" s="853">
        <f>M54/G54</f>
        <v>0.20043382136381874</v>
      </c>
      <c r="R54" s="843" t="s">
        <v>721</v>
      </c>
      <c r="S54" s="317">
        <f t="shared" si="2"/>
        <v>0.13333311654738023</v>
      </c>
      <c r="T54" s="5">
        <f t="shared" si="3"/>
        <v>356726.1000000001</v>
      </c>
    </row>
    <row r="55" spans="1:20" ht="111.75" customHeight="1">
      <c r="A55" s="959"/>
      <c r="B55" s="894"/>
      <c r="C55" s="1051"/>
      <c r="D55" s="886"/>
      <c r="E55" s="931"/>
      <c r="F55" s="1036"/>
      <c r="G55" s="944"/>
      <c r="H55" s="1027"/>
      <c r="I55" s="894"/>
      <c r="J55" s="846"/>
      <c r="K55" s="1052"/>
      <c r="L55" s="848"/>
      <c r="M55" s="848"/>
      <c r="N55" s="850"/>
      <c r="O55" s="852"/>
      <c r="P55" s="854"/>
      <c r="Q55" s="883"/>
      <c r="R55" s="844"/>
      <c r="S55" s="317"/>
      <c r="T55" s="5"/>
    </row>
    <row r="56" spans="1:20" ht="108.75" customHeight="1">
      <c r="A56" s="959"/>
      <c r="B56" s="894"/>
      <c r="C56" s="1051"/>
      <c r="D56" s="886"/>
      <c r="E56" s="931"/>
      <c r="F56" s="1036"/>
      <c r="G56" s="944"/>
      <c r="H56" s="1027"/>
      <c r="I56" s="894"/>
      <c r="J56" s="486" t="s">
        <v>135</v>
      </c>
      <c r="K56" s="1052"/>
      <c r="L56" s="567">
        <v>2318724</v>
      </c>
      <c r="M56" s="567">
        <f t="shared" si="0"/>
        <v>2318724</v>
      </c>
      <c r="N56" s="182">
        <v>2318724</v>
      </c>
      <c r="O56" s="572">
        <v>0</v>
      </c>
      <c r="P56" s="485">
        <f t="shared" si="1"/>
        <v>1</v>
      </c>
      <c r="Q56" s="883"/>
      <c r="R56" s="283" t="s">
        <v>691</v>
      </c>
      <c r="S56" s="317">
        <f t="shared" si="2"/>
        <v>0</v>
      </c>
      <c r="T56" s="5">
        <f t="shared" si="3"/>
        <v>0</v>
      </c>
    </row>
    <row r="57" spans="1:20" ht="82.5" customHeight="1">
      <c r="A57" s="979"/>
      <c r="B57" s="968"/>
      <c r="C57" s="968"/>
      <c r="D57" s="863"/>
      <c r="E57" s="970"/>
      <c r="F57" s="972"/>
      <c r="G57" s="974"/>
      <c r="H57" s="889"/>
      <c r="I57" s="968"/>
      <c r="J57" s="648" t="s">
        <v>401</v>
      </c>
      <c r="K57" s="912"/>
      <c r="L57" s="567">
        <v>0</v>
      </c>
      <c r="M57" s="198">
        <v>0</v>
      </c>
      <c r="N57" s="579">
        <v>0</v>
      </c>
      <c r="O57" s="572">
        <v>0</v>
      </c>
      <c r="P57" s="316">
        <v>0</v>
      </c>
      <c r="Q57" s="854"/>
      <c r="R57" s="283" t="s">
        <v>555</v>
      </c>
      <c r="S57" s="317" t="e">
        <f t="shared" si="2"/>
        <v>#DIV/0!</v>
      </c>
      <c r="T57" s="5">
        <f t="shared" si="3"/>
        <v>0</v>
      </c>
    </row>
    <row r="58" spans="1:20" ht="59.25" customHeight="1">
      <c r="A58" s="978">
        <v>12</v>
      </c>
      <c r="B58" s="940" t="s">
        <v>4</v>
      </c>
      <c r="C58" s="1019" t="s">
        <v>169</v>
      </c>
      <c r="D58" s="885" t="s">
        <v>478</v>
      </c>
      <c r="E58" s="1022" t="s">
        <v>327</v>
      </c>
      <c r="F58" s="932" t="s">
        <v>8</v>
      </c>
      <c r="G58" s="1031">
        <v>87687163</v>
      </c>
      <c r="H58" s="1028" t="s">
        <v>72</v>
      </c>
      <c r="I58" s="1047" t="s">
        <v>347</v>
      </c>
      <c r="J58" s="671" t="s">
        <v>659</v>
      </c>
      <c r="K58" s="187" t="s">
        <v>230</v>
      </c>
      <c r="L58" s="567">
        <v>4318559.55</v>
      </c>
      <c r="M58" s="567">
        <f t="shared" si="0"/>
        <v>0</v>
      </c>
      <c r="N58" s="182">
        <v>0</v>
      </c>
      <c r="O58" s="572">
        <v>0</v>
      </c>
      <c r="P58" s="180">
        <f t="shared" si="1"/>
        <v>0</v>
      </c>
      <c r="Q58" s="853">
        <f>(M58+M59+M60+M61+M62+M63+M64+M65)/G58</f>
        <v>0.8510924950325968</v>
      </c>
      <c r="R58" s="283" t="s">
        <v>388</v>
      </c>
      <c r="S58" s="317">
        <f t="shared" si="2"/>
        <v>1</v>
      </c>
      <c r="T58" s="5">
        <f t="shared" si="3"/>
        <v>4318559.55</v>
      </c>
    </row>
    <row r="59" spans="1:20" ht="34.5" customHeight="1">
      <c r="A59" s="959"/>
      <c r="B59" s="894"/>
      <c r="C59" s="894"/>
      <c r="D59" s="876"/>
      <c r="E59" s="1023"/>
      <c r="F59" s="933"/>
      <c r="G59" s="1032"/>
      <c r="H59" s="1029"/>
      <c r="I59" s="1048"/>
      <c r="J59" s="518" t="s">
        <v>138</v>
      </c>
      <c r="K59" s="1052"/>
      <c r="L59" s="567">
        <v>797744</v>
      </c>
      <c r="M59" s="567">
        <f t="shared" si="0"/>
        <v>0</v>
      </c>
      <c r="N59" s="182">
        <v>0</v>
      </c>
      <c r="O59" s="571">
        <v>0</v>
      </c>
      <c r="P59" s="180">
        <f t="shared" si="1"/>
        <v>0</v>
      </c>
      <c r="Q59" s="883"/>
      <c r="R59" s="283" t="s">
        <v>209</v>
      </c>
      <c r="S59" s="317">
        <f aca="true" t="shared" si="4" ref="S59:S125">T59/L59</f>
        <v>1</v>
      </c>
      <c r="T59" s="5">
        <f aca="true" t="shared" si="5" ref="T59:T125">L59-M59</f>
        <v>797744</v>
      </c>
    </row>
    <row r="60" spans="1:20" ht="30">
      <c r="A60" s="959"/>
      <c r="B60" s="894"/>
      <c r="C60" s="894"/>
      <c r="D60" s="876"/>
      <c r="E60" s="1023"/>
      <c r="F60" s="933"/>
      <c r="G60" s="1032"/>
      <c r="H60" s="1029"/>
      <c r="I60" s="1048"/>
      <c r="J60" s="181" t="s">
        <v>141</v>
      </c>
      <c r="K60" s="912"/>
      <c r="L60" s="567">
        <v>25801</v>
      </c>
      <c r="M60" s="567">
        <f t="shared" si="0"/>
        <v>25801</v>
      </c>
      <c r="N60" s="182">
        <v>25801</v>
      </c>
      <c r="O60" s="571">
        <v>0</v>
      </c>
      <c r="P60" s="180">
        <f t="shared" si="1"/>
        <v>1</v>
      </c>
      <c r="Q60" s="883"/>
      <c r="R60" s="283" t="s">
        <v>210</v>
      </c>
      <c r="S60" s="317">
        <f t="shared" si="4"/>
        <v>0</v>
      </c>
      <c r="T60" s="5">
        <f t="shared" si="5"/>
        <v>0</v>
      </c>
    </row>
    <row r="61" spans="1:20" ht="63.75" customHeight="1">
      <c r="A61" s="959"/>
      <c r="B61" s="894"/>
      <c r="C61" s="894"/>
      <c r="D61" s="876"/>
      <c r="E61" s="1023"/>
      <c r="F61" s="933"/>
      <c r="G61" s="1032"/>
      <c r="H61" s="1029"/>
      <c r="I61" s="1048"/>
      <c r="J61" s="845" t="s">
        <v>130</v>
      </c>
      <c r="K61" s="1042" t="s">
        <v>399</v>
      </c>
      <c r="L61" s="847">
        <v>63267368</v>
      </c>
      <c r="M61" s="567">
        <f t="shared" si="0"/>
        <v>1225412</v>
      </c>
      <c r="N61" s="182">
        <v>1225412</v>
      </c>
      <c r="O61" s="571">
        <v>0</v>
      </c>
      <c r="P61" s="853">
        <f>(M61+M62+M63)/L61</f>
        <v>0.9999999971549315</v>
      </c>
      <c r="Q61" s="883"/>
      <c r="R61" s="283" t="s">
        <v>212</v>
      </c>
      <c r="S61" s="317"/>
      <c r="T61" s="5"/>
    </row>
    <row r="62" spans="1:20" ht="253.5" customHeight="1">
      <c r="A62" s="959"/>
      <c r="B62" s="894"/>
      <c r="C62" s="894"/>
      <c r="D62" s="876"/>
      <c r="E62" s="1023"/>
      <c r="F62" s="933"/>
      <c r="G62" s="1032"/>
      <c r="H62" s="1029"/>
      <c r="I62" s="1048"/>
      <c r="J62" s="876"/>
      <c r="K62" s="1043"/>
      <c r="L62" s="1040"/>
      <c r="M62" s="567">
        <f t="shared" si="0"/>
        <v>62039804.6</v>
      </c>
      <c r="N62" s="184">
        <v>62039804.6</v>
      </c>
      <c r="O62" s="572">
        <v>0</v>
      </c>
      <c r="P62" s="1041"/>
      <c r="Q62" s="883"/>
      <c r="R62" s="283" t="s">
        <v>556</v>
      </c>
      <c r="S62" s="317">
        <f>T62/L61</f>
        <v>0.019402789128196363</v>
      </c>
      <c r="T62" s="5">
        <f>L61-M62</f>
        <v>1227563.3999999985</v>
      </c>
    </row>
    <row r="63" spans="1:20" ht="75.75" customHeight="1">
      <c r="A63" s="959"/>
      <c r="B63" s="894"/>
      <c r="C63" s="894"/>
      <c r="D63" s="876"/>
      <c r="E63" s="1023"/>
      <c r="F63" s="933"/>
      <c r="G63" s="1032"/>
      <c r="H63" s="1029"/>
      <c r="I63" s="1048"/>
      <c r="J63" s="863"/>
      <c r="K63" s="1044"/>
      <c r="L63" s="892"/>
      <c r="M63" s="567">
        <f t="shared" si="0"/>
        <v>2151.22</v>
      </c>
      <c r="N63" s="182">
        <v>2151.22</v>
      </c>
      <c r="O63" s="572">
        <v>0</v>
      </c>
      <c r="P63" s="899"/>
      <c r="Q63" s="883"/>
      <c r="R63" s="623" t="s">
        <v>588</v>
      </c>
      <c r="S63" s="317"/>
      <c r="T63" s="5"/>
    </row>
    <row r="64" spans="1:20" ht="56.25" customHeight="1">
      <c r="A64" s="959"/>
      <c r="B64" s="894"/>
      <c r="C64" s="894"/>
      <c r="D64" s="876"/>
      <c r="E64" s="1023"/>
      <c r="F64" s="933"/>
      <c r="G64" s="1032"/>
      <c r="H64" s="1029"/>
      <c r="I64" s="1048"/>
      <c r="J64" s="378" t="s">
        <v>133</v>
      </c>
      <c r="K64" s="524" t="s">
        <v>231</v>
      </c>
      <c r="L64" s="567">
        <v>11336717.52</v>
      </c>
      <c r="M64" s="567">
        <f t="shared" si="0"/>
        <v>11336717.52</v>
      </c>
      <c r="N64" s="579">
        <v>0</v>
      </c>
      <c r="O64" s="580">
        <v>11336717.52</v>
      </c>
      <c r="P64" s="180">
        <f t="shared" si="1"/>
        <v>1</v>
      </c>
      <c r="Q64" s="883"/>
      <c r="R64" s="293" t="s">
        <v>589</v>
      </c>
      <c r="S64" s="317">
        <f t="shared" si="4"/>
        <v>0</v>
      </c>
      <c r="T64" s="5">
        <f t="shared" si="5"/>
        <v>0</v>
      </c>
    </row>
    <row r="65" spans="1:20" ht="77.25" customHeight="1">
      <c r="A65" s="979"/>
      <c r="B65" s="968"/>
      <c r="C65" s="968"/>
      <c r="D65" s="863"/>
      <c r="E65" s="1024"/>
      <c r="F65" s="1080"/>
      <c r="G65" s="1033"/>
      <c r="H65" s="1030"/>
      <c r="I65" s="1049"/>
      <c r="J65" s="648" t="s">
        <v>401</v>
      </c>
      <c r="K65" s="315" t="s">
        <v>348</v>
      </c>
      <c r="L65" s="567">
        <v>0</v>
      </c>
      <c r="M65" s="567">
        <v>0</v>
      </c>
      <c r="N65" s="579">
        <v>0</v>
      </c>
      <c r="O65" s="580">
        <v>0</v>
      </c>
      <c r="P65" s="314">
        <v>0</v>
      </c>
      <c r="Q65" s="854"/>
      <c r="R65" s="623" t="s">
        <v>590</v>
      </c>
      <c r="S65" s="317" t="e">
        <f t="shared" si="4"/>
        <v>#DIV/0!</v>
      </c>
      <c r="T65" s="5">
        <f t="shared" si="5"/>
        <v>0</v>
      </c>
    </row>
    <row r="66" spans="1:20" ht="50.25" customHeight="1">
      <c r="A66" s="978">
        <v>13</v>
      </c>
      <c r="B66" s="940" t="s">
        <v>4</v>
      </c>
      <c r="C66" s="967" t="s">
        <v>20</v>
      </c>
      <c r="D66" s="885" t="s">
        <v>481</v>
      </c>
      <c r="E66" s="969" t="s">
        <v>53</v>
      </c>
      <c r="F66" s="971" t="s">
        <v>16</v>
      </c>
      <c r="G66" s="973">
        <v>1548180.56</v>
      </c>
      <c r="H66" s="1099" t="s">
        <v>442</v>
      </c>
      <c r="I66" s="940" t="s">
        <v>233</v>
      </c>
      <c r="J66" s="647" t="s">
        <v>131</v>
      </c>
      <c r="K66" s="1069" t="s">
        <v>218</v>
      </c>
      <c r="L66" s="567">
        <v>1105</v>
      </c>
      <c r="M66" s="567">
        <f t="shared" si="0"/>
        <v>940</v>
      </c>
      <c r="N66" s="182">
        <v>940</v>
      </c>
      <c r="O66" s="580">
        <v>0</v>
      </c>
      <c r="P66" s="180">
        <f t="shared" si="1"/>
        <v>0.8506787330316742</v>
      </c>
      <c r="Q66" s="853">
        <f>(M66+M67)/G66</f>
        <v>0.0011788030719104235</v>
      </c>
      <c r="R66" s="843" t="s">
        <v>766</v>
      </c>
      <c r="S66" s="317">
        <f t="shared" si="4"/>
        <v>0.1493212669683258</v>
      </c>
      <c r="T66" s="5">
        <f t="shared" si="5"/>
        <v>165</v>
      </c>
    </row>
    <row r="67" spans="1:20" ht="74.25" customHeight="1">
      <c r="A67" s="979"/>
      <c r="B67" s="968"/>
      <c r="C67" s="968"/>
      <c r="D67" s="863"/>
      <c r="E67" s="970"/>
      <c r="F67" s="972"/>
      <c r="G67" s="974"/>
      <c r="H67" s="889"/>
      <c r="I67" s="968"/>
      <c r="J67" s="492" t="s">
        <v>135</v>
      </c>
      <c r="K67" s="912"/>
      <c r="L67" s="567">
        <v>885</v>
      </c>
      <c r="M67" s="567">
        <f t="shared" si="0"/>
        <v>885</v>
      </c>
      <c r="N67" s="182">
        <v>885</v>
      </c>
      <c r="O67" s="580">
        <v>0</v>
      </c>
      <c r="P67" s="281">
        <f t="shared" si="1"/>
        <v>1</v>
      </c>
      <c r="Q67" s="854"/>
      <c r="R67" s="844"/>
      <c r="S67" s="317">
        <f t="shared" si="4"/>
        <v>0</v>
      </c>
      <c r="T67" s="5">
        <f t="shared" si="5"/>
        <v>0</v>
      </c>
    </row>
    <row r="68" spans="1:20" ht="105">
      <c r="A68" s="279">
        <v>14</v>
      </c>
      <c r="B68" s="188" t="s">
        <v>4</v>
      </c>
      <c r="C68" s="188" t="s">
        <v>170</v>
      </c>
      <c r="D68" s="459" t="s">
        <v>480</v>
      </c>
      <c r="E68" s="234" t="s">
        <v>258</v>
      </c>
      <c r="F68" s="191" t="s">
        <v>10</v>
      </c>
      <c r="G68" s="306">
        <v>24132550</v>
      </c>
      <c r="H68" s="414" t="s">
        <v>440</v>
      </c>
      <c r="I68" s="303" t="s">
        <v>151</v>
      </c>
      <c r="J68" s="220" t="s">
        <v>256</v>
      </c>
      <c r="K68" s="235" t="s">
        <v>262</v>
      </c>
      <c r="L68" s="567">
        <v>43066.02</v>
      </c>
      <c r="M68" s="567">
        <f t="shared" si="0"/>
        <v>0</v>
      </c>
      <c r="N68" s="182">
        <v>0</v>
      </c>
      <c r="O68" s="571">
        <v>0</v>
      </c>
      <c r="P68" s="180">
        <f t="shared" si="1"/>
        <v>0</v>
      </c>
      <c r="Q68" s="180">
        <f>M68/G68</f>
        <v>0</v>
      </c>
      <c r="R68" s="283" t="s">
        <v>591</v>
      </c>
      <c r="S68" s="317">
        <f t="shared" si="4"/>
        <v>1</v>
      </c>
      <c r="T68" s="5">
        <f t="shared" si="5"/>
        <v>43066.02</v>
      </c>
    </row>
    <row r="69" spans="1:20" ht="408.75" customHeight="1">
      <c r="A69" s="978">
        <v>15</v>
      </c>
      <c r="B69" s="1020" t="s">
        <v>4</v>
      </c>
      <c r="C69" s="1025" t="s">
        <v>21</v>
      </c>
      <c r="D69" s="1018" t="s">
        <v>480</v>
      </c>
      <c r="E69" s="1022" t="s">
        <v>54</v>
      </c>
      <c r="F69" s="971" t="s">
        <v>10</v>
      </c>
      <c r="G69" s="992">
        <v>53089709.94</v>
      </c>
      <c r="H69" s="1057" t="s">
        <v>441</v>
      </c>
      <c r="I69" s="1055" t="s">
        <v>337</v>
      </c>
      <c r="J69" s="490" t="s">
        <v>131</v>
      </c>
      <c r="K69" s="516" t="s">
        <v>219</v>
      </c>
      <c r="L69" s="569">
        <v>459110.99</v>
      </c>
      <c r="M69" s="567">
        <f t="shared" si="0"/>
        <v>93168</v>
      </c>
      <c r="N69" s="674">
        <v>93168</v>
      </c>
      <c r="O69" s="638">
        <v>0</v>
      </c>
      <c r="P69" s="488">
        <f t="shared" si="1"/>
        <v>0.2029313216832383</v>
      </c>
      <c r="Q69" s="853">
        <f>(M69+M70+M71+M72+M73+M74)/G69</f>
        <v>0.005315829759080428</v>
      </c>
      <c r="R69" s="621" t="s">
        <v>722</v>
      </c>
      <c r="S69" s="317">
        <f t="shared" si="4"/>
        <v>0.7970686783167616</v>
      </c>
      <c r="T69" s="5">
        <f t="shared" si="5"/>
        <v>365942.99</v>
      </c>
    </row>
    <row r="70" spans="1:20" ht="189" customHeight="1">
      <c r="A70" s="959"/>
      <c r="B70" s="1021"/>
      <c r="C70" s="1021"/>
      <c r="D70" s="987"/>
      <c r="E70" s="1023"/>
      <c r="F70" s="1036"/>
      <c r="G70" s="993"/>
      <c r="H70" s="1090"/>
      <c r="I70" s="1100"/>
      <c r="J70" s="514" t="s">
        <v>392</v>
      </c>
      <c r="K70" s="517"/>
      <c r="L70" s="581">
        <v>103933</v>
      </c>
      <c r="M70" s="567">
        <f t="shared" si="0"/>
        <v>26463</v>
      </c>
      <c r="N70" s="512">
        <v>26463</v>
      </c>
      <c r="O70" s="582">
        <v>0</v>
      </c>
      <c r="P70" s="622">
        <f>M70/L70</f>
        <v>0.2546159545091549</v>
      </c>
      <c r="Q70" s="883"/>
      <c r="R70" s="621" t="s">
        <v>725</v>
      </c>
      <c r="S70" s="317"/>
      <c r="T70" s="5"/>
    </row>
    <row r="71" spans="1:20" ht="408.75" customHeight="1">
      <c r="A71" s="856"/>
      <c r="B71" s="1021"/>
      <c r="C71" s="1021"/>
      <c r="D71" s="987"/>
      <c r="E71" s="1023"/>
      <c r="F71" s="934"/>
      <c r="G71" s="938"/>
      <c r="H71" s="1029"/>
      <c r="I71" s="876"/>
      <c r="J71" s="495" t="s">
        <v>626</v>
      </c>
      <c r="K71" s="1079" t="s">
        <v>361</v>
      </c>
      <c r="L71" s="567">
        <v>17087.4</v>
      </c>
      <c r="M71" s="567">
        <f t="shared" si="0"/>
        <v>16441</v>
      </c>
      <c r="N71" s="481">
        <v>16441</v>
      </c>
      <c r="O71" s="494">
        <v>0</v>
      </c>
      <c r="P71" s="288">
        <f t="shared" si="1"/>
        <v>0.9621709563772135</v>
      </c>
      <c r="Q71" s="1041"/>
      <c r="R71" s="493" t="s">
        <v>724</v>
      </c>
      <c r="S71" s="317"/>
      <c r="T71" s="5"/>
    </row>
    <row r="72" spans="1:20" ht="189.75" customHeight="1">
      <c r="A72" s="856"/>
      <c r="B72" s="1021"/>
      <c r="C72" s="1021"/>
      <c r="D72" s="987"/>
      <c r="E72" s="1023"/>
      <c r="F72" s="934"/>
      <c r="G72" s="938"/>
      <c r="H72" s="1029"/>
      <c r="I72" s="876"/>
      <c r="J72" s="103" t="s">
        <v>392</v>
      </c>
      <c r="K72" s="904"/>
      <c r="L72" s="574">
        <v>16342</v>
      </c>
      <c r="M72" s="567">
        <f t="shared" si="0"/>
        <v>2670</v>
      </c>
      <c r="N72" s="403">
        <v>2670</v>
      </c>
      <c r="O72" s="578">
        <v>0</v>
      </c>
      <c r="P72" s="678">
        <f t="shared" si="1"/>
        <v>0.1633826948965855</v>
      </c>
      <c r="Q72" s="1041"/>
      <c r="R72" s="624" t="s">
        <v>723</v>
      </c>
      <c r="S72" s="317"/>
      <c r="T72" s="5"/>
    </row>
    <row r="73" spans="1:20" ht="94.5" customHeight="1">
      <c r="A73" s="856"/>
      <c r="B73" s="987"/>
      <c r="C73" s="987"/>
      <c r="D73" s="987"/>
      <c r="E73" s="876"/>
      <c r="F73" s="934"/>
      <c r="G73" s="938"/>
      <c r="H73" s="1029"/>
      <c r="I73" s="876"/>
      <c r="J73" s="332" t="s">
        <v>662</v>
      </c>
      <c r="K73" s="352" t="s">
        <v>383</v>
      </c>
      <c r="L73" s="567">
        <v>3957.06</v>
      </c>
      <c r="M73" s="567">
        <f t="shared" si="0"/>
        <v>3957.06</v>
      </c>
      <c r="N73" s="182">
        <v>3957.06</v>
      </c>
      <c r="O73" s="200">
        <v>0</v>
      </c>
      <c r="P73" s="350">
        <f t="shared" si="1"/>
        <v>1</v>
      </c>
      <c r="Q73" s="1041"/>
      <c r="R73" s="484" t="s">
        <v>557</v>
      </c>
      <c r="S73" s="317"/>
      <c r="T73" s="5"/>
    </row>
    <row r="74" spans="1:20" ht="105" customHeight="1">
      <c r="A74" s="857"/>
      <c r="B74" s="957"/>
      <c r="C74" s="957"/>
      <c r="D74" s="957"/>
      <c r="E74" s="863"/>
      <c r="F74" s="935"/>
      <c r="G74" s="939"/>
      <c r="H74" s="889"/>
      <c r="I74" s="863"/>
      <c r="J74" s="332" t="s">
        <v>662</v>
      </c>
      <c r="K74" s="483" t="s">
        <v>531</v>
      </c>
      <c r="L74" s="567">
        <v>139516.8</v>
      </c>
      <c r="M74" s="567">
        <f t="shared" si="0"/>
        <v>139516.8</v>
      </c>
      <c r="N74" s="182">
        <v>0</v>
      </c>
      <c r="O74" s="200">
        <v>139516.8</v>
      </c>
      <c r="P74" s="482">
        <f t="shared" si="1"/>
        <v>1</v>
      </c>
      <c r="Q74" s="899"/>
      <c r="R74" s="351" t="s">
        <v>669</v>
      </c>
      <c r="S74" s="317"/>
      <c r="T74" s="5"/>
    </row>
    <row r="75" spans="1:20" ht="129.75" customHeight="1">
      <c r="A75" s="978">
        <v>16</v>
      </c>
      <c r="B75" s="1020" t="s">
        <v>4</v>
      </c>
      <c r="C75" s="1020" t="s">
        <v>171</v>
      </c>
      <c r="D75" s="1018" t="s">
        <v>483</v>
      </c>
      <c r="E75" s="1022" t="s">
        <v>55</v>
      </c>
      <c r="F75" s="971" t="s">
        <v>23</v>
      </c>
      <c r="G75" s="992">
        <v>168042284</v>
      </c>
      <c r="H75" s="1057" t="s">
        <v>72</v>
      </c>
      <c r="I75" s="1055" t="s">
        <v>338</v>
      </c>
      <c r="J75" s="671" t="s">
        <v>663</v>
      </c>
      <c r="K75" s="275" t="s">
        <v>278</v>
      </c>
      <c r="L75" s="583">
        <v>277298</v>
      </c>
      <c r="M75" s="294">
        <f t="shared" si="0"/>
        <v>277298</v>
      </c>
      <c r="N75" s="639">
        <v>277298</v>
      </c>
      <c r="O75" s="572">
        <v>0</v>
      </c>
      <c r="P75" s="180">
        <f t="shared" si="1"/>
        <v>1</v>
      </c>
      <c r="Q75" s="853">
        <f>(M75+M76)/G75</f>
        <v>0.0037050599716914106</v>
      </c>
      <c r="R75" s="283" t="s">
        <v>558</v>
      </c>
      <c r="S75" s="317">
        <f t="shared" si="4"/>
        <v>0</v>
      </c>
      <c r="T75" s="5">
        <f t="shared" si="5"/>
        <v>0</v>
      </c>
    </row>
    <row r="76" spans="1:20" ht="142.5" customHeight="1">
      <c r="A76" s="857"/>
      <c r="B76" s="957"/>
      <c r="C76" s="957"/>
      <c r="D76" s="957"/>
      <c r="E76" s="863"/>
      <c r="F76" s="935"/>
      <c r="G76" s="939"/>
      <c r="H76" s="889"/>
      <c r="I76" s="863"/>
      <c r="J76" s="466" t="s">
        <v>494</v>
      </c>
      <c r="K76" s="467" t="s">
        <v>495</v>
      </c>
      <c r="L76" s="583">
        <v>343640.98</v>
      </c>
      <c r="M76" s="567">
        <f t="shared" si="0"/>
        <v>345308.74</v>
      </c>
      <c r="N76" s="184">
        <v>345308.74</v>
      </c>
      <c r="O76" s="572">
        <v>0</v>
      </c>
      <c r="P76" s="465">
        <f t="shared" si="1"/>
        <v>1.0048532046439864</v>
      </c>
      <c r="Q76" s="854"/>
      <c r="R76" s="283" t="s">
        <v>709</v>
      </c>
      <c r="S76" s="317"/>
      <c r="T76" s="5"/>
    </row>
    <row r="77" spans="1:20" ht="162.75" customHeight="1">
      <c r="A77" s="279">
        <v>17</v>
      </c>
      <c r="B77" s="188" t="s">
        <v>4</v>
      </c>
      <c r="C77" s="194" t="s">
        <v>172</v>
      </c>
      <c r="D77" s="194" t="s">
        <v>479</v>
      </c>
      <c r="E77" s="192" t="s">
        <v>407</v>
      </c>
      <c r="F77" s="195" t="s">
        <v>8</v>
      </c>
      <c r="G77" s="193">
        <v>44850000</v>
      </c>
      <c r="H77" s="414" t="s">
        <v>72</v>
      </c>
      <c r="I77" s="311" t="s">
        <v>149</v>
      </c>
      <c r="J77" s="671" t="s">
        <v>659</v>
      </c>
      <c r="K77" s="197" t="s">
        <v>279</v>
      </c>
      <c r="L77" s="198">
        <v>9250.01</v>
      </c>
      <c r="M77" s="567">
        <f t="shared" si="0"/>
        <v>8500.01</v>
      </c>
      <c r="N77" s="182">
        <v>8500.01</v>
      </c>
      <c r="O77" s="143">
        <v>0</v>
      </c>
      <c r="P77" s="180">
        <f t="shared" si="1"/>
        <v>0.9189190065740469</v>
      </c>
      <c r="Q77" s="180">
        <f>M77/G77</f>
        <v>0.00018952084726867337</v>
      </c>
      <c r="R77" s="283" t="s">
        <v>592</v>
      </c>
      <c r="S77" s="317">
        <f t="shared" si="4"/>
        <v>0.08108099342595305</v>
      </c>
      <c r="T77" s="5">
        <f t="shared" si="5"/>
        <v>750</v>
      </c>
    </row>
    <row r="78" spans="1:20" ht="409.5">
      <c r="A78" s="280">
        <v>18</v>
      </c>
      <c r="B78" s="194" t="s">
        <v>4</v>
      </c>
      <c r="C78" s="194" t="s">
        <v>173</v>
      </c>
      <c r="D78" s="194" t="s">
        <v>479</v>
      </c>
      <c r="E78" s="192" t="s">
        <v>408</v>
      </c>
      <c r="F78" s="195" t="s">
        <v>8</v>
      </c>
      <c r="G78" s="193">
        <v>32000000</v>
      </c>
      <c r="H78" s="414" t="s">
        <v>72</v>
      </c>
      <c r="I78" s="311" t="s">
        <v>339</v>
      </c>
      <c r="J78" s="671" t="s">
        <v>659</v>
      </c>
      <c r="K78" s="199" t="s">
        <v>220</v>
      </c>
      <c r="L78" s="198">
        <v>25876.89</v>
      </c>
      <c r="M78" s="567">
        <f t="shared" si="0"/>
        <v>16023.96</v>
      </c>
      <c r="N78" s="182">
        <v>16023.96</v>
      </c>
      <c r="O78" s="200">
        <v>0</v>
      </c>
      <c r="P78" s="180">
        <f t="shared" si="1"/>
        <v>0.6192382469454405</v>
      </c>
      <c r="Q78" s="180">
        <f>M78/G78</f>
        <v>0.00050074875</v>
      </c>
      <c r="R78" s="786" t="s">
        <v>727</v>
      </c>
      <c r="S78" s="317">
        <f t="shared" si="4"/>
        <v>0.3807617530545595</v>
      </c>
      <c r="T78" s="5">
        <f t="shared" si="5"/>
        <v>9852.93</v>
      </c>
    </row>
    <row r="79" spans="1:20" ht="405">
      <c r="A79" s="978">
        <v>19</v>
      </c>
      <c r="B79" s="1020" t="s">
        <v>4</v>
      </c>
      <c r="C79" s="1020" t="s">
        <v>174</v>
      </c>
      <c r="D79" s="1018" t="s">
        <v>484</v>
      </c>
      <c r="E79" s="930" t="s">
        <v>185</v>
      </c>
      <c r="F79" s="971" t="s">
        <v>28</v>
      </c>
      <c r="G79" s="973">
        <v>144128467</v>
      </c>
      <c r="H79" s="1026" t="s">
        <v>443</v>
      </c>
      <c r="I79" s="1055" t="s">
        <v>186</v>
      </c>
      <c r="J79" s="525" t="s">
        <v>131</v>
      </c>
      <c r="K79" s="1095" t="s">
        <v>364</v>
      </c>
      <c r="L79" s="637">
        <v>9222024</v>
      </c>
      <c r="M79" s="637">
        <f t="shared" si="0"/>
        <v>9222024</v>
      </c>
      <c r="N79" s="526">
        <v>9222024</v>
      </c>
      <c r="O79" s="638">
        <v>0</v>
      </c>
      <c r="P79" s="288">
        <f t="shared" si="1"/>
        <v>1</v>
      </c>
      <c r="Q79" s="853">
        <f>(M79+M80+M81)/G79</f>
        <v>0.0639847504934608</v>
      </c>
      <c r="R79" s="621" t="s">
        <v>710</v>
      </c>
      <c r="S79" s="317">
        <f t="shared" si="4"/>
        <v>0</v>
      </c>
      <c r="T79" s="5">
        <f t="shared" si="5"/>
        <v>0</v>
      </c>
    </row>
    <row r="80" spans="1:20" ht="90">
      <c r="A80" s="856"/>
      <c r="B80" s="1021"/>
      <c r="C80" s="1021"/>
      <c r="D80" s="987"/>
      <c r="E80" s="876"/>
      <c r="F80" s="934"/>
      <c r="G80" s="938"/>
      <c r="H80" s="888"/>
      <c r="I80" s="876"/>
      <c r="J80" s="776" t="s">
        <v>697</v>
      </c>
      <c r="K80" s="1096"/>
      <c r="L80" s="567">
        <v>0</v>
      </c>
      <c r="M80" s="567">
        <v>0</v>
      </c>
      <c r="N80" s="510">
        <v>0</v>
      </c>
      <c r="O80" s="572">
        <v>0</v>
      </c>
      <c r="P80" s="331">
        <v>0</v>
      </c>
      <c r="Q80" s="883"/>
      <c r="R80" s="283" t="s">
        <v>696</v>
      </c>
      <c r="S80" s="317"/>
      <c r="T80" s="5"/>
    </row>
    <row r="81" spans="1:20" ht="119.25" customHeight="1">
      <c r="A81" s="857"/>
      <c r="B81" s="957"/>
      <c r="C81" s="957"/>
      <c r="D81" s="957"/>
      <c r="E81" s="863"/>
      <c r="F81" s="935"/>
      <c r="G81" s="939"/>
      <c r="H81" s="889"/>
      <c r="I81" s="863"/>
      <c r="J81" s="336" t="s">
        <v>363</v>
      </c>
      <c r="K81" s="527" t="s">
        <v>365</v>
      </c>
      <c r="L81" s="567">
        <v>0</v>
      </c>
      <c r="M81" s="567">
        <v>0</v>
      </c>
      <c r="N81" s="510">
        <v>0</v>
      </c>
      <c r="O81" s="572">
        <v>0</v>
      </c>
      <c r="P81" s="335">
        <v>0</v>
      </c>
      <c r="Q81" s="854"/>
      <c r="R81" s="283" t="s">
        <v>559</v>
      </c>
      <c r="S81" s="317"/>
      <c r="T81" s="5"/>
    </row>
    <row r="82" spans="1:20" ht="75" customHeight="1">
      <c r="A82" s="279">
        <v>20</v>
      </c>
      <c r="B82" s="188" t="s">
        <v>4</v>
      </c>
      <c r="C82" s="188" t="s">
        <v>175</v>
      </c>
      <c r="D82" s="459" t="s">
        <v>482</v>
      </c>
      <c r="E82" s="313" t="s">
        <v>137</v>
      </c>
      <c r="F82" s="191" t="s">
        <v>136</v>
      </c>
      <c r="G82" s="306">
        <v>23352645</v>
      </c>
      <c r="H82" s="414" t="s">
        <v>72</v>
      </c>
      <c r="I82" s="196" t="s">
        <v>150</v>
      </c>
      <c r="J82" s="671" t="s">
        <v>664</v>
      </c>
      <c r="K82" s="201" t="s">
        <v>221</v>
      </c>
      <c r="L82" s="567">
        <v>95544.63</v>
      </c>
      <c r="M82" s="567">
        <f t="shared" si="0"/>
        <v>0</v>
      </c>
      <c r="N82" s="510">
        <v>0</v>
      </c>
      <c r="O82" s="571">
        <v>0</v>
      </c>
      <c r="P82" s="180">
        <f t="shared" si="1"/>
        <v>0</v>
      </c>
      <c r="Q82" s="180">
        <f>M82/G82</f>
        <v>0</v>
      </c>
      <c r="R82" s="293" t="s">
        <v>593</v>
      </c>
      <c r="S82" s="317">
        <f t="shared" si="4"/>
        <v>1</v>
      </c>
      <c r="T82" s="5">
        <f t="shared" si="5"/>
        <v>95544.63</v>
      </c>
    </row>
    <row r="83" spans="1:20" ht="171.75" customHeight="1">
      <c r="A83" s="279">
        <v>21</v>
      </c>
      <c r="B83" s="188" t="s">
        <v>4</v>
      </c>
      <c r="C83" s="188" t="s">
        <v>29</v>
      </c>
      <c r="D83" s="459" t="s">
        <v>482</v>
      </c>
      <c r="E83" s="202" t="s">
        <v>59</v>
      </c>
      <c r="F83" s="203" t="s">
        <v>16</v>
      </c>
      <c r="G83" s="193">
        <v>21907489</v>
      </c>
      <c r="H83" s="414" t="s">
        <v>72</v>
      </c>
      <c r="I83" s="129" t="s">
        <v>150</v>
      </c>
      <c r="J83" s="648" t="s">
        <v>401</v>
      </c>
      <c r="K83" s="183" t="s">
        <v>222</v>
      </c>
      <c r="L83" s="185">
        <v>15000</v>
      </c>
      <c r="M83" s="567">
        <f t="shared" si="0"/>
        <v>15000</v>
      </c>
      <c r="N83" s="299">
        <v>15000</v>
      </c>
      <c r="O83" s="217">
        <v>0</v>
      </c>
      <c r="P83" s="308">
        <f>M83/L83</f>
        <v>1</v>
      </c>
      <c r="Q83" s="308">
        <f>M83/G83</f>
        <v>0.0006846973653621371</v>
      </c>
      <c r="R83" s="293" t="s">
        <v>560</v>
      </c>
      <c r="S83" s="317">
        <f t="shared" si="4"/>
        <v>0</v>
      </c>
      <c r="T83" s="5">
        <f t="shared" si="5"/>
        <v>0</v>
      </c>
    </row>
    <row r="84" spans="1:20" ht="45">
      <c r="A84" s="877">
        <v>22</v>
      </c>
      <c r="B84" s="991" t="s">
        <v>4</v>
      </c>
      <c r="C84" s="1017" t="s">
        <v>145</v>
      </c>
      <c r="D84" s="885" t="s">
        <v>485</v>
      </c>
      <c r="E84" s="1014" t="s">
        <v>187</v>
      </c>
      <c r="F84" s="878" t="s">
        <v>10</v>
      </c>
      <c r="G84" s="973">
        <v>2279938.87</v>
      </c>
      <c r="H84" s="1058" t="s">
        <v>440</v>
      </c>
      <c r="I84" s="1054" t="s">
        <v>257</v>
      </c>
      <c r="J84" s="181" t="s">
        <v>131</v>
      </c>
      <c r="K84" s="922" t="s">
        <v>235</v>
      </c>
      <c r="L84" s="185">
        <v>82379</v>
      </c>
      <c r="M84" s="567">
        <f t="shared" si="0"/>
        <v>82379</v>
      </c>
      <c r="N84" s="299">
        <v>82379</v>
      </c>
      <c r="O84" s="143">
        <v>0</v>
      </c>
      <c r="P84" s="180">
        <f t="shared" si="1"/>
        <v>1</v>
      </c>
      <c r="Q84" s="853">
        <f>(M84+M85)/G84</f>
        <v>0.042461226164366414</v>
      </c>
      <c r="R84" s="283" t="s">
        <v>594</v>
      </c>
      <c r="S84" s="317">
        <f t="shared" si="4"/>
        <v>0</v>
      </c>
      <c r="T84" s="5">
        <f t="shared" si="5"/>
        <v>0</v>
      </c>
    </row>
    <row r="85" spans="1:20" ht="75">
      <c r="A85" s="877"/>
      <c r="B85" s="991"/>
      <c r="C85" s="991"/>
      <c r="D85" s="863"/>
      <c r="E85" s="1014"/>
      <c r="F85" s="878"/>
      <c r="G85" s="974"/>
      <c r="H85" s="889"/>
      <c r="I85" s="1054"/>
      <c r="J85" s="181" t="s">
        <v>139</v>
      </c>
      <c r="K85" s="906"/>
      <c r="L85" s="185">
        <v>82379</v>
      </c>
      <c r="M85" s="567">
        <f t="shared" si="0"/>
        <v>14430</v>
      </c>
      <c r="N85" s="299">
        <v>14430</v>
      </c>
      <c r="O85" s="143">
        <v>0</v>
      </c>
      <c r="P85" s="180">
        <f t="shared" si="1"/>
        <v>0.17516600104395538</v>
      </c>
      <c r="Q85" s="854"/>
      <c r="R85" s="283" t="s">
        <v>595</v>
      </c>
      <c r="S85" s="317">
        <f t="shared" si="4"/>
        <v>0.8248339989560446</v>
      </c>
      <c r="T85" s="5">
        <f t="shared" si="5"/>
        <v>67949</v>
      </c>
    </row>
    <row r="86" spans="1:20" ht="45">
      <c r="A86" s="877">
        <v>23</v>
      </c>
      <c r="B86" s="991" t="s">
        <v>4</v>
      </c>
      <c r="C86" s="991" t="s">
        <v>146</v>
      </c>
      <c r="D86" s="885" t="s">
        <v>485</v>
      </c>
      <c r="E86" s="1014" t="s">
        <v>188</v>
      </c>
      <c r="F86" s="878" t="s">
        <v>10</v>
      </c>
      <c r="G86" s="973">
        <v>593179</v>
      </c>
      <c r="H86" s="1058" t="s">
        <v>440</v>
      </c>
      <c r="I86" s="1054" t="s">
        <v>257</v>
      </c>
      <c r="J86" s="286" t="s">
        <v>131</v>
      </c>
      <c r="K86" s="922" t="s">
        <v>211</v>
      </c>
      <c r="L86" s="185">
        <v>12000</v>
      </c>
      <c r="M86" s="567">
        <f t="shared" si="0"/>
        <v>12000</v>
      </c>
      <c r="N86" s="299">
        <v>12000</v>
      </c>
      <c r="O86" s="143">
        <v>0</v>
      </c>
      <c r="P86" s="288">
        <f t="shared" si="1"/>
        <v>1</v>
      </c>
      <c r="Q86" s="853">
        <f>(M86+M87)/G86</f>
        <v>0.02253114152726243</v>
      </c>
      <c r="R86" s="293" t="s">
        <v>596</v>
      </c>
      <c r="S86" s="317">
        <f t="shared" si="4"/>
        <v>0</v>
      </c>
      <c r="T86" s="5">
        <f t="shared" si="5"/>
        <v>0</v>
      </c>
    </row>
    <row r="87" spans="1:20" ht="75">
      <c r="A87" s="877"/>
      <c r="B87" s="991"/>
      <c r="C87" s="991"/>
      <c r="D87" s="863"/>
      <c r="E87" s="1014"/>
      <c r="F87" s="878"/>
      <c r="G87" s="974"/>
      <c r="H87" s="889"/>
      <c r="I87" s="1054"/>
      <c r="J87" s="286" t="s">
        <v>139</v>
      </c>
      <c r="K87" s="906"/>
      <c r="L87" s="185">
        <v>12000</v>
      </c>
      <c r="M87" s="567">
        <f t="shared" si="0"/>
        <v>1365</v>
      </c>
      <c r="N87" s="299">
        <v>1365</v>
      </c>
      <c r="O87" s="143">
        <v>0</v>
      </c>
      <c r="P87" s="288">
        <f t="shared" si="1"/>
        <v>0.11375</v>
      </c>
      <c r="Q87" s="854"/>
      <c r="R87" s="293" t="s">
        <v>597</v>
      </c>
      <c r="S87" s="317">
        <f t="shared" si="4"/>
        <v>0.88625</v>
      </c>
      <c r="T87" s="5">
        <f t="shared" si="5"/>
        <v>10635</v>
      </c>
    </row>
    <row r="88" spans="1:20" ht="141.75" customHeight="1">
      <c r="A88" s="978">
        <v>24</v>
      </c>
      <c r="B88" s="881" t="s">
        <v>4</v>
      </c>
      <c r="C88" s="881" t="s">
        <v>308</v>
      </c>
      <c r="D88" s="885" t="s">
        <v>478</v>
      </c>
      <c r="E88" s="1101" t="s">
        <v>384</v>
      </c>
      <c r="F88" s="879" t="s">
        <v>8</v>
      </c>
      <c r="G88" s="992">
        <v>4012156.19</v>
      </c>
      <c r="H88" s="1057" t="s">
        <v>444</v>
      </c>
      <c r="I88" s="1055" t="s">
        <v>340</v>
      </c>
      <c r="J88" s="671" t="s">
        <v>659</v>
      </c>
      <c r="K88" s="353" t="s">
        <v>310</v>
      </c>
      <c r="L88" s="292">
        <v>152732.25</v>
      </c>
      <c r="M88" s="567">
        <f t="shared" si="0"/>
        <v>152732.25</v>
      </c>
      <c r="N88" s="236">
        <v>152732.25</v>
      </c>
      <c r="O88" s="290">
        <v>0</v>
      </c>
      <c r="P88" s="288">
        <f t="shared" si="1"/>
        <v>1</v>
      </c>
      <c r="Q88" s="853">
        <f>(M88+M89)/G88</f>
        <v>0.03835198399890808</v>
      </c>
      <c r="R88" s="625" t="s">
        <v>598</v>
      </c>
      <c r="S88" s="317">
        <f t="shared" si="4"/>
        <v>0</v>
      </c>
      <c r="T88" s="5">
        <f t="shared" si="5"/>
        <v>0</v>
      </c>
    </row>
    <row r="89" spans="1:20" ht="71.25" customHeight="1">
      <c r="A89" s="857"/>
      <c r="B89" s="882"/>
      <c r="C89" s="882"/>
      <c r="D89" s="863"/>
      <c r="E89" s="1102"/>
      <c r="F89" s="880"/>
      <c r="G89" s="939"/>
      <c r="H89" s="1030"/>
      <c r="I89" s="1056"/>
      <c r="J89" s="671" t="s">
        <v>659</v>
      </c>
      <c r="K89" s="337" t="s">
        <v>366</v>
      </c>
      <c r="L89" s="292">
        <v>1141.9</v>
      </c>
      <c r="M89" s="567">
        <f t="shared" si="0"/>
        <v>1141.9</v>
      </c>
      <c r="N89" s="236">
        <v>1141.9</v>
      </c>
      <c r="O89" s="290">
        <v>0</v>
      </c>
      <c r="P89" s="288">
        <f t="shared" si="1"/>
        <v>1</v>
      </c>
      <c r="Q89" s="854"/>
      <c r="R89" s="625" t="s">
        <v>599</v>
      </c>
      <c r="S89" s="317">
        <f t="shared" si="4"/>
        <v>0</v>
      </c>
      <c r="T89" s="5">
        <f t="shared" si="5"/>
        <v>0</v>
      </c>
    </row>
    <row r="90" spans="1:20" ht="219.75" customHeight="1">
      <c r="A90" s="284">
        <v>25</v>
      </c>
      <c r="B90" s="287" t="s">
        <v>4</v>
      </c>
      <c r="C90" s="418" t="s">
        <v>311</v>
      </c>
      <c r="D90" s="460" t="s">
        <v>482</v>
      </c>
      <c r="E90" s="683" t="s">
        <v>682</v>
      </c>
      <c r="F90" s="289" t="s">
        <v>28</v>
      </c>
      <c r="G90" s="306">
        <v>34401221.12</v>
      </c>
      <c r="H90" s="421" t="s">
        <v>72</v>
      </c>
      <c r="I90" s="197" t="s">
        <v>150</v>
      </c>
      <c r="J90" s="672" t="s">
        <v>664</v>
      </c>
      <c r="K90" s="304" t="s">
        <v>309</v>
      </c>
      <c r="L90" s="584">
        <v>75625</v>
      </c>
      <c r="M90" s="567">
        <f t="shared" si="0"/>
        <v>75625</v>
      </c>
      <c r="N90" s="236">
        <v>75625</v>
      </c>
      <c r="O90" s="585">
        <v>0</v>
      </c>
      <c r="P90" s="288">
        <f>M90/L90</f>
        <v>1</v>
      </c>
      <c r="Q90" s="285">
        <f>M90/G90</f>
        <v>0.0021983231274320535</v>
      </c>
      <c r="R90" s="625" t="s">
        <v>708</v>
      </c>
      <c r="S90" s="317">
        <f t="shared" si="4"/>
        <v>0</v>
      </c>
      <c r="T90" s="5">
        <f t="shared" si="5"/>
        <v>0</v>
      </c>
    </row>
    <row r="91" spans="1:20" ht="240" customHeight="1">
      <c r="A91" s="1013">
        <v>26</v>
      </c>
      <c r="B91" s="994" t="s">
        <v>4</v>
      </c>
      <c r="C91" s="994" t="s">
        <v>312</v>
      </c>
      <c r="D91" s="885" t="s">
        <v>486</v>
      </c>
      <c r="E91" s="1015" t="s">
        <v>409</v>
      </c>
      <c r="F91" s="996" t="s">
        <v>8</v>
      </c>
      <c r="G91" s="992">
        <v>40000000</v>
      </c>
      <c r="H91" s="1057" t="s">
        <v>445</v>
      </c>
      <c r="I91" s="1055" t="s">
        <v>341</v>
      </c>
      <c r="J91" s="1059" t="s">
        <v>659</v>
      </c>
      <c r="K91" s="304" t="s">
        <v>325</v>
      </c>
      <c r="L91" s="584">
        <v>106552.6</v>
      </c>
      <c r="M91" s="567">
        <f t="shared" si="0"/>
        <v>106552.6</v>
      </c>
      <c r="N91" s="481">
        <v>106552.6</v>
      </c>
      <c r="O91" s="586">
        <v>0</v>
      </c>
      <c r="P91" s="288">
        <f>M91/L91</f>
        <v>1</v>
      </c>
      <c r="Q91" s="853">
        <f>(M91+M92+M93+M94+M95+M96+M97+M98)/G91</f>
        <v>0.05036212125</v>
      </c>
      <c r="R91" s="625" t="s">
        <v>608</v>
      </c>
      <c r="S91" s="317">
        <f t="shared" si="4"/>
        <v>0</v>
      </c>
      <c r="T91" s="5">
        <f t="shared" si="5"/>
        <v>0</v>
      </c>
    </row>
    <row r="92" spans="1:20" ht="221.25" customHeight="1">
      <c r="A92" s="959"/>
      <c r="B92" s="894"/>
      <c r="C92" s="995"/>
      <c r="D92" s="876"/>
      <c r="E92" s="1016"/>
      <c r="F92" s="997"/>
      <c r="G92" s="993"/>
      <c r="H92" s="1029"/>
      <c r="I92" s="1097"/>
      <c r="J92" s="1060"/>
      <c r="K92" s="304" t="s">
        <v>325</v>
      </c>
      <c r="L92" s="296">
        <v>29253.88</v>
      </c>
      <c r="M92" s="567">
        <f t="shared" si="0"/>
        <v>29253.88</v>
      </c>
      <c r="N92" s="382">
        <v>29253.88</v>
      </c>
      <c r="O92" s="327">
        <v>0</v>
      </c>
      <c r="P92" s="288">
        <f>M92/L92</f>
        <v>1</v>
      </c>
      <c r="Q92" s="883"/>
      <c r="R92" s="625" t="s">
        <v>609</v>
      </c>
      <c r="S92" s="317">
        <f t="shared" si="4"/>
        <v>0</v>
      </c>
      <c r="T92" s="5">
        <f t="shared" si="5"/>
        <v>0</v>
      </c>
    </row>
    <row r="93" spans="1:20" ht="235.5" customHeight="1">
      <c r="A93" s="959"/>
      <c r="B93" s="894"/>
      <c r="C93" s="995"/>
      <c r="D93" s="876"/>
      <c r="E93" s="1016"/>
      <c r="F93" s="997"/>
      <c r="G93" s="993"/>
      <c r="H93" s="1029"/>
      <c r="I93" s="1097"/>
      <c r="J93" s="1060"/>
      <c r="K93" s="496" t="s">
        <v>326</v>
      </c>
      <c r="L93" s="296">
        <v>593135.95</v>
      </c>
      <c r="M93" s="296">
        <v>593135.95</v>
      </c>
      <c r="N93" s="382">
        <v>593135.95</v>
      </c>
      <c r="O93" s="327">
        <v>0</v>
      </c>
      <c r="P93" s="288">
        <f>M93/L93</f>
        <v>1</v>
      </c>
      <c r="Q93" s="883"/>
      <c r="R93" s="625" t="s">
        <v>610</v>
      </c>
      <c r="S93" s="317">
        <f t="shared" si="4"/>
        <v>0</v>
      </c>
      <c r="T93" s="5">
        <f t="shared" si="5"/>
        <v>0</v>
      </c>
    </row>
    <row r="94" spans="1:20" ht="217.5" customHeight="1">
      <c r="A94" s="959"/>
      <c r="B94" s="894"/>
      <c r="C94" s="995"/>
      <c r="D94" s="876"/>
      <c r="E94" s="1016"/>
      <c r="F94" s="997"/>
      <c r="G94" s="993"/>
      <c r="H94" s="1029"/>
      <c r="I94" s="1097"/>
      <c r="J94" s="1060"/>
      <c r="K94" s="304" t="s">
        <v>325</v>
      </c>
      <c r="L94" s="296">
        <v>71182.18</v>
      </c>
      <c r="M94" s="567">
        <f t="shared" si="0"/>
        <v>71182.18</v>
      </c>
      <c r="N94" s="382">
        <v>71182.18</v>
      </c>
      <c r="O94" s="327">
        <v>0</v>
      </c>
      <c r="P94" s="288">
        <f>M94/L94</f>
        <v>1</v>
      </c>
      <c r="Q94" s="883"/>
      <c r="R94" s="625" t="s">
        <v>683</v>
      </c>
      <c r="S94" s="317">
        <f t="shared" si="4"/>
        <v>0</v>
      </c>
      <c r="T94" s="5">
        <f t="shared" si="5"/>
        <v>0</v>
      </c>
    </row>
    <row r="95" spans="1:20" ht="227.25" customHeight="1">
      <c r="A95" s="959"/>
      <c r="B95" s="894"/>
      <c r="C95" s="995"/>
      <c r="D95" s="876"/>
      <c r="E95" s="1016"/>
      <c r="F95" s="997"/>
      <c r="G95" s="993"/>
      <c r="H95" s="1029"/>
      <c r="I95" s="1097"/>
      <c r="J95" s="1060"/>
      <c r="K95" s="305" t="s">
        <v>325</v>
      </c>
      <c r="L95" s="298">
        <v>482088.81</v>
      </c>
      <c r="M95" s="567">
        <f t="shared" si="0"/>
        <v>482088.81</v>
      </c>
      <c r="N95" s="382">
        <v>482088.81</v>
      </c>
      <c r="O95" s="327">
        <v>0</v>
      </c>
      <c r="P95" s="297">
        <f aca="true" t="shared" si="6" ref="P95:P126">M95/L95</f>
        <v>1</v>
      </c>
      <c r="Q95" s="883"/>
      <c r="R95" s="625" t="s">
        <v>611</v>
      </c>
      <c r="S95" s="317">
        <f t="shared" si="4"/>
        <v>0</v>
      </c>
      <c r="T95" s="5">
        <f t="shared" si="5"/>
        <v>0</v>
      </c>
    </row>
    <row r="96" spans="1:20" ht="300">
      <c r="A96" s="856"/>
      <c r="B96" s="876"/>
      <c r="C96" s="876"/>
      <c r="D96" s="876"/>
      <c r="E96" s="876"/>
      <c r="F96" s="876"/>
      <c r="G96" s="938"/>
      <c r="H96" s="1029"/>
      <c r="I96" s="1097"/>
      <c r="J96" s="326"/>
      <c r="K96" s="329" t="s">
        <v>359</v>
      </c>
      <c r="L96" s="298">
        <v>732271.43</v>
      </c>
      <c r="M96" s="567">
        <f t="shared" si="0"/>
        <v>732271.43</v>
      </c>
      <c r="N96" s="186">
        <v>732271.43</v>
      </c>
      <c r="O96" s="328">
        <v>0</v>
      </c>
      <c r="P96" s="325">
        <f t="shared" si="6"/>
        <v>1</v>
      </c>
      <c r="Q96" s="883"/>
      <c r="R96" s="787" t="s">
        <v>729</v>
      </c>
      <c r="S96" s="317">
        <f t="shared" si="4"/>
        <v>0</v>
      </c>
      <c r="T96" s="5">
        <f t="shared" si="5"/>
        <v>0</v>
      </c>
    </row>
    <row r="97" spans="1:20" ht="69" customHeight="1">
      <c r="A97" s="856"/>
      <c r="B97" s="876"/>
      <c r="C97" s="876"/>
      <c r="D97" s="876"/>
      <c r="E97" s="876"/>
      <c r="F97" s="876"/>
      <c r="G97" s="938"/>
      <c r="H97" s="1029"/>
      <c r="I97" s="1097"/>
      <c r="J97" s="408" t="s">
        <v>363</v>
      </c>
      <c r="K97" s="410" t="s">
        <v>425</v>
      </c>
      <c r="L97" s="298">
        <v>0</v>
      </c>
      <c r="M97" s="298">
        <v>0</v>
      </c>
      <c r="N97" s="375">
        <v>0</v>
      </c>
      <c r="O97" s="328">
        <v>0</v>
      </c>
      <c r="P97" s="407">
        <v>0</v>
      </c>
      <c r="Q97" s="883"/>
      <c r="R97" s="409" t="s">
        <v>561</v>
      </c>
      <c r="S97" s="317" t="e">
        <f t="shared" si="4"/>
        <v>#DIV/0!</v>
      </c>
      <c r="T97" s="5">
        <f t="shared" si="5"/>
        <v>0</v>
      </c>
    </row>
    <row r="98" spans="1:20" ht="69.75" customHeight="1">
      <c r="A98" s="857"/>
      <c r="B98" s="863"/>
      <c r="C98" s="863"/>
      <c r="D98" s="863"/>
      <c r="E98" s="863"/>
      <c r="F98" s="863"/>
      <c r="G98" s="939"/>
      <c r="H98" s="1030"/>
      <c r="I98" s="1098"/>
      <c r="J98" s="374" t="s">
        <v>363</v>
      </c>
      <c r="K98" s="376" t="s">
        <v>396</v>
      </c>
      <c r="L98" s="298">
        <v>0</v>
      </c>
      <c r="M98" s="298">
        <v>0</v>
      </c>
      <c r="N98" s="375">
        <v>0</v>
      </c>
      <c r="O98" s="328">
        <v>0</v>
      </c>
      <c r="P98" s="373">
        <v>0</v>
      </c>
      <c r="Q98" s="854"/>
      <c r="R98" s="625" t="s">
        <v>600</v>
      </c>
      <c r="S98" s="317" t="e">
        <f t="shared" si="4"/>
        <v>#DIV/0!</v>
      </c>
      <c r="T98" s="5">
        <f t="shared" si="5"/>
        <v>0</v>
      </c>
    </row>
    <row r="99" spans="1:20" ht="210" customHeight="1">
      <c r="A99" s="981">
        <v>27</v>
      </c>
      <c r="B99" s="1001" t="s">
        <v>4</v>
      </c>
      <c r="C99" s="1004" t="s">
        <v>314</v>
      </c>
      <c r="D99" s="1005" t="s">
        <v>486</v>
      </c>
      <c r="E99" s="1081" t="s">
        <v>410</v>
      </c>
      <c r="F99" s="1084" t="s">
        <v>8</v>
      </c>
      <c r="G99" s="1087">
        <v>36420736.98</v>
      </c>
      <c r="H99" s="1057" t="s">
        <v>72</v>
      </c>
      <c r="I99" s="1092" t="s">
        <v>186</v>
      </c>
      <c r="J99" s="671" t="s">
        <v>659</v>
      </c>
      <c r="K99" s="307" t="s">
        <v>328</v>
      </c>
      <c r="L99" s="583">
        <v>20570</v>
      </c>
      <c r="M99" s="583">
        <f>N99+O99</f>
        <v>2762.5</v>
      </c>
      <c r="N99" s="182">
        <v>2762.5</v>
      </c>
      <c r="O99" s="571">
        <v>0</v>
      </c>
      <c r="P99" s="288">
        <f t="shared" si="6"/>
        <v>0.13429752066115702</v>
      </c>
      <c r="Q99" s="853">
        <f>(M99+M100+M102)/G99</f>
        <v>0.16502778357561948</v>
      </c>
      <c r="R99" s="293" t="s">
        <v>711</v>
      </c>
      <c r="S99" s="317">
        <f t="shared" si="4"/>
        <v>0.8657024793388429</v>
      </c>
      <c r="T99" s="5">
        <f t="shared" si="5"/>
        <v>17807.5</v>
      </c>
    </row>
    <row r="100" spans="1:20" ht="250.5" customHeight="1">
      <c r="A100" s="856"/>
      <c r="B100" s="1002"/>
      <c r="C100" s="1002"/>
      <c r="D100" s="1006"/>
      <c r="E100" s="1082"/>
      <c r="F100" s="1085"/>
      <c r="G100" s="1088"/>
      <c r="H100" s="1090"/>
      <c r="I100" s="1093"/>
      <c r="J100" s="647" t="s">
        <v>130</v>
      </c>
      <c r="K100" s="393" t="s">
        <v>411</v>
      </c>
      <c r="L100" s="583">
        <v>5932670.27</v>
      </c>
      <c r="M100" s="583">
        <f>N100+O100</f>
        <v>5932671</v>
      </c>
      <c r="N100" s="184">
        <v>5932671</v>
      </c>
      <c r="O100" s="571">
        <v>0</v>
      </c>
      <c r="P100" s="288">
        <f t="shared" si="6"/>
        <v>1.0000001230474587</v>
      </c>
      <c r="Q100" s="883"/>
      <c r="R100" s="293" t="s">
        <v>692</v>
      </c>
      <c r="S100" s="317"/>
      <c r="T100" s="5"/>
    </row>
    <row r="101" spans="1:20" ht="86.25" customHeight="1">
      <c r="A101" s="856"/>
      <c r="B101" s="1002"/>
      <c r="C101" s="1002"/>
      <c r="D101" s="1006"/>
      <c r="E101" s="1082"/>
      <c r="F101" s="1085"/>
      <c r="G101" s="1088"/>
      <c r="H101" s="1090"/>
      <c r="I101" s="1093"/>
      <c r="J101" s="474" t="s">
        <v>649</v>
      </c>
      <c r="K101" s="775" t="s">
        <v>695</v>
      </c>
      <c r="L101" s="670">
        <v>0</v>
      </c>
      <c r="M101" s="198">
        <v>0</v>
      </c>
      <c r="N101" s="510">
        <v>0</v>
      </c>
      <c r="O101" s="510">
        <v>0</v>
      </c>
      <c r="P101" s="288">
        <v>0</v>
      </c>
      <c r="Q101" s="883"/>
      <c r="R101" s="293" t="s">
        <v>653</v>
      </c>
      <c r="S101" s="317"/>
      <c r="T101" s="5"/>
    </row>
    <row r="102" spans="1:20" ht="285">
      <c r="A102" s="857"/>
      <c r="B102" s="1003"/>
      <c r="C102" s="1003"/>
      <c r="D102" s="1007"/>
      <c r="E102" s="1083"/>
      <c r="F102" s="1086"/>
      <c r="G102" s="1089"/>
      <c r="H102" s="1091"/>
      <c r="I102" s="1094"/>
      <c r="J102" s="629" t="s">
        <v>614</v>
      </c>
      <c r="K102" s="631" t="s">
        <v>615</v>
      </c>
      <c r="L102" s="198">
        <v>75000</v>
      </c>
      <c r="M102" s="567">
        <f>N102+O102</f>
        <v>75000</v>
      </c>
      <c r="N102" s="619">
        <v>75000</v>
      </c>
      <c r="O102" s="630">
        <v>0</v>
      </c>
      <c r="P102" s="288">
        <f t="shared" si="6"/>
        <v>1</v>
      </c>
      <c r="Q102" s="854"/>
      <c r="R102" s="293" t="s">
        <v>719</v>
      </c>
      <c r="S102" s="317"/>
      <c r="T102" s="5"/>
    </row>
    <row r="103" spans="1:20" ht="146.25" customHeight="1">
      <c r="A103" s="981">
        <v>28</v>
      </c>
      <c r="B103" s="1008" t="s">
        <v>4</v>
      </c>
      <c r="C103" s="1009" t="s">
        <v>324</v>
      </c>
      <c r="D103" s="885" t="s">
        <v>486</v>
      </c>
      <c r="E103" s="1010" t="s">
        <v>367</v>
      </c>
      <c r="F103" s="996" t="s">
        <v>8</v>
      </c>
      <c r="G103" s="982">
        <v>135462141.78</v>
      </c>
      <c r="H103" s="1057" t="s">
        <v>72</v>
      </c>
      <c r="I103" s="1055" t="s">
        <v>186</v>
      </c>
      <c r="J103" s="1059" t="s">
        <v>659</v>
      </c>
      <c r="K103" s="312" t="s">
        <v>335</v>
      </c>
      <c r="L103" s="583">
        <v>344617.16</v>
      </c>
      <c r="M103" s="567">
        <f>N103+O103</f>
        <v>344617.16</v>
      </c>
      <c r="N103" s="182">
        <v>344617.16</v>
      </c>
      <c r="O103" s="571">
        <v>0</v>
      </c>
      <c r="P103" s="288">
        <f t="shared" si="6"/>
        <v>1</v>
      </c>
      <c r="Q103" s="853">
        <f>(M103+M104+M105+M108+M109)/G103</f>
        <v>0.1894192092553226</v>
      </c>
      <c r="R103" s="293" t="s">
        <v>712</v>
      </c>
      <c r="S103" s="317">
        <f t="shared" si="4"/>
        <v>0</v>
      </c>
      <c r="T103" s="5">
        <f t="shared" si="5"/>
        <v>0</v>
      </c>
    </row>
    <row r="104" spans="1:25" ht="409.5">
      <c r="A104" s="856"/>
      <c r="B104" s="987"/>
      <c r="C104" s="876"/>
      <c r="D104" s="876"/>
      <c r="E104" s="1011"/>
      <c r="F104" s="876"/>
      <c r="G104" s="983"/>
      <c r="H104" s="1029"/>
      <c r="I104" s="876"/>
      <c r="J104" s="876"/>
      <c r="K104" s="628" t="s">
        <v>612</v>
      </c>
      <c r="L104" s="587">
        <v>1779352.04</v>
      </c>
      <c r="M104" s="567">
        <f>N104+O104</f>
        <v>1779352.04</v>
      </c>
      <c r="N104" s="640">
        <v>1779352.04</v>
      </c>
      <c r="O104" s="588">
        <v>0</v>
      </c>
      <c r="P104" s="339">
        <f t="shared" si="6"/>
        <v>1</v>
      </c>
      <c r="Q104" s="883"/>
      <c r="R104" s="788" t="s">
        <v>728</v>
      </c>
      <c r="S104" s="333">
        <f t="shared" si="4"/>
        <v>0</v>
      </c>
      <c r="T104" s="37">
        <f t="shared" si="5"/>
        <v>0</v>
      </c>
      <c r="W104" s="784"/>
      <c r="X104" s="136"/>
      <c r="Y104" s="136"/>
    </row>
    <row r="105" spans="1:20" ht="314.25" customHeight="1">
      <c r="A105" s="856"/>
      <c r="B105" s="987"/>
      <c r="C105" s="876"/>
      <c r="D105" s="876"/>
      <c r="E105" s="1011"/>
      <c r="F105" s="876"/>
      <c r="G105" s="983"/>
      <c r="H105" s="1029"/>
      <c r="I105" s="876"/>
      <c r="J105" s="394" t="s">
        <v>130</v>
      </c>
      <c r="K105" s="498" t="s">
        <v>417</v>
      </c>
      <c r="L105" s="583">
        <v>23435162.29</v>
      </c>
      <c r="M105" s="567">
        <f>N105+O105</f>
        <v>23435162.58</v>
      </c>
      <c r="N105" s="184">
        <v>19367903</v>
      </c>
      <c r="O105" s="571">
        <v>4067259.58</v>
      </c>
      <c r="P105" s="288">
        <f t="shared" si="6"/>
        <v>1.0000000123745676</v>
      </c>
      <c r="Q105" s="883"/>
      <c r="R105" s="293" t="s">
        <v>693</v>
      </c>
      <c r="S105" s="333">
        <f t="shared" si="4"/>
        <v>-1.2374567562934096E-08</v>
      </c>
      <c r="T105" s="37">
        <f t="shared" si="5"/>
        <v>-0.28999999910593033</v>
      </c>
    </row>
    <row r="106" spans="1:20" ht="53.25" customHeight="1">
      <c r="A106" s="856"/>
      <c r="B106" s="987"/>
      <c r="C106" s="876"/>
      <c r="D106" s="876"/>
      <c r="E106" s="1011"/>
      <c r="F106" s="876"/>
      <c r="G106" s="983"/>
      <c r="H106" s="1029"/>
      <c r="I106" s="876"/>
      <c r="J106" s="474" t="s">
        <v>649</v>
      </c>
      <c r="K106" s="775" t="s">
        <v>695</v>
      </c>
      <c r="L106" s="583">
        <v>0</v>
      </c>
      <c r="M106" s="583">
        <v>0</v>
      </c>
      <c r="N106" s="668">
        <v>0</v>
      </c>
      <c r="O106" s="669">
        <v>0</v>
      </c>
      <c r="P106" s="288">
        <v>0</v>
      </c>
      <c r="Q106" s="883"/>
      <c r="R106" s="293" t="s">
        <v>650</v>
      </c>
      <c r="S106" s="333"/>
      <c r="T106" s="37"/>
    </row>
    <row r="107" spans="1:20" ht="55.5" customHeight="1">
      <c r="A107" s="856"/>
      <c r="B107" s="987"/>
      <c r="C107" s="876"/>
      <c r="D107" s="876"/>
      <c r="E107" s="1011"/>
      <c r="F107" s="876"/>
      <c r="G107" s="983"/>
      <c r="H107" s="1029"/>
      <c r="I107" s="876"/>
      <c r="J107" s="474" t="s">
        <v>649</v>
      </c>
      <c r="K107" s="775" t="s">
        <v>695</v>
      </c>
      <c r="L107" s="583">
        <v>0</v>
      </c>
      <c r="M107" s="583">
        <v>0</v>
      </c>
      <c r="N107" s="668">
        <v>0</v>
      </c>
      <c r="O107" s="669">
        <v>0</v>
      </c>
      <c r="P107" s="288">
        <v>0</v>
      </c>
      <c r="Q107" s="883"/>
      <c r="R107" s="293" t="s">
        <v>651</v>
      </c>
      <c r="S107" s="333"/>
      <c r="T107" s="37"/>
    </row>
    <row r="108" spans="1:20" ht="129" customHeight="1">
      <c r="A108" s="856"/>
      <c r="B108" s="987"/>
      <c r="C108" s="876"/>
      <c r="D108" s="876"/>
      <c r="E108" s="1011"/>
      <c r="F108" s="876"/>
      <c r="G108" s="983"/>
      <c r="H108" s="1029"/>
      <c r="I108" s="876"/>
      <c r="J108" s="394" t="s">
        <v>363</v>
      </c>
      <c r="K108" s="499" t="s">
        <v>404</v>
      </c>
      <c r="L108" s="583">
        <v>0</v>
      </c>
      <c r="M108" s="583">
        <v>0</v>
      </c>
      <c r="N108" s="510">
        <v>0</v>
      </c>
      <c r="O108" s="571">
        <v>0</v>
      </c>
      <c r="P108" s="288">
        <v>0</v>
      </c>
      <c r="Q108" s="883"/>
      <c r="R108" s="293" t="s">
        <v>613</v>
      </c>
      <c r="S108" s="333" t="e">
        <f t="shared" si="4"/>
        <v>#DIV/0!</v>
      </c>
      <c r="T108" s="37">
        <f t="shared" si="5"/>
        <v>0</v>
      </c>
    </row>
    <row r="109" spans="1:20" ht="309.75" customHeight="1">
      <c r="A109" s="857"/>
      <c r="B109" s="957"/>
      <c r="C109" s="863"/>
      <c r="D109" s="863"/>
      <c r="E109" s="1012"/>
      <c r="F109" s="863"/>
      <c r="G109" s="984"/>
      <c r="H109" s="889"/>
      <c r="I109" s="863"/>
      <c r="J109" s="474" t="s">
        <v>363</v>
      </c>
      <c r="K109" s="500" t="s">
        <v>528</v>
      </c>
      <c r="L109" s="583">
        <v>100000</v>
      </c>
      <c r="M109" s="567">
        <f>N109+O109</f>
        <v>100000</v>
      </c>
      <c r="N109" s="182">
        <v>100000</v>
      </c>
      <c r="O109" s="571">
        <v>0</v>
      </c>
      <c r="P109" s="513">
        <f t="shared" si="6"/>
        <v>1</v>
      </c>
      <c r="Q109" s="854"/>
      <c r="R109" s="293" t="s">
        <v>713</v>
      </c>
      <c r="S109" s="333">
        <f t="shared" si="4"/>
        <v>0</v>
      </c>
      <c r="T109" s="37">
        <f t="shared" si="5"/>
        <v>0</v>
      </c>
    </row>
    <row r="110" spans="1:20" ht="131.25" customHeight="1">
      <c r="A110" s="340">
        <v>29</v>
      </c>
      <c r="B110" s="11" t="s">
        <v>4</v>
      </c>
      <c r="C110" s="347" t="s">
        <v>378</v>
      </c>
      <c r="D110" s="347" t="s">
        <v>485</v>
      </c>
      <c r="E110" s="359" t="s">
        <v>379</v>
      </c>
      <c r="F110" s="348" t="s">
        <v>376</v>
      </c>
      <c r="G110" s="349">
        <v>1749549.32</v>
      </c>
      <c r="H110" s="420" t="s">
        <v>447</v>
      </c>
      <c r="I110" s="354" t="s">
        <v>186</v>
      </c>
      <c r="J110" s="354" t="s">
        <v>665</v>
      </c>
      <c r="K110" s="501" t="s">
        <v>412</v>
      </c>
      <c r="L110" s="583">
        <v>40274.5</v>
      </c>
      <c r="M110" s="567">
        <f>N110+O110</f>
        <v>40274.5</v>
      </c>
      <c r="N110" s="182">
        <v>40274.5</v>
      </c>
      <c r="O110" s="571">
        <v>0</v>
      </c>
      <c r="P110" s="288">
        <f t="shared" si="6"/>
        <v>1</v>
      </c>
      <c r="Q110" s="497">
        <f>M110/G110</f>
        <v>0.023019928355034882</v>
      </c>
      <c r="R110" s="293" t="s">
        <v>601</v>
      </c>
      <c r="S110" s="333">
        <f t="shared" si="4"/>
        <v>0</v>
      </c>
      <c r="T110" s="37">
        <f t="shared" si="5"/>
        <v>0</v>
      </c>
    </row>
    <row r="111" spans="1:20" ht="102.75" customHeight="1">
      <c r="A111" s="340">
        <v>30</v>
      </c>
      <c r="B111" s="11" t="s">
        <v>4</v>
      </c>
      <c r="C111" s="386" t="s">
        <v>402</v>
      </c>
      <c r="D111" s="347" t="s">
        <v>483</v>
      </c>
      <c r="E111" s="387" t="s">
        <v>403</v>
      </c>
      <c r="F111" s="388" t="s">
        <v>23</v>
      </c>
      <c r="G111" s="349">
        <v>371368</v>
      </c>
      <c r="H111" s="420" t="s">
        <v>448</v>
      </c>
      <c r="I111" s="385" t="s">
        <v>449</v>
      </c>
      <c r="J111" s="389" t="s">
        <v>515</v>
      </c>
      <c r="K111" s="502" t="s">
        <v>516</v>
      </c>
      <c r="L111" s="589">
        <v>3713.68</v>
      </c>
      <c r="M111" s="567">
        <f>N111+O111</f>
        <v>3713.68</v>
      </c>
      <c r="N111" s="182">
        <v>3713.68</v>
      </c>
      <c r="O111" s="571">
        <v>0</v>
      </c>
      <c r="P111" s="288">
        <f t="shared" si="6"/>
        <v>1</v>
      </c>
      <c r="Q111" s="497">
        <f>M111/G111</f>
        <v>0.01</v>
      </c>
      <c r="R111" s="627" t="s">
        <v>602</v>
      </c>
      <c r="S111" s="333">
        <f t="shared" si="4"/>
        <v>0</v>
      </c>
      <c r="T111" s="37">
        <f t="shared" si="5"/>
        <v>0</v>
      </c>
    </row>
    <row r="112" spans="1:20" ht="66" customHeight="1">
      <c r="A112" s="340">
        <v>31</v>
      </c>
      <c r="B112" s="11" t="s">
        <v>4</v>
      </c>
      <c r="C112" s="347" t="s">
        <v>414</v>
      </c>
      <c r="D112" s="386" t="s">
        <v>479</v>
      </c>
      <c r="E112" s="413" t="s">
        <v>431</v>
      </c>
      <c r="F112" s="405" t="s">
        <v>8</v>
      </c>
      <c r="G112" s="349">
        <v>99892339.07</v>
      </c>
      <c r="H112" s="420" t="s">
        <v>72</v>
      </c>
      <c r="I112" s="404" t="s">
        <v>149</v>
      </c>
      <c r="J112" s="404" t="s">
        <v>432</v>
      </c>
      <c r="K112" s="503" t="s">
        <v>433</v>
      </c>
      <c r="L112" s="589">
        <v>0</v>
      </c>
      <c r="M112" s="583">
        <v>0</v>
      </c>
      <c r="N112" s="510">
        <v>0</v>
      </c>
      <c r="O112" s="571">
        <v>0</v>
      </c>
      <c r="P112" s="288">
        <v>0</v>
      </c>
      <c r="Q112" s="497">
        <v>0</v>
      </c>
      <c r="R112" s="627" t="s">
        <v>603</v>
      </c>
      <c r="S112" s="333"/>
      <c r="T112" s="37"/>
    </row>
    <row r="113" spans="1:20" ht="93.75" customHeight="1">
      <c r="A113" s="340">
        <v>32</v>
      </c>
      <c r="B113" s="11" t="s">
        <v>4</v>
      </c>
      <c r="C113" s="347" t="s">
        <v>426</v>
      </c>
      <c r="D113" s="386" t="s">
        <v>482</v>
      </c>
      <c r="E113" s="11" t="s">
        <v>429</v>
      </c>
      <c r="F113" s="412" t="s">
        <v>427</v>
      </c>
      <c r="G113" s="349">
        <v>10453725</v>
      </c>
      <c r="H113" s="420" t="s">
        <v>72</v>
      </c>
      <c r="I113" s="411" t="s">
        <v>150</v>
      </c>
      <c r="J113" s="411" t="s">
        <v>668</v>
      </c>
      <c r="K113" s="504" t="s">
        <v>428</v>
      </c>
      <c r="L113" s="589">
        <v>38720</v>
      </c>
      <c r="M113" s="583">
        <v>0</v>
      </c>
      <c r="N113" s="510">
        <v>0</v>
      </c>
      <c r="O113" s="571">
        <v>0</v>
      </c>
      <c r="P113" s="288">
        <f t="shared" si="6"/>
        <v>0</v>
      </c>
      <c r="Q113" s="497">
        <f aca="true" t="shared" si="7" ref="Q113:Q122">M113/G113</f>
        <v>0</v>
      </c>
      <c r="R113" s="627" t="s">
        <v>446</v>
      </c>
      <c r="S113" s="333"/>
      <c r="T113" s="37"/>
    </row>
    <row r="114" spans="1:20" ht="156" customHeight="1">
      <c r="A114" s="340">
        <v>33</v>
      </c>
      <c r="B114" s="11" t="s">
        <v>4</v>
      </c>
      <c r="C114" s="461" t="s">
        <v>487</v>
      </c>
      <c r="D114" s="386" t="s">
        <v>480</v>
      </c>
      <c r="E114" s="340">
        <v>2014</v>
      </c>
      <c r="F114" s="464" t="s">
        <v>489</v>
      </c>
      <c r="G114" s="349">
        <v>5494071</v>
      </c>
      <c r="H114" s="420" t="s">
        <v>441</v>
      </c>
      <c r="I114" s="462" t="s">
        <v>151</v>
      </c>
      <c r="J114" s="647" t="s">
        <v>131</v>
      </c>
      <c r="K114" s="505" t="s">
        <v>490</v>
      </c>
      <c r="L114" s="589">
        <v>109471</v>
      </c>
      <c r="M114" s="567">
        <f aca="true" t="shared" si="8" ref="M114:M123">N114+O114</f>
        <v>1386</v>
      </c>
      <c r="N114" s="182">
        <v>1386</v>
      </c>
      <c r="O114" s="571">
        <v>0</v>
      </c>
      <c r="P114" s="288">
        <f t="shared" si="6"/>
        <v>0.012660887358295804</v>
      </c>
      <c r="Q114" s="497">
        <f t="shared" si="7"/>
        <v>0.00025227194916119575</v>
      </c>
      <c r="R114" s="627" t="s">
        <v>715</v>
      </c>
      <c r="S114" s="333"/>
      <c r="T114" s="37"/>
    </row>
    <row r="115" spans="1:20" ht="173.25" customHeight="1">
      <c r="A115" s="340">
        <v>34</v>
      </c>
      <c r="B115" s="11" t="s">
        <v>4</v>
      </c>
      <c r="C115" s="463" t="s">
        <v>488</v>
      </c>
      <c r="D115" s="386" t="s">
        <v>480</v>
      </c>
      <c r="E115" s="340">
        <v>2014</v>
      </c>
      <c r="F115" s="464" t="s">
        <v>489</v>
      </c>
      <c r="G115" s="349">
        <v>1671074</v>
      </c>
      <c r="H115" s="420" t="s">
        <v>441</v>
      </c>
      <c r="I115" s="462" t="s">
        <v>151</v>
      </c>
      <c r="J115" s="647" t="s">
        <v>131</v>
      </c>
      <c r="K115" s="505" t="s">
        <v>490</v>
      </c>
      <c r="L115" s="589">
        <v>129560</v>
      </c>
      <c r="M115" s="567">
        <f t="shared" si="8"/>
        <v>1388</v>
      </c>
      <c r="N115" s="182">
        <v>1388</v>
      </c>
      <c r="O115" s="571">
        <v>0</v>
      </c>
      <c r="P115" s="288">
        <f t="shared" si="6"/>
        <v>0.0107131830811979</v>
      </c>
      <c r="Q115" s="497">
        <f t="shared" si="7"/>
        <v>0.000830603551967178</v>
      </c>
      <c r="R115" s="627" t="s">
        <v>714</v>
      </c>
      <c r="S115" s="333"/>
      <c r="T115" s="37"/>
    </row>
    <row r="116" spans="1:20" ht="225" customHeight="1">
      <c r="A116" s="855">
        <v>35</v>
      </c>
      <c r="B116" s="862" t="s">
        <v>4</v>
      </c>
      <c r="C116" s="864" t="s">
        <v>518</v>
      </c>
      <c r="D116" s="867" t="s">
        <v>519</v>
      </c>
      <c r="E116" s="855" t="s">
        <v>527</v>
      </c>
      <c r="F116" s="870" t="s">
        <v>520</v>
      </c>
      <c r="G116" s="1063">
        <v>35476949</v>
      </c>
      <c r="H116" s="1066" t="s">
        <v>447</v>
      </c>
      <c r="I116" s="855" t="s">
        <v>526</v>
      </c>
      <c r="J116" s="862" t="s">
        <v>131</v>
      </c>
      <c r="K116" s="1061" t="s">
        <v>521</v>
      </c>
      <c r="L116" s="860">
        <v>2400</v>
      </c>
      <c r="M116" s="567">
        <v>75</v>
      </c>
      <c r="N116" s="639">
        <v>75</v>
      </c>
      <c r="O116" s="571">
        <v>0</v>
      </c>
      <c r="P116" s="853">
        <f>(M116+M117)/L116</f>
        <v>0.9504166666666667</v>
      </c>
      <c r="Q116" s="873">
        <f>(M116+M117+M118)/G116</f>
        <v>9.485032097884179E-05</v>
      </c>
      <c r="R116" s="858" t="s">
        <v>716</v>
      </c>
      <c r="S116" s="333"/>
      <c r="T116" s="37"/>
    </row>
    <row r="117" spans="1:20" ht="51" customHeight="1">
      <c r="A117" s="856"/>
      <c r="B117" s="876"/>
      <c r="C117" s="865"/>
      <c r="D117" s="868"/>
      <c r="E117" s="856"/>
      <c r="F117" s="871"/>
      <c r="G117" s="1064"/>
      <c r="H117" s="1067"/>
      <c r="I117" s="856"/>
      <c r="J117" s="863"/>
      <c r="K117" s="1062"/>
      <c r="L117" s="861"/>
      <c r="M117" s="567">
        <v>2206</v>
      </c>
      <c r="N117" s="299">
        <v>2206</v>
      </c>
      <c r="O117" s="571">
        <v>0</v>
      </c>
      <c r="P117" s="854"/>
      <c r="Q117" s="874"/>
      <c r="R117" s="859"/>
      <c r="S117" s="333"/>
      <c r="T117" s="37"/>
    </row>
    <row r="118" spans="1:20" ht="120">
      <c r="A118" s="857"/>
      <c r="B118" s="863"/>
      <c r="C118" s="866"/>
      <c r="D118" s="869"/>
      <c r="E118" s="857"/>
      <c r="F118" s="872"/>
      <c r="G118" s="1065"/>
      <c r="H118" s="1068"/>
      <c r="I118" s="857"/>
      <c r="J118" s="679" t="s">
        <v>670</v>
      </c>
      <c r="K118" s="904"/>
      <c r="L118" s="680">
        <v>1084</v>
      </c>
      <c r="M118" s="567">
        <v>1084</v>
      </c>
      <c r="N118" s="299">
        <v>1084</v>
      </c>
      <c r="O118" s="571">
        <v>0</v>
      </c>
      <c r="P118" s="288">
        <f t="shared" si="6"/>
        <v>1</v>
      </c>
      <c r="Q118" s="875"/>
      <c r="R118" s="677" t="s">
        <v>717</v>
      </c>
      <c r="S118" s="333"/>
      <c r="T118" s="37"/>
    </row>
    <row r="119" spans="1:20" ht="160.5" customHeight="1">
      <c r="A119" s="340">
        <v>36</v>
      </c>
      <c r="B119" s="11" t="s">
        <v>4</v>
      </c>
      <c r="C119" s="461" t="s">
        <v>522</v>
      </c>
      <c r="D119" s="386" t="s">
        <v>519</v>
      </c>
      <c r="E119" s="340" t="s">
        <v>525</v>
      </c>
      <c r="F119" s="473" t="s">
        <v>523</v>
      </c>
      <c r="G119" s="349">
        <v>5000000</v>
      </c>
      <c r="H119" s="420" t="s">
        <v>447</v>
      </c>
      <c r="I119" s="472" t="s">
        <v>526</v>
      </c>
      <c r="J119" s="472" t="s">
        <v>666</v>
      </c>
      <c r="K119" s="506" t="s">
        <v>524</v>
      </c>
      <c r="L119" s="589">
        <v>95000</v>
      </c>
      <c r="M119" s="567">
        <f t="shared" si="8"/>
        <v>95000</v>
      </c>
      <c r="N119" s="510">
        <v>0</v>
      </c>
      <c r="O119" s="571">
        <v>95000</v>
      </c>
      <c r="P119" s="288">
        <f t="shared" si="6"/>
        <v>1</v>
      </c>
      <c r="Q119" s="497">
        <f t="shared" si="7"/>
        <v>0.019</v>
      </c>
      <c r="R119" s="627" t="s">
        <v>718</v>
      </c>
      <c r="S119" s="333"/>
      <c r="T119" s="37"/>
    </row>
    <row r="120" spans="1:20" ht="139.5" customHeight="1">
      <c r="A120" s="340">
        <v>37</v>
      </c>
      <c r="B120" s="11" t="s">
        <v>4</v>
      </c>
      <c r="C120" s="461" t="s">
        <v>686</v>
      </c>
      <c r="D120" s="386" t="s">
        <v>519</v>
      </c>
      <c r="E120" s="340" t="s">
        <v>687</v>
      </c>
      <c r="F120" s="473" t="s">
        <v>523</v>
      </c>
      <c r="G120" s="349">
        <v>6335700</v>
      </c>
      <c r="H120" s="420" t="s">
        <v>447</v>
      </c>
      <c r="I120" s="474" t="s">
        <v>186</v>
      </c>
      <c r="J120" s="474" t="s">
        <v>666</v>
      </c>
      <c r="K120" s="694" t="s">
        <v>688</v>
      </c>
      <c r="L120" s="589">
        <v>2099.83</v>
      </c>
      <c r="M120" s="567">
        <v>2099.83</v>
      </c>
      <c r="N120" s="182">
        <v>2099.83</v>
      </c>
      <c r="O120" s="510">
        <v>0</v>
      </c>
      <c r="P120" s="288">
        <v>1</v>
      </c>
      <c r="Q120" s="497">
        <f t="shared" si="7"/>
        <v>0.0003314282557570592</v>
      </c>
      <c r="R120" s="627" t="s">
        <v>689</v>
      </c>
      <c r="S120" s="333"/>
      <c r="T120" s="37"/>
    </row>
    <row r="121" spans="1:20" ht="79.5" customHeight="1">
      <c r="A121" s="340">
        <v>38</v>
      </c>
      <c r="B121" s="11" t="s">
        <v>4</v>
      </c>
      <c r="C121" s="461" t="s">
        <v>372</v>
      </c>
      <c r="D121" s="345" t="s">
        <v>480</v>
      </c>
      <c r="E121" s="354" t="s">
        <v>374</v>
      </c>
      <c r="F121" s="354" t="s">
        <v>376</v>
      </c>
      <c r="G121" s="360">
        <v>2478282.9</v>
      </c>
      <c r="H121" s="420" t="s">
        <v>441</v>
      </c>
      <c r="I121" s="354" t="s">
        <v>151</v>
      </c>
      <c r="J121" s="354" t="s">
        <v>668</v>
      </c>
      <c r="K121" s="507" t="s">
        <v>385</v>
      </c>
      <c r="L121" s="583">
        <v>206894.19</v>
      </c>
      <c r="M121" s="567">
        <f t="shared" si="8"/>
        <v>206894.19</v>
      </c>
      <c r="N121" s="182">
        <v>206894.19</v>
      </c>
      <c r="O121" s="571">
        <v>0</v>
      </c>
      <c r="P121" s="288">
        <f t="shared" si="6"/>
        <v>1</v>
      </c>
      <c r="Q121" s="497">
        <f t="shared" si="7"/>
        <v>0.08348287840746511</v>
      </c>
      <c r="R121" s="293" t="s">
        <v>604</v>
      </c>
      <c r="S121" s="333">
        <f t="shared" si="4"/>
        <v>0</v>
      </c>
      <c r="T121" s="37">
        <f t="shared" si="5"/>
        <v>0</v>
      </c>
    </row>
    <row r="122" spans="1:20" ht="120">
      <c r="A122" s="364">
        <v>39</v>
      </c>
      <c r="B122" s="365" t="s">
        <v>4</v>
      </c>
      <c r="C122" s="461" t="s">
        <v>373</v>
      </c>
      <c r="D122" s="461" t="s">
        <v>480</v>
      </c>
      <c r="E122" s="362" t="s">
        <v>375</v>
      </c>
      <c r="F122" s="361" t="s">
        <v>376</v>
      </c>
      <c r="G122" s="366">
        <v>1301000</v>
      </c>
      <c r="H122" s="420" t="s">
        <v>441</v>
      </c>
      <c r="I122" s="361" t="s">
        <v>151</v>
      </c>
      <c r="J122" s="361" t="s">
        <v>668</v>
      </c>
      <c r="K122" s="508" t="s">
        <v>377</v>
      </c>
      <c r="L122" s="590">
        <v>13528.35</v>
      </c>
      <c r="M122" s="567">
        <f t="shared" si="8"/>
        <v>13528.35</v>
      </c>
      <c r="N122" s="511">
        <v>13528.35</v>
      </c>
      <c r="O122" s="591">
        <v>0</v>
      </c>
      <c r="P122" s="488">
        <f t="shared" si="6"/>
        <v>1</v>
      </c>
      <c r="Q122" s="497">
        <f t="shared" si="7"/>
        <v>0.010398424289008456</v>
      </c>
      <c r="R122" s="626" t="s">
        <v>605</v>
      </c>
      <c r="S122" s="333">
        <f t="shared" si="4"/>
        <v>0</v>
      </c>
      <c r="T122" s="37">
        <f t="shared" si="5"/>
        <v>0</v>
      </c>
    </row>
    <row r="123" spans="1:20" ht="164.25" customHeight="1">
      <c r="A123" s="855">
        <v>40</v>
      </c>
      <c r="B123" s="986" t="s">
        <v>4</v>
      </c>
      <c r="C123" s="864" t="s">
        <v>390</v>
      </c>
      <c r="D123" s="864" t="s">
        <v>480</v>
      </c>
      <c r="E123" s="988" t="s">
        <v>391</v>
      </c>
      <c r="F123" s="862" t="s">
        <v>389</v>
      </c>
      <c r="G123" s="998">
        <v>106386773</v>
      </c>
      <c r="H123" s="1053" t="s">
        <v>440</v>
      </c>
      <c r="I123" s="862" t="s">
        <v>395</v>
      </c>
      <c r="J123" s="372" t="s">
        <v>393</v>
      </c>
      <c r="K123" s="509" t="s">
        <v>394</v>
      </c>
      <c r="L123" s="583">
        <v>534795</v>
      </c>
      <c r="M123" s="567">
        <f t="shared" si="8"/>
        <v>534795</v>
      </c>
      <c r="N123" s="510">
        <v>0</v>
      </c>
      <c r="O123" s="571">
        <v>534795</v>
      </c>
      <c r="P123" s="288">
        <f t="shared" si="6"/>
        <v>1</v>
      </c>
      <c r="Q123" s="873">
        <f>(M123+M124+M125)/G123</f>
        <v>0.007846095303595682</v>
      </c>
      <c r="R123" s="293" t="s">
        <v>397</v>
      </c>
      <c r="S123" s="333">
        <f t="shared" si="4"/>
        <v>0</v>
      </c>
      <c r="T123" s="37">
        <f t="shared" si="5"/>
        <v>0</v>
      </c>
    </row>
    <row r="124" spans="1:20" ht="90">
      <c r="A124" s="856"/>
      <c r="B124" s="987"/>
      <c r="C124" s="865"/>
      <c r="D124" s="876"/>
      <c r="E124" s="989"/>
      <c r="F124" s="876"/>
      <c r="G124" s="999"/>
      <c r="H124" s="856"/>
      <c r="I124" s="876"/>
      <c r="J124" s="372" t="s">
        <v>393</v>
      </c>
      <c r="K124" s="509" t="s">
        <v>394</v>
      </c>
      <c r="L124" s="583">
        <v>165444.2</v>
      </c>
      <c r="M124" s="583">
        <v>165444.2</v>
      </c>
      <c r="N124" s="510">
        <v>0</v>
      </c>
      <c r="O124" s="571">
        <v>165444.2</v>
      </c>
      <c r="P124" s="288">
        <f t="shared" si="6"/>
        <v>1</v>
      </c>
      <c r="Q124" s="874"/>
      <c r="R124" s="293" t="s">
        <v>606</v>
      </c>
      <c r="S124" s="333">
        <f t="shared" si="4"/>
        <v>0</v>
      </c>
      <c r="T124" s="37">
        <f t="shared" si="5"/>
        <v>0</v>
      </c>
    </row>
    <row r="125" spans="1:20" ht="90.75" thickBot="1">
      <c r="A125" s="857"/>
      <c r="B125" s="957"/>
      <c r="C125" s="866"/>
      <c r="D125" s="863"/>
      <c r="E125" s="990"/>
      <c r="F125" s="863"/>
      <c r="G125" s="1000"/>
      <c r="H125" s="857"/>
      <c r="I125" s="863"/>
      <c r="J125" s="372" t="s">
        <v>393</v>
      </c>
      <c r="K125" s="509" t="s">
        <v>394</v>
      </c>
      <c r="L125" s="583">
        <v>134481.56</v>
      </c>
      <c r="M125" s="567">
        <f>N125+O125</f>
        <v>134481.56</v>
      </c>
      <c r="N125" s="510">
        <v>0</v>
      </c>
      <c r="O125" s="571">
        <v>134481.56</v>
      </c>
      <c r="P125" s="288">
        <f t="shared" si="6"/>
        <v>1</v>
      </c>
      <c r="Q125" s="875"/>
      <c r="R125" s="293" t="s">
        <v>607</v>
      </c>
      <c r="S125" s="333">
        <f t="shared" si="4"/>
        <v>0</v>
      </c>
      <c r="T125" s="37">
        <f t="shared" si="5"/>
        <v>0</v>
      </c>
    </row>
    <row r="126" spans="1:20" ht="32.25" customHeight="1" thickBot="1">
      <c r="A126" s="975" t="s">
        <v>122</v>
      </c>
      <c r="B126" s="976"/>
      <c r="C126" s="976"/>
      <c r="D126" s="976"/>
      <c r="E126" s="976"/>
      <c r="F126" s="977"/>
      <c r="G126" s="341">
        <f>SUM(G5:G125)</f>
        <v>1483644285.3500001</v>
      </c>
      <c r="H126" s="341"/>
      <c r="I126" s="342"/>
      <c r="J126" s="343"/>
      <c r="K126" s="344"/>
      <c r="L126" s="595">
        <f>SUM(L5:L125)</f>
        <v>249752562.27999997</v>
      </c>
      <c r="M126" s="595">
        <f>SUM(M5:M125)</f>
        <v>140012381.04000002</v>
      </c>
      <c r="N126" s="356">
        <f>SUM(N5:N125)</f>
        <v>122941264.78</v>
      </c>
      <c r="O126" s="357">
        <f>SUM(O5:O125)</f>
        <v>17071116.259999998</v>
      </c>
      <c r="P126" s="358">
        <f t="shared" si="6"/>
        <v>0.5606043828412491</v>
      </c>
      <c r="Q126" s="358">
        <f>M126/G126</f>
        <v>0.09437058628036996</v>
      </c>
      <c r="R126" s="415" t="s">
        <v>194</v>
      </c>
      <c r="S126" s="204">
        <f>T126/L126</f>
        <v>0.43939561715875086</v>
      </c>
      <c r="T126" s="291">
        <f>L126-M126</f>
        <v>109740181.23999995</v>
      </c>
    </row>
    <row r="127" spans="1:20" ht="28.5" customHeight="1">
      <c r="A127" s="205"/>
      <c r="B127" s="226" t="s">
        <v>142</v>
      </c>
      <c r="C127" s="985" t="s">
        <v>208</v>
      </c>
      <c r="D127" s="985"/>
      <c r="E127" s="985"/>
      <c r="F127" s="985"/>
      <c r="G127" s="227"/>
      <c r="H127" s="227"/>
      <c r="I127" s="228"/>
      <c r="J127" s="228"/>
      <c r="K127" s="229"/>
      <c r="L127" s="276" t="s">
        <v>194</v>
      </c>
      <c r="M127" s="206" t="s">
        <v>194</v>
      </c>
      <c r="N127" s="207">
        <f>N126-N128</f>
        <v>24784889.439999998</v>
      </c>
      <c r="O127" s="208" t="s">
        <v>194</v>
      </c>
      <c r="P127" s="209" t="s">
        <v>194</v>
      </c>
      <c r="Q127" s="209" t="s">
        <v>194</v>
      </c>
      <c r="R127" s="416" t="s">
        <v>194</v>
      </c>
      <c r="S127" s="231" t="s">
        <v>194</v>
      </c>
      <c r="T127" s="231" t="s">
        <v>194</v>
      </c>
    </row>
    <row r="128" spans="1:20" ht="27" customHeight="1">
      <c r="A128" s="205"/>
      <c r="B128" s="278" t="s">
        <v>142</v>
      </c>
      <c r="C128" s="964" t="s">
        <v>300</v>
      </c>
      <c r="D128" s="964"/>
      <c r="E128" s="964"/>
      <c r="F128" s="964"/>
      <c r="G128" s="964"/>
      <c r="H128" s="964"/>
      <c r="I128" s="964"/>
      <c r="J128" s="964"/>
      <c r="K128" s="965"/>
      <c r="L128" s="277" t="s">
        <v>194</v>
      </c>
      <c r="M128" s="210" t="s">
        <v>194</v>
      </c>
      <c r="N128" s="211">
        <f>N39+N41+N76+N62+N100+N105</f>
        <v>98156375.34</v>
      </c>
      <c r="O128" s="212">
        <f>O126</f>
        <v>17071116.259999998</v>
      </c>
      <c r="P128" s="213" t="s">
        <v>194</v>
      </c>
      <c r="Q128" s="213" t="s">
        <v>194</v>
      </c>
      <c r="R128" s="417" t="s">
        <v>194</v>
      </c>
      <c r="S128" s="232" t="s">
        <v>194</v>
      </c>
      <c r="T128" s="232" t="s">
        <v>194</v>
      </c>
    </row>
    <row r="129" spans="1:17" ht="15">
      <c r="A129" s="66"/>
      <c r="B129" s="155"/>
      <c r="C129" s="71"/>
      <c r="D129" s="71"/>
      <c r="E129" s="68"/>
      <c r="F129" s="156"/>
      <c r="G129" s="156"/>
      <c r="H129" s="156"/>
      <c r="I129" s="156"/>
      <c r="J129" s="156"/>
      <c r="K129" s="156"/>
      <c r="L129" s="156"/>
      <c r="M129" s="156"/>
      <c r="N129" s="157"/>
      <c r="O129" s="71"/>
      <c r="P129" s="71"/>
      <c r="Q129" s="71"/>
    </row>
    <row r="130" spans="1:17" ht="15">
      <c r="A130" s="66"/>
      <c r="B130" s="158"/>
      <c r="C130" s="151"/>
      <c r="D130" s="151"/>
      <c r="E130" s="58"/>
      <c r="F130" s="159"/>
      <c r="G130" s="159"/>
      <c r="H130" s="159"/>
      <c r="I130" s="159"/>
      <c r="J130" s="159"/>
      <c r="K130" s="159"/>
      <c r="L130" s="159"/>
      <c r="M130" s="641"/>
      <c r="N130" s="642"/>
      <c r="O130" s="643"/>
      <c r="P130" s="71"/>
      <c r="Q130" s="71"/>
    </row>
    <row r="131" spans="1:17" ht="15">
      <c r="A131" s="66"/>
      <c r="B131" s="158"/>
      <c r="C131" s="151"/>
      <c r="D131" s="151"/>
      <c r="E131" s="58"/>
      <c r="F131" s="159"/>
      <c r="G131" s="159"/>
      <c r="H131" s="159"/>
      <c r="I131" s="159"/>
      <c r="J131" s="159"/>
      <c r="K131" s="159"/>
      <c r="L131" s="160"/>
      <c r="M131" s="641"/>
      <c r="N131" s="642"/>
      <c r="O131" s="643"/>
      <c r="P131" s="169"/>
      <c r="Q131" s="169"/>
    </row>
    <row r="132" spans="1:18" ht="15">
      <c r="A132" s="17"/>
      <c r="B132" s="148"/>
      <c r="C132" s="148"/>
      <c r="D132" s="148"/>
      <c r="E132" s="148"/>
      <c r="F132" s="153"/>
      <c r="G132" s="153"/>
      <c r="H132" s="153"/>
      <c r="I132" s="153"/>
      <c r="J132" s="153"/>
      <c r="K132" s="153"/>
      <c r="L132" s="153"/>
      <c r="M132" s="644"/>
      <c r="N132" s="645"/>
      <c r="O132" s="645"/>
      <c r="P132" s="152"/>
      <c r="Q132" s="152"/>
      <c r="R132" s="300"/>
    </row>
    <row r="133" spans="1:18" ht="15">
      <c r="A133" s="17"/>
      <c r="B133" s="148"/>
      <c r="C133" s="148"/>
      <c r="D133" s="148"/>
      <c r="E133" s="148"/>
      <c r="F133" s="153"/>
      <c r="G133" s="153"/>
      <c r="H133" s="153"/>
      <c r="I133" s="153"/>
      <c r="J133" s="153"/>
      <c r="K133" s="153"/>
      <c r="L133" s="153"/>
      <c r="M133" s="153"/>
      <c r="N133" s="21"/>
      <c r="O133" s="21"/>
      <c r="P133" s="152"/>
      <c r="Q133" s="152"/>
      <c r="R133" s="300"/>
    </row>
    <row r="134" spans="1:17" ht="15">
      <c r="A134" s="17"/>
      <c r="B134" s="148"/>
      <c r="C134" s="148"/>
      <c r="D134" s="148"/>
      <c r="E134" s="148"/>
      <c r="F134" s="153"/>
      <c r="G134" s="153"/>
      <c r="H134" s="153"/>
      <c r="I134" s="153"/>
      <c r="J134" s="153"/>
      <c r="K134" s="153"/>
      <c r="L134" s="153"/>
      <c r="M134" s="153"/>
      <c r="N134" s="21"/>
      <c r="O134" s="21"/>
      <c r="P134" s="21"/>
      <c r="Q134" s="21"/>
    </row>
    <row r="135" spans="1:17" ht="15">
      <c r="A135" s="17"/>
      <c r="B135" s="149"/>
      <c r="C135" s="149"/>
      <c r="D135" s="149"/>
      <c r="E135" s="149"/>
      <c r="F135" s="154"/>
      <c r="G135" s="154"/>
      <c r="H135" s="154"/>
      <c r="I135" s="154"/>
      <c r="J135" s="154"/>
      <c r="K135" s="154"/>
      <c r="L135" s="154"/>
      <c r="M135" s="154"/>
      <c r="N135" s="676"/>
      <c r="O135" s="9"/>
      <c r="P135" s="9"/>
      <c r="Q135" s="9"/>
    </row>
    <row r="136" spans="1:17" ht="15">
      <c r="A136" s="17"/>
      <c r="F136" s="23"/>
      <c r="G136" s="23"/>
      <c r="H136" s="23"/>
      <c r="I136" s="23"/>
      <c r="J136" s="23"/>
      <c r="K136" s="23"/>
      <c r="L136" s="23"/>
      <c r="M136" s="23"/>
      <c r="N136" s="9"/>
      <c r="O136" s="9"/>
      <c r="P136" s="9"/>
      <c r="Q136" s="9"/>
    </row>
    <row r="137" spans="1:17" ht="15">
      <c r="A137" s="17"/>
      <c r="F137" s="23"/>
      <c r="G137" s="23"/>
      <c r="H137" s="23"/>
      <c r="I137" s="23"/>
      <c r="J137" s="23"/>
      <c r="K137" s="23"/>
      <c r="L137" s="23"/>
      <c r="M137" s="23"/>
      <c r="N137" s="9"/>
      <c r="O137" s="9"/>
      <c r="P137" s="9"/>
      <c r="Q137" s="9"/>
    </row>
    <row r="138" spans="1:17" ht="15">
      <c r="A138" s="17"/>
      <c r="F138" s="23"/>
      <c r="G138" s="23"/>
      <c r="H138" s="23"/>
      <c r="I138" s="23"/>
      <c r="J138" s="23"/>
      <c r="K138" s="23"/>
      <c r="L138" s="23"/>
      <c r="M138" s="23"/>
      <c r="N138" s="9"/>
      <c r="O138" s="9"/>
      <c r="P138" s="9"/>
      <c r="Q138" s="9"/>
    </row>
    <row r="139" spans="1:17" ht="15">
      <c r="A139" s="17"/>
      <c r="F139" s="23"/>
      <c r="G139" s="23"/>
      <c r="H139" s="23"/>
      <c r="I139" s="23"/>
      <c r="J139" s="23"/>
      <c r="K139" s="23"/>
      <c r="L139" s="23"/>
      <c r="M139" s="23"/>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687"/>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9"/>
      <c r="F175" s="23"/>
      <c r="G175" s="23"/>
      <c r="H175" s="23"/>
      <c r="I175" s="23"/>
      <c r="J175" s="23"/>
      <c r="K175" s="23"/>
      <c r="L175" s="23"/>
      <c r="M175" s="23"/>
      <c r="N175" s="9"/>
      <c r="O175" s="9"/>
      <c r="P175" s="9"/>
      <c r="Q175" s="9"/>
    </row>
    <row r="176" spans="1:17" ht="15">
      <c r="A176" s="19"/>
      <c r="F176" s="23"/>
      <c r="G176" s="23"/>
      <c r="H176" s="23"/>
      <c r="I176" s="23"/>
      <c r="J176" s="23"/>
      <c r="K176" s="23"/>
      <c r="L176" s="23"/>
      <c r="M176" s="23"/>
      <c r="N176" s="9"/>
      <c r="O176" s="9"/>
      <c r="P176" s="9"/>
      <c r="Q176" s="9"/>
    </row>
    <row r="177" spans="1:17" ht="15">
      <c r="A177" s="19"/>
      <c r="F177" s="23"/>
      <c r="G177" s="23"/>
      <c r="H177" s="23"/>
      <c r="I177" s="23"/>
      <c r="J177" s="23"/>
      <c r="K177" s="23"/>
      <c r="L177" s="23"/>
      <c r="M177" s="23"/>
      <c r="N177" s="9"/>
      <c r="O177" s="9"/>
      <c r="P177" s="9"/>
      <c r="Q177" s="9"/>
    </row>
    <row r="178" spans="1:17" ht="15">
      <c r="A178" s="19"/>
      <c r="F178" s="23"/>
      <c r="G178" s="23"/>
      <c r="H178" s="23"/>
      <c r="I178" s="23"/>
      <c r="J178" s="23"/>
      <c r="K178" s="23"/>
      <c r="L178" s="23"/>
      <c r="M178" s="23"/>
      <c r="N178" s="9"/>
      <c r="O178" s="9"/>
      <c r="P178" s="9"/>
      <c r="Q178" s="9"/>
    </row>
    <row r="179" spans="6:17" ht="15">
      <c r="F179" s="23"/>
      <c r="G179" s="23"/>
      <c r="H179" s="23"/>
      <c r="I179" s="23"/>
      <c r="J179" s="23"/>
      <c r="K179" s="23"/>
      <c r="L179" s="23"/>
      <c r="M179" s="23"/>
      <c r="N179" s="9"/>
      <c r="O179" s="9"/>
      <c r="P179" s="9"/>
      <c r="Q179" s="9"/>
    </row>
    <row r="180" spans="6:17" ht="15">
      <c r="F180" s="23"/>
      <c r="G180" s="23"/>
      <c r="H180" s="23"/>
      <c r="I180" s="23"/>
      <c r="J180" s="23"/>
      <c r="K180" s="23"/>
      <c r="L180" s="23"/>
      <c r="M180" s="23"/>
      <c r="N180" s="9"/>
      <c r="O180" s="9"/>
      <c r="P180" s="9"/>
      <c r="Q180" s="9"/>
    </row>
    <row r="181" spans="6:17" ht="15">
      <c r="F181" s="23"/>
      <c r="G181" s="23"/>
      <c r="H181" s="23"/>
      <c r="I181" s="23"/>
      <c r="J181" s="23"/>
      <c r="K181" s="23"/>
      <c r="L181" s="23"/>
      <c r="M181" s="23"/>
      <c r="N181" s="9"/>
      <c r="O181" s="9"/>
      <c r="P181" s="9"/>
      <c r="Q181" s="9"/>
    </row>
    <row r="182" spans="6:17" ht="15">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3" ht="15">
      <c r="F189" s="23"/>
      <c r="G189" s="23"/>
      <c r="H189" s="23"/>
      <c r="I189" s="23"/>
      <c r="J189" s="23"/>
      <c r="K189" s="23"/>
      <c r="L189" s="23"/>
      <c r="M189" s="23"/>
    </row>
    <row r="190" spans="6:13" ht="15">
      <c r="F190" s="23"/>
      <c r="G190" s="23"/>
      <c r="H190" s="23"/>
      <c r="I190" s="23"/>
      <c r="J190" s="23"/>
      <c r="K190" s="23"/>
      <c r="L190" s="23"/>
      <c r="M190" s="23"/>
    </row>
    <row r="191" spans="6:13" ht="15">
      <c r="F191" s="23"/>
      <c r="G191" s="23"/>
      <c r="H191" s="23"/>
      <c r="I191" s="23"/>
      <c r="J191" s="23"/>
      <c r="K191" s="23"/>
      <c r="L191" s="23"/>
      <c r="M191" s="23"/>
    </row>
    <row r="192" spans="6:13" ht="15">
      <c r="F192" s="23"/>
      <c r="G192" s="23"/>
      <c r="H192" s="23"/>
      <c r="I192" s="23"/>
      <c r="J192" s="23"/>
      <c r="K192" s="23"/>
      <c r="L192" s="23"/>
      <c r="M192" s="23"/>
    </row>
    <row r="193" spans="6:13" ht="15">
      <c r="F193" s="23"/>
      <c r="G193" s="23"/>
      <c r="H193" s="23"/>
      <c r="I193" s="23"/>
      <c r="J193" s="23"/>
      <c r="K193" s="23"/>
      <c r="L193" s="23"/>
      <c r="M193" s="23"/>
    </row>
    <row r="194" spans="6:13" ht="15">
      <c r="F194" s="23"/>
      <c r="G194" s="23"/>
      <c r="H194" s="23"/>
      <c r="I194" s="23"/>
      <c r="J194" s="23"/>
      <c r="K194" s="23"/>
      <c r="L194" s="23"/>
      <c r="M194" s="23"/>
    </row>
    <row r="195" spans="6:13" ht="15">
      <c r="F195" s="23"/>
      <c r="G195" s="23"/>
      <c r="H195" s="23"/>
      <c r="I195" s="23"/>
      <c r="J195" s="23"/>
      <c r="K195" s="23"/>
      <c r="L195" s="23"/>
      <c r="M195" s="23"/>
    </row>
  </sheetData>
  <sheetProtection/>
  <autoFilter ref="A4:T128"/>
  <mergeCells count="320">
    <mergeCell ref="Q99:Q102"/>
    <mergeCell ref="E99:E102"/>
    <mergeCell ref="F99:F102"/>
    <mergeCell ref="G99:G102"/>
    <mergeCell ref="H99:H102"/>
    <mergeCell ref="I99:I102"/>
    <mergeCell ref="G41:G42"/>
    <mergeCell ref="K79:K80"/>
    <mergeCell ref="H103:H109"/>
    <mergeCell ref="I103:I109"/>
    <mergeCell ref="I91:I98"/>
    <mergeCell ref="G79:G81"/>
    <mergeCell ref="I79:I81"/>
    <mergeCell ref="H79:H81"/>
    <mergeCell ref="Q46:Q50"/>
    <mergeCell ref="Q58:Q65"/>
    <mergeCell ref="Q69:Q74"/>
    <mergeCell ref="I66:I67"/>
    <mergeCell ref="H66:H67"/>
    <mergeCell ref="H69:H74"/>
    <mergeCell ref="I69:I74"/>
    <mergeCell ref="Q88:Q89"/>
    <mergeCell ref="Q75:Q76"/>
    <mergeCell ref="E88:E89"/>
    <mergeCell ref="C43:C45"/>
    <mergeCell ref="B43:B45"/>
    <mergeCell ref="K43:K44"/>
    <mergeCell ref="I43:I45"/>
    <mergeCell ref="H43:H45"/>
    <mergeCell ref="G43:G45"/>
    <mergeCell ref="D75:D76"/>
    <mergeCell ref="E75:E76"/>
    <mergeCell ref="F75:F76"/>
    <mergeCell ref="D69:D74"/>
    <mergeCell ref="E69:E74"/>
    <mergeCell ref="F69:F74"/>
    <mergeCell ref="G69:G74"/>
    <mergeCell ref="G75:G76"/>
    <mergeCell ref="K59:K60"/>
    <mergeCell ref="K46:K47"/>
    <mergeCell ref="K66:K67"/>
    <mergeCell ref="J61:J63"/>
    <mergeCell ref="H75:H76"/>
    <mergeCell ref="I75:I76"/>
    <mergeCell ref="I51:I53"/>
    <mergeCell ref="I54:I57"/>
    <mergeCell ref="K71:K72"/>
    <mergeCell ref="F58:F65"/>
    <mergeCell ref="I123:I125"/>
    <mergeCell ref="G84:G85"/>
    <mergeCell ref="K86:K87"/>
    <mergeCell ref="H123:H125"/>
    <mergeCell ref="I84:I85"/>
    <mergeCell ref="I88:I89"/>
    <mergeCell ref="H91:H98"/>
    <mergeCell ref="H84:H85"/>
    <mergeCell ref="H86:H87"/>
    <mergeCell ref="H88:H89"/>
    <mergeCell ref="J103:J104"/>
    <mergeCell ref="J91:J95"/>
    <mergeCell ref="I86:I87"/>
    <mergeCell ref="K116:K118"/>
    <mergeCell ref="G116:G118"/>
    <mergeCell ref="H116:H118"/>
    <mergeCell ref="I116:I118"/>
    <mergeCell ref="R66:R67"/>
    <mergeCell ref="Q51:Q53"/>
    <mergeCell ref="Q54:Q57"/>
    <mergeCell ref="Q66:Q67"/>
    <mergeCell ref="L61:L63"/>
    <mergeCell ref="P61:P63"/>
    <mergeCell ref="K61:K63"/>
    <mergeCell ref="A46:A50"/>
    <mergeCell ref="B46:B50"/>
    <mergeCell ref="C46:C50"/>
    <mergeCell ref="E46:E50"/>
    <mergeCell ref="F46:F50"/>
    <mergeCell ref="G46:G50"/>
    <mergeCell ref="B54:B57"/>
    <mergeCell ref="A54:A57"/>
    <mergeCell ref="I58:I65"/>
    <mergeCell ref="H46:H50"/>
    <mergeCell ref="A58:A65"/>
    <mergeCell ref="R46:R47"/>
    <mergeCell ref="C54:C57"/>
    <mergeCell ref="C51:C53"/>
    <mergeCell ref="D54:D57"/>
    <mergeCell ref="K51:K53"/>
    <mergeCell ref="K54:K57"/>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A43:A45"/>
    <mergeCell ref="H51:H53"/>
    <mergeCell ref="H54:H57"/>
    <mergeCell ref="H58:H65"/>
    <mergeCell ref="G58:G65"/>
    <mergeCell ref="H41:H42"/>
    <mergeCell ref="I41:I42"/>
    <mergeCell ref="I46:I50"/>
    <mergeCell ref="C39:C40"/>
    <mergeCell ref="D39:D40"/>
    <mergeCell ref="E39:E40"/>
    <mergeCell ref="F39:F40"/>
    <mergeCell ref="G39:G40"/>
    <mergeCell ref="H39:H40"/>
    <mergeCell ref="I39:I40"/>
    <mergeCell ref="G51:G53"/>
    <mergeCell ref="E51:E53"/>
    <mergeCell ref="F51:F53"/>
    <mergeCell ref="F43:F45"/>
    <mergeCell ref="E43:E45"/>
    <mergeCell ref="D43:D45"/>
    <mergeCell ref="G54:G57"/>
    <mergeCell ref="F54:F57"/>
    <mergeCell ref="E54:E57"/>
    <mergeCell ref="C58:C65"/>
    <mergeCell ref="A66:A67"/>
    <mergeCell ref="A79:A81"/>
    <mergeCell ref="C79:C81"/>
    <mergeCell ref="E79:E81"/>
    <mergeCell ref="F79:F81"/>
    <mergeCell ref="B79:B81"/>
    <mergeCell ref="A75:A76"/>
    <mergeCell ref="B66:B67"/>
    <mergeCell ref="E58:E65"/>
    <mergeCell ref="D58:D65"/>
    <mergeCell ref="D66:D67"/>
    <mergeCell ref="B75:B76"/>
    <mergeCell ref="C75:C76"/>
    <mergeCell ref="A69:A74"/>
    <mergeCell ref="B69:B74"/>
    <mergeCell ref="C69:C74"/>
    <mergeCell ref="A9:A13"/>
    <mergeCell ref="B9:B13"/>
    <mergeCell ref="C9:C13"/>
    <mergeCell ref="C33:C38"/>
    <mergeCell ref="B103:B109"/>
    <mergeCell ref="C103:C109"/>
    <mergeCell ref="D103:D109"/>
    <mergeCell ref="E103:E109"/>
    <mergeCell ref="F103:F109"/>
    <mergeCell ref="D91:D98"/>
    <mergeCell ref="A91:A98"/>
    <mergeCell ref="B91:B98"/>
    <mergeCell ref="B58:B65"/>
    <mergeCell ref="D84:D85"/>
    <mergeCell ref="D88:D89"/>
    <mergeCell ref="E86:E87"/>
    <mergeCell ref="A14:A22"/>
    <mergeCell ref="B14:B22"/>
    <mergeCell ref="E91:E98"/>
    <mergeCell ref="B23:B32"/>
    <mergeCell ref="B84:B85"/>
    <mergeCell ref="C84:C85"/>
    <mergeCell ref="D79:D81"/>
    <mergeCell ref="E84:E85"/>
    <mergeCell ref="A123:A125"/>
    <mergeCell ref="A103:A109"/>
    <mergeCell ref="G103:G109"/>
    <mergeCell ref="C127:F127"/>
    <mergeCell ref="B123:B125"/>
    <mergeCell ref="C123:C125"/>
    <mergeCell ref="E123:E125"/>
    <mergeCell ref="F123:F125"/>
    <mergeCell ref="C86:C87"/>
    <mergeCell ref="B86:B87"/>
    <mergeCell ref="G91:G98"/>
    <mergeCell ref="G88:G89"/>
    <mergeCell ref="G86:G87"/>
    <mergeCell ref="C91:C98"/>
    <mergeCell ref="F91:F98"/>
    <mergeCell ref="D86:D87"/>
    <mergeCell ref="F86:F87"/>
    <mergeCell ref="D123:D125"/>
    <mergeCell ref="A88:A89"/>
    <mergeCell ref="G123:G125"/>
    <mergeCell ref="A99:A102"/>
    <mergeCell ref="B99:B102"/>
    <mergeCell ref="C99:C102"/>
    <mergeCell ref="D99:D102"/>
    <mergeCell ref="A5:A8"/>
    <mergeCell ref="B5:B8"/>
    <mergeCell ref="C5:C8"/>
    <mergeCell ref="N7:N8"/>
    <mergeCell ref="R16:R17"/>
    <mergeCell ref="C128:K128"/>
    <mergeCell ref="Q84:Q85"/>
    <mergeCell ref="Q86:Q87"/>
    <mergeCell ref="K84:K85"/>
    <mergeCell ref="K23:K24"/>
    <mergeCell ref="K25:K26"/>
    <mergeCell ref="K27:K28"/>
    <mergeCell ref="C66:C67"/>
    <mergeCell ref="E66:E67"/>
    <mergeCell ref="F66:F67"/>
    <mergeCell ref="G66:G67"/>
    <mergeCell ref="A126:F126"/>
    <mergeCell ref="A51:A53"/>
    <mergeCell ref="B51:B53"/>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39:Q40"/>
    <mergeCell ref="Q41:Q42"/>
    <mergeCell ref="Q79:Q81"/>
    <mergeCell ref="Q91:Q98"/>
    <mergeCell ref="Q103:Q109"/>
    <mergeCell ref="Q123:Q125"/>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R54:R55"/>
    <mergeCell ref="J54:J55"/>
    <mergeCell ref="L54:L55"/>
    <mergeCell ref="M54:M55"/>
    <mergeCell ref="N54:N55"/>
    <mergeCell ref="O54:O55"/>
    <mergeCell ref="P54:P55"/>
    <mergeCell ref="A116:A118"/>
    <mergeCell ref="P116:P117"/>
    <mergeCell ref="R116:R117"/>
    <mergeCell ref="L116:L117"/>
    <mergeCell ref="J116:J117"/>
    <mergeCell ref="C116:C118"/>
    <mergeCell ref="D116:D118"/>
    <mergeCell ref="E116:E118"/>
    <mergeCell ref="F116:F118"/>
    <mergeCell ref="Q116:Q118"/>
    <mergeCell ref="B116:B118"/>
    <mergeCell ref="A84:A85"/>
    <mergeCell ref="A86:A87"/>
    <mergeCell ref="F84:F85"/>
    <mergeCell ref="F88:F89"/>
    <mergeCell ref="B88:B89"/>
    <mergeCell ref="C88:C89"/>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5" r:id="rId1"/>
  <headerFooter>
    <oddFooter>&amp;CStránka &amp;P z &amp;N&amp;R&amp;12Zpracoval odbor finanční, stav k 1. 1. 2019
</oddFooter>
  </headerFooter>
  <rowBreaks count="5" manualBreakCount="5">
    <brk id="13" max="255" man="1"/>
    <brk id="22" max="255" man="1"/>
    <brk id="32" max="255" man="1"/>
    <brk id="45" max="255" man="1"/>
    <brk id="90"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A144"/>
  <sheetViews>
    <sheetView zoomScale="66" zoomScaleNormal="66" zoomScaleSheetLayoutView="59" zoomScalePageLayoutView="55" workbookViewId="0" topLeftCell="A21">
      <selection activeCell="Q40" sqref="Q40:Q43"/>
    </sheetView>
  </sheetViews>
  <sheetFormatPr defaultColWidth="9.140625" defaultRowHeight="15"/>
  <cols>
    <col min="1" max="1" width="4.7109375" style="0" customWidth="1"/>
    <col min="2" max="2" width="14.140625" style="0" customWidth="1"/>
    <col min="3" max="3" width="23.421875" style="218" customWidth="1"/>
    <col min="4" max="4" width="17.28125" style="218" customWidth="1"/>
    <col min="5" max="5" width="11.7109375" style="218" customWidth="1"/>
    <col min="6" max="6" width="8.7109375" style="218" customWidth="1"/>
    <col min="7" max="7" width="18.7109375" style="402" customWidth="1"/>
    <col min="8" max="8" width="13.8515625" style="427"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5.421875" style="0" customWidth="1"/>
    <col min="16" max="16" width="14.28125" style="0" customWidth="1"/>
    <col min="17" max="17" width="12.7109375" style="0" customWidth="1"/>
    <col min="18" max="18" width="60.57421875" style="0" customWidth="1"/>
    <col min="19" max="19" width="0" style="0" hidden="1" customWidth="1"/>
    <col min="20" max="20" width="3.00390625" style="0" hidden="1" customWidth="1"/>
    <col min="21" max="21" width="5.57421875" style="0" customWidth="1"/>
    <col min="24" max="24" width="12.28125" style="0" bestFit="1" customWidth="1"/>
    <col min="247" max="247" width="4.7109375" style="0" customWidth="1"/>
    <col min="248" max="248" width="14.140625" style="0" customWidth="1"/>
    <col min="249" max="249" width="23.421875" style="0" customWidth="1"/>
    <col min="250" max="250" width="17.28125" style="0" customWidth="1"/>
    <col min="251" max="251" width="11.7109375" style="0" customWidth="1"/>
    <col min="252" max="252" width="8.7109375" style="0" customWidth="1"/>
    <col min="253" max="253" width="18.7109375" style="0" customWidth="1"/>
    <col min="254" max="254" width="13.8515625" style="0" customWidth="1"/>
    <col min="255" max="255" width="13.421875" style="0" customWidth="1"/>
    <col min="256" max="16384" width="15.140625" style="0" customWidth="1"/>
  </cols>
  <sheetData>
    <row r="1" spans="2:18" ht="29.25" thickBot="1">
      <c r="B1" s="162" t="s">
        <v>496</v>
      </c>
      <c r="C1" s="395"/>
      <c r="D1" s="395"/>
      <c r="E1" s="395"/>
      <c r="F1" s="395"/>
      <c r="G1" s="400"/>
      <c r="H1" s="422"/>
      <c r="I1" s="162"/>
      <c r="J1" s="162"/>
      <c r="K1" s="162"/>
      <c r="L1" s="162"/>
      <c r="M1" s="162"/>
      <c r="N1" s="162"/>
      <c r="O1" s="162"/>
      <c r="P1" s="162"/>
      <c r="Q1" s="162"/>
      <c r="R1" s="219" t="s">
        <v>273</v>
      </c>
    </row>
    <row r="2" spans="1:20" ht="32.25" customHeight="1">
      <c r="A2" s="1136" t="s">
        <v>298</v>
      </c>
      <c r="B2" s="1130" t="s">
        <v>134</v>
      </c>
      <c r="C2" s="1130" t="s">
        <v>127</v>
      </c>
      <c r="D2" s="1130" t="s">
        <v>471</v>
      </c>
      <c r="E2" s="1130" t="s">
        <v>128</v>
      </c>
      <c r="F2" s="1138" t="s">
        <v>132</v>
      </c>
      <c r="G2" s="1126" t="s">
        <v>191</v>
      </c>
      <c r="H2" s="1128" t="s">
        <v>437</v>
      </c>
      <c r="I2" s="1130" t="s">
        <v>323</v>
      </c>
      <c r="J2" s="1130" t="s">
        <v>129</v>
      </c>
      <c r="K2" s="1132" t="s">
        <v>192</v>
      </c>
      <c r="L2" s="1134" t="s">
        <v>283</v>
      </c>
      <c r="M2" s="1103" t="s">
        <v>281</v>
      </c>
      <c r="N2" s="1104"/>
      <c r="O2" s="1105"/>
      <c r="P2" s="1106" t="s">
        <v>282</v>
      </c>
      <c r="Q2" s="1108" t="s">
        <v>252</v>
      </c>
      <c r="R2" s="1110" t="s">
        <v>193</v>
      </c>
      <c r="S2" s="1112" t="s">
        <v>355</v>
      </c>
      <c r="T2" s="1113"/>
    </row>
    <row r="3" spans="1:20" ht="164.25" customHeight="1">
      <c r="A3" s="1137"/>
      <c r="B3" s="1131"/>
      <c r="C3" s="1131"/>
      <c r="D3" s="863"/>
      <c r="E3" s="1131"/>
      <c r="F3" s="1139"/>
      <c r="G3" s="1127"/>
      <c r="H3" s="1129"/>
      <c r="I3" s="1131"/>
      <c r="J3" s="1131"/>
      <c r="K3" s="1133"/>
      <c r="L3" s="1135"/>
      <c r="M3" s="520" t="s">
        <v>195</v>
      </c>
      <c r="N3" s="531" t="s">
        <v>196</v>
      </c>
      <c r="O3" s="521" t="s">
        <v>648</v>
      </c>
      <c r="P3" s="1107"/>
      <c r="Q3" s="1109"/>
      <c r="R3" s="1111"/>
      <c r="S3" s="225" t="s">
        <v>356</v>
      </c>
      <c r="T3" s="318" t="s">
        <v>178</v>
      </c>
    </row>
    <row r="4" spans="1:20" ht="34.5" customHeight="1" thickBot="1">
      <c r="A4" s="320" t="s">
        <v>242</v>
      </c>
      <c r="B4" s="222" t="s">
        <v>243</v>
      </c>
      <c r="C4" s="222" t="s">
        <v>244</v>
      </c>
      <c r="D4" s="222" t="s">
        <v>245</v>
      </c>
      <c r="E4" s="222" t="s">
        <v>246</v>
      </c>
      <c r="F4" s="222" t="s">
        <v>247</v>
      </c>
      <c r="G4" s="222" t="s">
        <v>248</v>
      </c>
      <c r="H4" s="423" t="s">
        <v>249</v>
      </c>
      <c r="I4" s="222" t="s">
        <v>250</v>
      </c>
      <c r="J4" s="223" t="s">
        <v>251</v>
      </c>
      <c r="K4" s="223" t="s">
        <v>438</v>
      </c>
      <c r="L4" s="523" t="s">
        <v>472</v>
      </c>
      <c r="M4" s="530" t="s">
        <v>473</v>
      </c>
      <c r="N4" s="320" t="s">
        <v>439</v>
      </c>
      <c r="O4" s="522" t="s">
        <v>474</v>
      </c>
      <c r="P4" s="429" t="s">
        <v>475</v>
      </c>
      <c r="Q4" s="320" t="s">
        <v>476</v>
      </c>
      <c r="R4" s="428" t="s">
        <v>477</v>
      </c>
      <c r="S4" s="224" t="s">
        <v>357</v>
      </c>
      <c r="T4" s="222" t="s">
        <v>358</v>
      </c>
    </row>
    <row r="5" spans="1:21" ht="198" customHeight="1">
      <c r="A5" s="1114">
        <v>1</v>
      </c>
      <c r="B5" s="1117" t="s">
        <v>63</v>
      </c>
      <c r="C5" s="1120" t="s">
        <v>297</v>
      </c>
      <c r="D5" s="1120" t="s">
        <v>479</v>
      </c>
      <c r="E5" s="1123" t="s">
        <v>73</v>
      </c>
      <c r="F5" s="1152" t="s">
        <v>8</v>
      </c>
      <c r="G5" s="1155">
        <v>362375172.18</v>
      </c>
      <c r="H5" s="1158" t="s">
        <v>63</v>
      </c>
      <c r="I5" s="1161" t="s">
        <v>263</v>
      </c>
      <c r="J5" s="1120" t="s">
        <v>130</v>
      </c>
      <c r="K5" s="1162" t="s">
        <v>261</v>
      </c>
      <c r="L5" s="1140">
        <v>101386743</v>
      </c>
      <c r="M5" s="1140">
        <f>N5+O5</f>
        <v>1004341.5</v>
      </c>
      <c r="N5" s="551">
        <v>1004341.5</v>
      </c>
      <c r="O5" s="1143">
        <v>0</v>
      </c>
      <c r="P5" s="1146">
        <f>M5/L5</f>
        <v>0.009906043633337743</v>
      </c>
      <c r="Q5" s="1146">
        <f>(M5+M8+M9)/G5</f>
        <v>0.002771551632409079</v>
      </c>
      <c r="R5" s="1149" t="s">
        <v>765</v>
      </c>
      <c r="S5" s="430">
        <f>T5/L5</f>
        <v>0.9900939563666623</v>
      </c>
      <c r="T5" s="10">
        <f>L5-M5</f>
        <v>100382401.5</v>
      </c>
      <c r="U5" s="9"/>
    </row>
    <row r="6" spans="1:21" ht="109.5" customHeight="1">
      <c r="A6" s="1115"/>
      <c r="B6" s="1118"/>
      <c r="C6" s="1121"/>
      <c r="D6" s="1121"/>
      <c r="E6" s="1124"/>
      <c r="F6" s="1153"/>
      <c r="G6" s="1156"/>
      <c r="H6" s="1159"/>
      <c r="I6" s="1011"/>
      <c r="J6" s="1121"/>
      <c r="K6" s="1163"/>
      <c r="L6" s="1141"/>
      <c r="M6" s="1141"/>
      <c r="N6" s="612" t="s">
        <v>571</v>
      </c>
      <c r="O6" s="1144"/>
      <c r="P6" s="1147"/>
      <c r="Q6" s="1147"/>
      <c r="R6" s="1150"/>
      <c r="S6" s="430"/>
      <c r="T6" s="10"/>
      <c r="U6" s="9"/>
    </row>
    <row r="7" spans="1:21" ht="218.25" customHeight="1">
      <c r="A7" s="1115"/>
      <c r="B7" s="1118"/>
      <c r="C7" s="1121"/>
      <c r="D7" s="1121"/>
      <c r="E7" s="1124"/>
      <c r="F7" s="1153"/>
      <c r="G7" s="1156"/>
      <c r="H7" s="1159"/>
      <c r="I7" s="1011"/>
      <c r="J7" s="1122"/>
      <c r="K7" s="1164"/>
      <c r="L7" s="1142"/>
      <c r="M7" s="1142"/>
      <c r="N7" s="611">
        <v>5641832.5</v>
      </c>
      <c r="O7" s="1145"/>
      <c r="P7" s="1148"/>
      <c r="Q7" s="1147"/>
      <c r="R7" s="1151"/>
      <c r="S7" s="430"/>
      <c r="T7" s="10"/>
      <c r="U7" s="9"/>
    </row>
    <row r="8" spans="1:21" ht="300">
      <c r="A8" s="1115"/>
      <c r="B8" s="1118"/>
      <c r="C8" s="1121"/>
      <c r="D8" s="876"/>
      <c r="E8" s="1124"/>
      <c r="F8" s="1153"/>
      <c r="G8" s="1156"/>
      <c r="H8" s="1159"/>
      <c r="I8" s="1011"/>
      <c r="J8" s="701" t="s">
        <v>619</v>
      </c>
      <c r="K8" s="197" t="s">
        <v>269</v>
      </c>
      <c r="L8" s="702">
        <v>1000000</v>
      </c>
      <c r="M8" s="703">
        <f>N8+O8</f>
        <v>0</v>
      </c>
      <c r="N8" s="541">
        <v>0</v>
      </c>
      <c r="O8" s="704">
        <v>0</v>
      </c>
      <c r="P8" s="705">
        <f>M8/L8</f>
        <v>0</v>
      </c>
      <c r="Q8" s="1147"/>
      <c r="R8" s="794" t="s">
        <v>764</v>
      </c>
      <c r="S8" s="431">
        <f>T8/L8</f>
        <v>1</v>
      </c>
      <c r="T8" s="5">
        <f>L8-M8</f>
        <v>1000000</v>
      </c>
      <c r="U8" s="9"/>
    </row>
    <row r="9" spans="1:21" ht="83.25" customHeight="1">
      <c r="A9" s="1116"/>
      <c r="B9" s="1119"/>
      <c r="C9" s="1122"/>
      <c r="D9" s="863"/>
      <c r="E9" s="1125"/>
      <c r="F9" s="1154"/>
      <c r="G9" s="1157"/>
      <c r="H9" s="1160"/>
      <c r="I9" s="1012"/>
      <c r="J9" s="701" t="s">
        <v>619</v>
      </c>
      <c r="K9" s="707" t="s">
        <v>269</v>
      </c>
      <c r="L9" s="708">
        <v>600000</v>
      </c>
      <c r="M9" s="703">
        <v>0</v>
      </c>
      <c r="N9" s="534">
        <v>0</v>
      </c>
      <c r="O9" s="704">
        <v>0</v>
      </c>
      <c r="P9" s="705">
        <f>M9/L9</f>
        <v>0</v>
      </c>
      <c r="Q9" s="1148"/>
      <c r="R9" s="794" t="s">
        <v>763</v>
      </c>
      <c r="S9" s="431">
        <f>T9/L9</f>
        <v>1</v>
      </c>
      <c r="T9" s="5">
        <f>L9-M9</f>
        <v>600000</v>
      </c>
      <c r="U9" s="9"/>
    </row>
    <row r="10" spans="1:79" ht="51" customHeight="1">
      <c r="A10" s="1182">
        <v>2</v>
      </c>
      <c r="B10" s="1178" t="s">
        <v>63</v>
      </c>
      <c r="C10" s="1178" t="s">
        <v>266</v>
      </c>
      <c r="D10" s="1178" t="s">
        <v>479</v>
      </c>
      <c r="E10" s="1178" t="s">
        <v>74</v>
      </c>
      <c r="F10" s="1178" t="s">
        <v>8</v>
      </c>
      <c r="G10" s="1177">
        <v>462724796.59</v>
      </c>
      <c r="H10" s="1178" t="s">
        <v>63</v>
      </c>
      <c r="I10" s="1178" t="s">
        <v>264</v>
      </c>
      <c r="J10" s="1178" t="s">
        <v>130</v>
      </c>
      <c r="K10" s="1179" t="s">
        <v>565</v>
      </c>
      <c r="L10" s="1165">
        <v>13225052</v>
      </c>
      <c r="M10" s="1165">
        <f>N10</f>
        <v>96798.25</v>
      </c>
      <c r="N10" s="535">
        <v>96798.25</v>
      </c>
      <c r="O10" s="709">
        <v>0</v>
      </c>
      <c r="P10" s="1166">
        <f>M10/L10</f>
        <v>0.007319309595153199</v>
      </c>
      <c r="Q10" s="1166">
        <f>M10/G10</f>
        <v>0.00020919183651566583</v>
      </c>
      <c r="R10" s="1167" t="s">
        <v>774</v>
      </c>
      <c r="S10" s="431">
        <f>T10/L10</f>
        <v>0.9926806904048469</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60">
      <c r="A11" s="1115"/>
      <c r="B11" s="1178"/>
      <c r="C11" s="1178"/>
      <c r="D11" s="1178"/>
      <c r="E11" s="1178"/>
      <c r="F11" s="1178"/>
      <c r="G11" s="1177"/>
      <c r="H11" s="1178"/>
      <c r="I11" s="1178"/>
      <c r="J11" s="1178"/>
      <c r="K11" s="1180"/>
      <c r="L11" s="1141"/>
      <c r="M11" s="1141"/>
      <c r="N11" s="552" t="s">
        <v>570</v>
      </c>
      <c r="O11" s="710"/>
      <c r="P11" s="1147"/>
      <c r="Q11" s="1147"/>
      <c r="R11" s="1150"/>
      <c r="S11" s="431"/>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c r="A12" s="1116"/>
      <c r="B12" s="1178"/>
      <c r="C12" s="1178"/>
      <c r="D12" s="1178"/>
      <c r="E12" s="1178"/>
      <c r="F12" s="1178"/>
      <c r="G12" s="1177"/>
      <c r="H12" s="1178"/>
      <c r="I12" s="1178"/>
      <c r="J12" s="1178"/>
      <c r="K12" s="1181"/>
      <c r="L12" s="1142"/>
      <c r="M12" s="1142"/>
      <c r="N12" s="618">
        <v>290394.75</v>
      </c>
      <c r="O12" s="693"/>
      <c r="P12" s="1148"/>
      <c r="Q12" s="1148"/>
      <c r="R12" s="1151"/>
      <c r="S12" s="431"/>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c r="A13" s="1168">
        <v>3</v>
      </c>
      <c r="B13" s="1171" t="s">
        <v>64</v>
      </c>
      <c r="C13" s="1174" t="s">
        <v>265</v>
      </c>
      <c r="D13" s="1171" t="s">
        <v>480</v>
      </c>
      <c r="E13" s="1175" t="s">
        <v>632</v>
      </c>
      <c r="F13" s="1176" t="s">
        <v>8</v>
      </c>
      <c r="G13" s="1188">
        <v>400418989.26</v>
      </c>
      <c r="H13" s="1189" t="s">
        <v>450</v>
      </c>
      <c r="I13" s="1047" t="s">
        <v>301</v>
      </c>
      <c r="J13" s="1174" t="s">
        <v>130</v>
      </c>
      <c r="K13" s="1192" t="s">
        <v>289</v>
      </c>
      <c r="L13" s="1193">
        <v>178471075</v>
      </c>
      <c r="M13" s="1165">
        <f>N13+O13</f>
        <v>11053466</v>
      </c>
      <c r="N13" s="613">
        <v>11053466</v>
      </c>
      <c r="O13" s="1183">
        <v>0</v>
      </c>
      <c r="P13" s="1166">
        <f>M13/L13</f>
        <v>0.061934215390365074</v>
      </c>
      <c r="Q13" s="1166">
        <f>(M13+M16+M17)/G13</f>
        <v>0.1545071279320076</v>
      </c>
      <c r="R13" s="1186" t="s">
        <v>773</v>
      </c>
      <c r="S13" s="431"/>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c r="A14" s="1169"/>
      <c r="B14" s="1172"/>
      <c r="C14" s="1121"/>
      <c r="D14" s="1172"/>
      <c r="E14" s="1124"/>
      <c r="F14" s="1153"/>
      <c r="G14" s="1156"/>
      <c r="H14" s="1190"/>
      <c r="I14" s="1011"/>
      <c r="J14" s="1121"/>
      <c r="K14" s="1163"/>
      <c r="L14" s="1194"/>
      <c r="M14" s="1141"/>
      <c r="N14" s="657" t="s">
        <v>681</v>
      </c>
      <c r="O14" s="1184"/>
      <c r="P14" s="1147"/>
      <c r="Q14" s="1147"/>
      <c r="R14" s="1187"/>
      <c r="S14" s="431"/>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c r="A15" s="1169"/>
      <c r="B15" s="1172"/>
      <c r="C15" s="1121"/>
      <c r="D15" s="1172"/>
      <c r="E15" s="1124"/>
      <c r="F15" s="1153"/>
      <c r="G15" s="1156"/>
      <c r="H15" s="1190"/>
      <c r="I15" s="1011"/>
      <c r="J15" s="1121"/>
      <c r="K15" s="1164"/>
      <c r="L15" s="1195"/>
      <c r="M15" s="1142"/>
      <c r="N15" s="617">
        <v>33160392</v>
      </c>
      <c r="O15" s="1185"/>
      <c r="P15" s="1148"/>
      <c r="Q15" s="1147"/>
      <c r="R15" s="1187"/>
      <c r="S15" s="431"/>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21" s="136" customFormat="1" ht="315">
      <c r="A16" s="1169"/>
      <c r="B16" s="1172"/>
      <c r="C16" s="1121"/>
      <c r="D16" s="1172"/>
      <c r="E16" s="1124"/>
      <c r="F16" s="1153"/>
      <c r="G16" s="1156"/>
      <c r="H16" s="1190"/>
      <c r="I16" s="1011"/>
      <c r="J16" s="701" t="s">
        <v>659</v>
      </c>
      <c r="K16" s="785" t="s">
        <v>289</v>
      </c>
      <c r="L16" s="292">
        <v>40518449.97</v>
      </c>
      <c r="M16" s="703">
        <f aca="true" t="shared" si="0" ref="M16:M24">N16+O16</f>
        <v>39887710.97</v>
      </c>
      <c r="N16" s="610">
        <v>39887710.97</v>
      </c>
      <c r="O16" s="548">
        <v>0</v>
      </c>
      <c r="P16" s="711">
        <f aca="true" t="shared" si="1" ref="P16:P23">M16/L16</f>
        <v>0.9844332890210015</v>
      </c>
      <c r="Q16" s="1147"/>
      <c r="R16" s="432" t="s">
        <v>702</v>
      </c>
      <c r="S16" s="431">
        <f aca="true" t="shared" si="2" ref="S16:S23">T16/L16</f>
        <v>0.01556671097899849</v>
      </c>
      <c r="T16" s="5">
        <f aca="true" t="shared" si="3" ref="T16:T23">L16-M16</f>
        <v>630739</v>
      </c>
      <c r="U16" s="9"/>
    </row>
    <row r="17" spans="1:21" s="136" customFormat="1" ht="147" customHeight="1">
      <c r="A17" s="1169"/>
      <c r="B17" s="1172"/>
      <c r="C17" s="1121"/>
      <c r="D17" s="1172"/>
      <c r="E17" s="1124"/>
      <c r="F17" s="1153"/>
      <c r="G17" s="1156"/>
      <c r="H17" s="1190"/>
      <c r="I17" s="1011"/>
      <c r="J17" s="1174" t="s">
        <v>130</v>
      </c>
      <c r="K17" s="1192" t="s">
        <v>726</v>
      </c>
      <c r="L17" s="1197">
        <v>10926411.03</v>
      </c>
      <c r="M17" s="1202">
        <f>N17+N18+N19+O19</f>
        <v>10926411.030000001</v>
      </c>
      <c r="N17" s="330">
        <v>823671</v>
      </c>
      <c r="O17" s="714">
        <v>0</v>
      </c>
      <c r="P17" s="1166">
        <f t="shared" si="1"/>
        <v>1.0000000000000002</v>
      </c>
      <c r="Q17" s="1147"/>
      <c r="R17" s="1186" t="s">
        <v>769</v>
      </c>
      <c r="S17" s="431">
        <f t="shared" si="2"/>
        <v>0</v>
      </c>
      <c r="T17" s="5">
        <f t="shared" si="3"/>
        <v>0</v>
      </c>
      <c r="U17" s="9"/>
    </row>
    <row r="18" spans="1:21" s="136" customFormat="1" ht="170.25" customHeight="1">
      <c r="A18" s="1169"/>
      <c r="B18" s="1172"/>
      <c r="C18" s="1121"/>
      <c r="D18" s="1172"/>
      <c r="E18" s="1124"/>
      <c r="F18" s="1153"/>
      <c r="G18" s="1156"/>
      <c r="H18" s="1190"/>
      <c r="I18" s="1011"/>
      <c r="J18" s="1121"/>
      <c r="K18" s="1200"/>
      <c r="L18" s="1198"/>
      <c r="M18" s="1203"/>
      <c r="N18" s="330">
        <v>5878388</v>
      </c>
      <c r="O18" s="715">
        <v>0</v>
      </c>
      <c r="P18" s="1147"/>
      <c r="Q18" s="1147"/>
      <c r="R18" s="1187"/>
      <c r="S18" s="431"/>
      <c r="T18" s="5"/>
      <c r="U18" s="9"/>
    </row>
    <row r="19" spans="1:21" s="136" customFormat="1" ht="162.75" customHeight="1">
      <c r="A19" s="1169"/>
      <c r="B19" s="1172"/>
      <c r="C19" s="1121"/>
      <c r="D19" s="1172"/>
      <c r="E19" s="1124"/>
      <c r="F19" s="1153"/>
      <c r="G19" s="1156"/>
      <c r="H19" s="1190"/>
      <c r="I19" s="1011"/>
      <c r="J19" s="1122"/>
      <c r="K19" s="1201"/>
      <c r="L19" s="1199"/>
      <c r="M19" s="1204"/>
      <c r="N19" s="330">
        <v>0</v>
      </c>
      <c r="O19" s="715">
        <v>4224352.03</v>
      </c>
      <c r="P19" s="1148"/>
      <c r="Q19" s="1147"/>
      <c r="R19" s="1205"/>
      <c r="S19" s="431"/>
      <c r="T19" s="5"/>
      <c r="U19" s="9"/>
    </row>
    <row r="20" spans="1:79" s="150" customFormat="1" ht="315">
      <c r="A20" s="1170"/>
      <c r="B20" s="1173"/>
      <c r="C20" s="1122"/>
      <c r="D20" s="1173"/>
      <c r="E20" s="1125"/>
      <c r="F20" s="1154"/>
      <c r="G20" s="1157"/>
      <c r="H20" s="1191"/>
      <c r="I20" s="1012"/>
      <c r="J20" s="701" t="s">
        <v>619</v>
      </c>
      <c r="K20" s="707" t="s">
        <v>290</v>
      </c>
      <c r="L20" s="296">
        <v>150000</v>
      </c>
      <c r="M20" s="703">
        <f t="shared" si="0"/>
        <v>150000</v>
      </c>
      <c r="N20" s="382">
        <v>150000</v>
      </c>
      <c r="O20" s="715"/>
      <c r="P20" s="705">
        <f t="shared" si="1"/>
        <v>1</v>
      </c>
      <c r="Q20" s="1148"/>
      <c r="R20" s="800" t="s">
        <v>777</v>
      </c>
      <c r="S20" s="431">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c r="A21" s="1168">
        <v>4</v>
      </c>
      <c r="B21" s="1174" t="s">
        <v>65</v>
      </c>
      <c r="C21" s="1174" t="s">
        <v>153</v>
      </c>
      <c r="D21" s="1174" t="s">
        <v>480</v>
      </c>
      <c r="E21" s="1175" t="s">
        <v>645</v>
      </c>
      <c r="F21" s="1176" t="s">
        <v>8</v>
      </c>
      <c r="G21" s="1188">
        <v>433013258.18</v>
      </c>
      <c r="H21" s="1196" t="s">
        <v>450</v>
      </c>
      <c r="I21" s="1047" t="s">
        <v>352</v>
      </c>
      <c r="J21" s="707" t="s">
        <v>130</v>
      </c>
      <c r="K21" s="707" t="s">
        <v>291</v>
      </c>
      <c r="L21" s="296">
        <v>354887803</v>
      </c>
      <c r="M21" s="703">
        <f t="shared" si="0"/>
        <v>88721951</v>
      </c>
      <c r="N21" s="536">
        <v>88721951</v>
      </c>
      <c r="O21" s="704">
        <v>0</v>
      </c>
      <c r="P21" s="705">
        <f t="shared" si="1"/>
        <v>0.250000000704448</v>
      </c>
      <c r="Q21" s="1166">
        <f>(M21+M22)/G21</f>
        <v>0.20558712537848972</v>
      </c>
      <c r="R21" s="800" t="s">
        <v>778</v>
      </c>
      <c r="S21" s="431">
        <f t="shared" si="2"/>
        <v>0.7499999992955521</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21" ht="225">
      <c r="A22" s="1170"/>
      <c r="B22" s="1122"/>
      <c r="C22" s="1122"/>
      <c r="D22" s="863"/>
      <c r="E22" s="1125"/>
      <c r="F22" s="1154"/>
      <c r="G22" s="1157"/>
      <c r="H22" s="1160"/>
      <c r="I22" s="1012"/>
      <c r="J22" s="701" t="s">
        <v>619</v>
      </c>
      <c r="K22" s="707" t="s">
        <v>292</v>
      </c>
      <c r="L22" s="296">
        <v>300000</v>
      </c>
      <c r="M22" s="703">
        <f t="shared" si="0"/>
        <v>300000</v>
      </c>
      <c r="N22" s="537">
        <v>300000</v>
      </c>
      <c r="O22" s="704">
        <v>0</v>
      </c>
      <c r="P22" s="705">
        <f t="shared" si="1"/>
        <v>1</v>
      </c>
      <c r="Q22" s="1148"/>
      <c r="R22" s="799" t="s">
        <v>770</v>
      </c>
      <c r="S22" s="431">
        <f t="shared" si="2"/>
        <v>0</v>
      </c>
      <c r="T22" s="5">
        <f t="shared" si="3"/>
        <v>0</v>
      </c>
      <c r="U22" s="9"/>
    </row>
    <row r="23" spans="1:21" ht="270">
      <c r="A23" s="1182">
        <v>5</v>
      </c>
      <c r="B23" s="1206" t="s">
        <v>63</v>
      </c>
      <c r="C23" s="1174" t="s">
        <v>198</v>
      </c>
      <c r="D23" s="1174" t="s">
        <v>479</v>
      </c>
      <c r="E23" s="1209" t="s">
        <v>634</v>
      </c>
      <c r="F23" s="1176" t="s">
        <v>8</v>
      </c>
      <c r="G23" s="982">
        <v>383980487.02</v>
      </c>
      <c r="H23" s="1217" t="s">
        <v>63</v>
      </c>
      <c r="I23" s="1055" t="s">
        <v>332</v>
      </c>
      <c r="J23" s="707" t="s">
        <v>659</v>
      </c>
      <c r="K23" s="707" t="s">
        <v>259</v>
      </c>
      <c r="L23" s="296">
        <v>31074718.09</v>
      </c>
      <c r="M23" s="703">
        <f t="shared" si="0"/>
        <v>31074718.09</v>
      </c>
      <c r="N23" s="537">
        <v>31074718.09</v>
      </c>
      <c r="O23" s="704">
        <v>0</v>
      </c>
      <c r="P23" s="705">
        <f t="shared" si="1"/>
        <v>1</v>
      </c>
      <c r="Q23" s="1166">
        <f>(M23+M24+M25+M26+M27)/G23</f>
        <v>0.08202518522343429</v>
      </c>
      <c r="R23" s="432" t="s">
        <v>703</v>
      </c>
      <c r="S23" s="431">
        <f t="shared" si="2"/>
        <v>0</v>
      </c>
      <c r="T23" s="5">
        <f t="shared" si="3"/>
        <v>0</v>
      </c>
      <c r="U23" s="9"/>
    </row>
    <row r="24" spans="1:21" ht="90">
      <c r="A24" s="1115"/>
      <c r="B24" s="1207"/>
      <c r="C24" s="1121"/>
      <c r="D24" s="1121"/>
      <c r="E24" s="1210"/>
      <c r="F24" s="1153"/>
      <c r="G24" s="1219"/>
      <c r="H24" s="1221"/>
      <c r="I24" s="1100"/>
      <c r="J24" s="701" t="s">
        <v>130</v>
      </c>
      <c r="K24" s="707" t="s">
        <v>621</v>
      </c>
      <c r="L24" s="296">
        <v>24838.28</v>
      </c>
      <c r="M24" s="703">
        <f t="shared" si="0"/>
        <v>24838.28</v>
      </c>
      <c r="N24" s="534">
        <v>0</v>
      </c>
      <c r="O24" s="704">
        <v>24838.28</v>
      </c>
      <c r="P24" s="705"/>
      <c r="Q24" s="1147"/>
      <c r="R24" s="799" t="s">
        <v>776</v>
      </c>
      <c r="S24" s="431"/>
      <c r="T24" s="5"/>
      <c r="U24" s="9"/>
    </row>
    <row r="25" spans="1:21" ht="103.5" customHeight="1">
      <c r="A25" s="1115"/>
      <c r="B25" s="1207"/>
      <c r="C25" s="1121"/>
      <c r="D25" s="876"/>
      <c r="E25" s="1210"/>
      <c r="F25" s="1153"/>
      <c r="G25" s="1219"/>
      <c r="H25" s="1221"/>
      <c r="I25" s="1100"/>
      <c r="J25" s="701" t="s">
        <v>130</v>
      </c>
      <c r="K25" s="707" t="s">
        <v>622</v>
      </c>
      <c r="L25" s="296">
        <v>89232.79</v>
      </c>
      <c r="M25" s="703">
        <v>89233</v>
      </c>
      <c r="N25" s="1222">
        <v>393223</v>
      </c>
      <c r="O25" s="704">
        <v>0</v>
      </c>
      <c r="P25" s="705">
        <f aca="true" t="shared" si="4" ref="P25:P38">M25/L25</f>
        <v>1.0000023533949796</v>
      </c>
      <c r="Q25" s="1147"/>
      <c r="R25" s="1212" t="s">
        <v>762</v>
      </c>
      <c r="S25" s="431"/>
      <c r="T25" s="5"/>
      <c r="U25" s="9"/>
    </row>
    <row r="26" spans="1:21" ht="137.25" customHeight="1">
      <c r="A26" s="1115"/>
      <c r="B26" s="1207"/>
      <c r="C26" s="1121"/>
      <c r="D26" s="876"/>
      <c r="E26" s="1210"/>
      <c r="F26" s="1153"/>
      <c r="G26" s="1219"/>
      <c r="H26" s="1221"/>
      <c r="I26" s="1100"/>
      <c r="J26" s="701" t="s">
        <v>130</v>
      </c>
      <c r="K26" s="707" t="s">
        <v>623</v>
      </c>
      <c r="L26" s="296">
        <v>303989.96</v>
      </c>
      <c r="M26" s="703">
        <v>303990</v>
      </c>
      <c r="N26" s="1223"/>
      <c r="O26" s="704">
        <v>0</v>
      </c>
      <c r="P26" s="705">
        <f t="shared" si="4"/>
        <v>1.000000131583293</v>
      </c>
      <c r="Q26" s="1147"/>
      <c r="R26" s="1151"/>
      <c r="S26" s="431"/>
      <c r="T26" s="5"/>
      <c r="U26" s="9"/>
    </row>
    <row r="27" spans="1:21" ht="75">
      <c r="A27" s="1116"/>
      <c r="B27" s="1208"/>
      <c r="C27" s="1122"/>
      <c r="D27" s="863"/>
      <c r="E27" s="1211"/>
      <c r="F27" s="1154"/>
      <c r="G27" s="1220"/>
      <c r="H27" s="1218"/>
      <c r="I27" s="1056"/>
      <c r="J27" s="701" t="s">
        <v>130</v>
      </c>
      <c r="K27" s="707" t="s">
        <v>624</v>
      </c>
      <c r="L27" s="296">
        <v>3291.2</v>
      </c>
      <c r="M27" s="703">
        <f aca="true" t="shared" si="5" ref="M27:M38">N27+O27</f>
        <v>3291.2</v>
      </c>
      <c r="N27" s="534">
        <v>0</v>
      </c>
      <c r="O27" s="704">
        <v>3291.2</v>
      </c>
      <c r="P27" s="705">
        <f t="shared" si="4"/>
        <v>1</v>
      </c>
      <c r="Q27" s="1148"/>
      <c r="R27" s="799" t="s">
        <v>775</v>
      </c>
      <c r="S27" s="431"/>
      <c r="T27" s="5"/>
      <c r="U27" s="9"/>
    </row>
    <row r="28" spans="1:21" ht="315">
      <c r="A28" s="1182">
        <v>6</v>
      </c>
      <c r="B28" s="1206" t="s">
        <v>63</v>
      </c>
      <c r="C28" s="1174" t="s">
        <v>154</v>
      </c>
      <c r="D28" s="1174" t="s">
        <v>479</v>
      </c>
      <c r="E28" s="1209" t="s">
        <v>635</v>
      </c>
      <c r="F28" s="1213" t="s">
        <v>8</v>
      </c>
      <c r="G28" s="1215">
        <v>77718036.65</v>
      </c>
      <c r="H28" s="1217" t="s">
        <v>63</v>
      </c>
      <c r="I28" s="1055" t="s">
        <v>332</v>
      </c>
      <c r="J28" s="701" t="s">
        <v>659</v>
      </c>
      <c r="K28" s="707" t="s">
        <v>675</v>
      </c>
      <c r="L28" s="296">
        <v>19602081.1</v>
      </c>
      <c r="M28" s="703">
        <f t="shared" si="5"/>
        <v>16260597.42</v>
      </c>
      <c r="N28" s="537">
        <v>16260597.42</v>
      </c>
      <c r="O28" s="716">
        <v>0</v>
      </c>
      <c r="P28" s="705">
        <f t="shared" si="4"/>
        <v>0.8295342385865345</v>
      </c>
      <c r="Q28" s="1166">
        <f>(M28+M29)/G28</f>
        <v>0.20970997367571814</v>
      </c>
      <c r="R28" s="432" t="s">
        <v>701</v>
      </c>
      <c r="S28" s="431">
        <f>T28/L28</f>
        <v>0.1704657614134655</v>
      </c>
      <c r="T28" s="5">
        <f>L28-M28</f>
        <v>3341483.6800000016</v>
      </c>
      <c r="U28" s="9"/>
    </row>
    <row r="29" spans="1:21" ht="195">
      <c r="A29" s="1116"/>
      <c r="B29" s="1208"/>
      <c r="C29" s="1122"/>
      <c r="D29" s="863"/>
      <c r="E29" s="1211"/>
      <c r="F29" s="1214"/>
      <c r="G29" s="1216"/>
      <c r="H29" s="1218"/>
      <c r="I29" s="1056"/>
      <c r="J29" s="712" t="s">
        <v>130</v>
      </c>
      <c r="K29" s="707" t="s">
        <v>418</v>
      </c>
      <c r="L29" s="296">
        <v>44293.75</v>
      </c>
      <c r="M29" s="703">
        <f t="shared" si="5"/>
        <v>37650</v>
      </c>
      <c r="N29" s="536">
        <v>37650</v>
      </c>
      <c r="O29" s="704">
        <v>0</v>
      </c>
      <c r="P29" s="705">
        <f t="shared" si="4"/>
        <v>0.8500070551714407</v>
      </c>
      <c r="Q29" s="1148"/>
      <c r="R29" s="794" t="s">
        <v>761</v>
      </c>
      <c r="S29" s="431"/>
      <c r="T29" s="5"/>
      <c r="U29" s="9"/>
    </row>
    <row r="30" spans="1:21" ht="285">
      <c r="A30" s="1182">
        <v>7</v>
      </c>
      <c r="B30" s="1224" t="s">
        <v>63</v>
      </c>
      <c r="C30" s="1174" t="s">
        <v>155</v>
      </c>
      <c r="D30" s="1174" t="s">
        <v>479</v>
      </c>
      <c r="E30" s="1209" t="s">
        <v>635</v>
      </c>
      <c r="F30" s="1176" t="s">
        <v>8</v>
      </c>
      <c r="G30" s="982">
        <v>429420138.85</v>
      </c>
      <c r="H30" s="1217" t="s">
        <v>63</v>
      </c>
      <c r="I30" s="1055" t="s">
        <v>332</v>
      </c>
      <c r="J30" s="701" t="s">
        <v>659</v>
      </c>
      <c r="K30" s="707" t="s">
        <v>260</v>
      </c>
      <c r="L30" s="296">
        <v>35458726.38</v>
      </c>
      <c r="M30" s="703">
        <f t="shared" si="5"/>
        <v>35458726.38</v>
      </c>
      <c r="N30" s="537">
        <v>35458726.38</v>
      </c>
      <c r="O30" s="704">
        <v>0</v>
      </c>
      <c r="P30" s="705">
        <f t="shared" si="4"/>
        <v>1</v>
      </c>
      <c r="Q30" s="1166">
        <f>(M30+M31)/G30</f>
        <v>0.08336032277355312</v>
      </c>
      <c r="R30" s="432" t="s">
        <v>760</v>
      </c>
      <c r="S30" s="431">
        <f>T30/L30</f>
        <v>0</v>
      </c>
      <c r="T30" s="5">
        <f>L30-M30</f>
        <v>0</v>
      </c>
      <c r="U30" s="9"/>
    </row>
    <row r="31" spans="1:21" ht="165">
      <c r="A31" s="1116"/>
      <c r="B31" s="1119"/>
      <c r="C31" s="1122"/>
      <c r="D31" s="863"/>
      <c r="E31" s="1211"/>
      <c r="F31" s="1154"/>
      <c r="G31" s="1220"/>
      <c r="H31" s="1218"/>
      <c r="I31" s="1056"/>
      <c r="J31" s="712" t="s">
        <v>130</v>
      </c>
      <c r="K31" s="707" t="s">
        <v>623</v>
      </c>
      <c r="L31" s="296">
        <v>397500</v>
      </c>
      <c r="M31" s="703">
        <f t="shared" si="5"/>
        <v>337875</v>
      </c>
      <c r="N31" s="536">
        <v>337875</v>
      </c>
      <c r="O31" s="704">
        <v>0</v>
      </c>
      <c r="P31" s="705">
        <f t="shared" si="4"/>
        <v>0.85</v>
      </c>
      <c r="Q31" s="1148"/>
      <c r="R31" s="794" t="s">
        <v>759</v>
      </c>
      <c r="S31" s="431"/>
      <c r="T31" s="5"/>
      <c r="U31" s="9"/>
    </row>
    <row r="32" spans="1:21" ht="195">
      <c r="A32" s="1168">
        <v>8</v>
      </c>
      <c r="B32" s="1174" t="s">
        <v>66</v>
      </c>
      <c r="C32" s="1225" t="s">
        <v>67</v>
      </c>
      <c r="D32" s="1174" t="s">
        <v>480</v>
      </c>
      <c r="E32" s="1209" t="s">
        <v>698</v>
      </c>
      <c r="F32" s="1176" t="s">
        <v>68</v>
      </c>
      <c r="G32" s="982">
        <v>6830164.35</v>
      </c>
      <c r="H32" s="1226" t="s">
        <v>451</v>
      </c>
      <c r="I32" s="1047" t="s">
        <v>148</v>
      </c>
      <c r="J32" s="777" t="s">
        <v>660</v>
      </c>
      <c r="K32" s="777" t="s">
        <v>400</v>
      </c>
      <c r="L32" s="296">
        <v>1851077.37</v>
      </c>
      <c r="M32" s="703">
        <f t="shared" si="5"/>
        <v>3316481.86</v>
      </c>
      <c r="N32" s="619">
        <v>3316481.86</v>
      </c>
      <c r="O32" s="616">
        <v>0</v>
      </c>
      <c r="P32" s="705">
        <f t="shared" si="4"/>
        <v>1.7916495084157393</v>
      </c>
      <c r="Q32" s="1166">
        <f>(M32+M33)/G32</f>
        <v>0.49288445892228056</v>
      </c>
      <c r="R32" s="794" t="s">
        <v>758</v>
      </c>
      <c r="S32" s="431">
        <f aca="true" t="shared" si="6" ref="S32:S41">T32/L32</f>
        <v>-0.7916495084157393</v>
      </c>
      <c r="T32" s="5">
        <f aca="true" t="shared" si="7" ref="T32:T41">L32-M32</f>
        <v>-1465404.4899999998</v>
      </c>
      <c r="U32" s="9"/>
    </row>
    <row r="33" spans="1:21" ht="60">
      <c r="A33" s="1170"/>
      <c r="B33" s="1122"/>
      <c r="C33" s="1122"/>
      <c r="D33" s="863"/>
      <c r="E33" s="1211"/>
      <c r="F33" s="1154"/>
      <c r="G33" s="1220"/>
      <c r="H33" s="1227"/>
      <c r="I33" s="1012"/>
      <c r="J33" s="701" t="s">
        <v>619</v>
      </c>
      <c r="K33" s="707" t="s">
        <v>270</v>
      </c>
      <c r="L33" s="296">
        <v>50000</v>
      </c>
      <c r="M33" s="703">
        <f t="shared" si="5"/>
        <v>50000</v>
      </c>
      <c r="N33" s="537">
        <v>50000</v>
      </c>
      <c r="O33" s="704">
        <v>0</v>
      </c>
      <c r="P33" s="705">
        <f t="shared" si="4"/>
        <v>1</v>
      </c>
      <c r="Q33" s="1148"/>
      <c r="R33" s="794" t="s">
        <v>757</v>
      </c>
      <c r="S33" s="431">
        <f t="shared" si="6"/>
        <v>0</v>
      </c>
      <c r="T33" s="5">
        <f t="shared" si="7"/>
        <v>0</v>
      </c>
      <c r="U33" s="9"/>
    </row>
    <row r="34" spans="1:21" ht="180">
      <c r="A34" s="1168">
        <v>9</v>
      </c>
      <c r="B34" s="1174" t="s">
        <v>115</v>
      </c>
      <c r="C34" s="1228" t="s">
        <v>156</v>
      </c>
      <c r="D34" s="1228" t="s">
        <v>486</v>
      </c>
      <c r="E34" s="1175" t="s">
        <v>114</v>
      </c>
      <c r="F34" s="1176" t="s">
        <v>8</v>
      </c>
      <c r="G34" s="1188">
        <v>120250460.58</v>
      </c>
      <c r="H34" s="1196" t="s">
        <v>115</v>
      </c>
      <c r="I34" s="1047" t="s">
        <v>302</v>
      </c>
      <c r="J34" s="701" t="s">
        <v>659</v>
      </c>
      <c r="K34" s="197" t="s">
        <v>293</v>
      </c>
      <c r="L34" s="296">
        <v>8920521.79</v>
      </c>
      <c r="M34" s="703">
        <f t="shared" si="5"/>
        <v>8920521.79</v>
      </c>
      <c r="N34" s="382">
        <v>8920521.79</v>
      </c>
      <c r="O34" s="704">
        <v>0</v>
      </c>
      <c r="P34" s="705">
        <f t="shared" si="4"/>
        <v>1</v>
      </c>
      <c r="Q34" s="1166">
        <f>(M34+M35+M36+M37)/G34</f>
        <v>0.10790177540623937</v>
      </c>
      <c r="R34" s="794" t="s">
        <v>756</v>
      </c>
      <c r="S34" s="431">
        <f t="shared" si="6"/>
        <v>0</v>
      </c>
      <c r="T34" s="5">
        <f t="shared" si="7"/>
        <v>0</v>
      </c>
      <c r="U34" s="9"/>
    </row>
    <row r="35" spans="1:21" ht="285">
      <c r="A35" s="1169"/>
      <c r="B35" s="1121"/>
      <c r="C35" s="1229"/>
      <c r="D35" s="876"/>
      <c r="E35" s="1124"/>
      <c r="F35" s="1153"/>
      <c r="G35" s="1156"/>
      <c r="H35" s="1159"/>
      <c r="I35" s="1011"/>
      <c r="J35" s="712" t="s">
        <v>130</v>
      </c>
      <c r="K35" s="707" t="s">
        <v>303</v>
      </c>
      <c r="L35" s="708">
        <v>7905397.84</v>
      </c>
      <c r="M35" s="703">
        <f t="shared" si="5"/>
        <v>3914716.4</v>
      </c>
      <c r="N35" s="538">
        <v>3914716.4</v>
      </c>
      <c r="O35" s="704">
        <v>0</v>
      </c>
      <c r="P35" s="705">
        <f t="shared" si="4"/>
        <v>0.49519536894047067</v>
      </c>
      <c r="Q35" s="1147"/>
      <c r="R35" s="779" t="s">
        <v>704</v>
      </c>
      <c r="S35" s="431">
        <f t="shared" si="6"/>
        <v>0.5048046310595293</v>
      </c>
      <c r="T35" s="5">
        <f t="shared" si="7"/>
        <v>3990681.44</v>
      </c>
      <c r="U35" s="9"/>
    </row>
    <row r="36" spans="1:21" ht="60">
      <c r="A36" s="1169"/>
      <c r="B36" s="1121"/>
      <c r="C36" s="1229"/>
      <c r="D36" s="876"/>
      <c r="E36" s="1124"/>
      <c r="F36" s="1153"/>
      <c r="G36" s="1156"/>
      <c r="H36" s="1159"/>
      <c r="I36" s="1011"/>
      <c r="J36" s="701" t="s">
        <v>619</v>
      </c>
      <c r="K36" s="707" t="s">
        <v>294</v>
      </c>
      <c r="L36" s="708">
        <v>100000</v>
      </c>
      <c r="M36" s="703">
        <f t="shared" si="5"/>
        <v>100000</v>
      </c>
      <c r="N36" s="382">
        <v>100000</v>
      </c>
      <c r="O36" s="704">
        <v>0</v>
      </c>
      <c r="P36" s="705">
        <f t="shared" si="4"/>
        <v>1</v>
      </c>
      <c r="Q36" s="1147"/>
      <c r="R36" s="779" t="s">
        <v>705</v>
      </c>
      <c r="S36" s="431">
        <f t="shared" si="6"/>
        <v>0</v>
      </c>
      <c r="T36" s="5">
        <f t="shared" si="7"/>
        <v>0</v>
      </c>
      <c r="U36" s="9"/>
    </row>
    <row r="37" spans="1:21" ht="45">
      <c r="A37" s="1170"/>
      <c r="B37" s="1122"/>
      <c r="C37" s="1230"/>
      <c r="D37" s="863"/>
      <c r="E37" s="1125"/>
      <c r="F37" s="1154"/>
      <c r="G37" s="1157"/>
      <c r="H37" s="1160"/>
      <c r="I37" s="1012"/>
      <c r="J37" s="701" t="s">
        <v>619</v>
      </c>
      <c r="K37" s="707" t="s">
        <v>271</v>
      </c>
      <c r="L37" s="708">
        <v>40000</v>
      </c>
      <c r="M37" s="703">
        <f t="shared" si="5"/>
        <v>40000</v>
      </c>
      <c r="N37" s="382">
        <v>40000</v>
      </c>
      <c r="O37" s="704">
        <v>0</v>
      </c>
      <c r="P37" s="705">
        <f t="shared" si="4"/>
        <v>1</v>
      </c>
      <c r="Q37" s="1148"/>
      <c r="R37" s="706" t="s">
        <v>497</v>
      </c>
      <c r="S37" s="431">
        <f t="shared" si="6"/>
        <v>0</v>
      </c>
      <c r="T37" s="5">
        <f t="shared" si="7"/>
        <v>0</v>
      </c>
      <c r="U37" s="9"/>
    </row>
    <row r="38" spans="1:21" ht="408.75" customHeight="1">
      <c r="A38" s="1168">
        <v>10</v>
      </c>
      <c r="B38" s="1174" t="s">
        <v>69</v>
      </c>
      <c r="C38" s="1174" t="s">
        <v>322</v>
      </c>
      <c r="D38" s="1174" t="s">
        <v>478</v>
      </c>
      <c r="E38" s="1232" t="s">
        <v>630</v>
      </c>
      <c r="F38" s="1234" t="s">
        <v>8</v>
      </c>
      <c r="G38" s="982">
        <v>13300242.32</v>
      </c>
      <c r="H38" s="1226" t="s">
        <v>69</v>
      </c>
      <c r="I38" s="1055" t="s">
        <v>333</v>
      </c>
      <c r="J38" s="707" t="s">
        <v>659</v>
      </c>
      <c r="K38" s="707" t="s">
        <v>343</v>
      </c>
      <c r="L38" s="221">
        <v>2359075.47</v>
      </c>
      <c r="M38" s="703">
        <f t="shared" si="5"/>
        <v>2359075.47</v>
      </c>
      <c r="N38" s="382">
        <v>2359075.47</v>
      </c>
      <c r="O38" s="532">
        <v>0</v>
      </c>
      <c r="P38" s="705">
        <f t="shared" si="4"/>
        <v>1</v>
      </c>
      <c r="Q38" s="1166">
        <f>(M38)/G38</f>
        <v>0.177370863871599</v>
      </c>
      <c r="R38" s="432" t="s">
        <v>779</v>
      </c>
      <c r="S38" s="431">
        <f t="shared" si="6"/>
        <v>0</v>
      </c>
      <c r="T38" s="5">
        <f t="shared" si="7"/>
        <v>0</v>
      </c>
      <c r="U38" s="9"/>
    </row>
    <row r="39" spans="1:21" ht="79.5" customHeight="1">
      <c r="A39" s="1170"/>
      <c r="B39" s="1122"/>
      <c r="C39" s="1122"/>
      <c r="D39" s="1231"/>
      <c r="E39" s="1233"/>
      <c r="F39" s="1235"/>
      <c r="G39" s="1220"/>
      <c r="H39" s="1227"/>
      <c r="I39" s="1056"/>
      <c r="J39" s="701" t="s">
        <v>619</v>
      </c>
      <c r="K39" s="707" t="s">
        <v>452</v>
      </c>
      <c r="L39" s="296">
        <v>0</v>
      </c>
      <c r="M39" s="296">
        <v>0</v>
      </c>
      <c r="N39" s="717">
        <v>0</v>
      </c>
      <c r="O39" s="327">
        <v>0</v>
      </c>
      <c r="P39" s="705">
        <v>0</v>
      </c>
      <c r="Q39" s="1148"/>
      <c r="R39" s="794" t="s">
        <v>755</v>
      </c>
      <c r="S39" s="431" t="e">
        <f t="shared" si="6"/>
        <v>#DIV/0!</v>
      </c>
      <c r="T39" s="5">
        <f t="shared" si="7"/>
        <v>0</v>
      </c>
      <c r="U39" s="9"/>
    </row>
    <row r="40" spans="1:21" ht="210">
      <c r="A40" s="1168">
        <v>11</v>
      </c>
      <c r="B40" s="1174" t="s">
        <v>70</v>
      </c>
      <c r="C40" s="1174" t="s">
        <v>157</v>
      </c>
      <c r="D40" s="1174" t="s">
        <v>480</v>
      </c>
      <c r="E40" s="1209" t="s">
        <v>633</v>
      </c>
      <c r="F40" s="1176" t="s">
        <v>8</v>
      </c>
      <c r="G40" s="982">
        <v>50983386.56</v>
      </c>
      <c r="H40" s="1217" t="s">
        <v>450</v>
      </c>
      <c r="I40" s="1092" t="s">
        <v>257</v>
      </c>
      <c r="J40" s="707" t="s">
        <v>659</v>
      </c>
      <c r="K40" s="707" t="s">
        <v>344</v>
      </c>
      <c r="L40" s="221">
        <v>9849777.9</v>
      </c>
      <c r="M40" s="718">
        <f>N40+O40</f>
        <v>2351606.38</v>
      </c>
      <c r="N40" s="382">
        <v>2351606.38</v>
      </c>
      <c r="O40" s="533">
        <v>0</v>
      </c>
      <c r="P40" s="705">
        <f aca="true" t="shared" si="8" ref="P40:P47">M40/L40</f>
        <v>0.2387471477910177</v>
      </c>
      <c r="Q40" s="1166">
        <f>(M40+M41+M42+M43)/G40</f>
        <v>0.19532104577401377</v>
      </c>
      <c r="R40" s="706" t="s">
        <v>498</v>
      </c>
      <c r="S40" s="431">
        <f t="shared" si="6"/>
        <v>0.7612528522089823</v>
      </c>
      <c r="T40" s="5">
        <f t="shared" si="7"/>
        <v>7498171.5200000005</v>
      </c>
      <c r="U40" s="9"/>
    </row>
    <row r="41" spans="1:21" ht="124.5" customHeight="1">
      <c r="A41" s="1169"/>
      <c r="B41" s="1121"/>
      <c r="C41" s="1121"/>
      <c r="D41" s="876"/>
      <c r="E41" s="1236"/>
      <c r="F41" s="1153"/>
      <c r="G41" s="1219"/>
      <c r="H41" s="1221"/>
      <c r="I41" s="1093"/>
      <c r="J41" s="701" t="s">
        <v>619</v>
      </c>
      <c r="K41" s="707" t="s">
        <v>564</v>
      </c>
      <c r="L41" s="296">
        <v>1000</v>
      </c>
      <c r="M41" s="296">
        <v>1000</v>
      </c>
      <c r="N41" s="468">
        <v>1000</v>
      </c>
      <c r="O41" s="327">
        <v>0</v>
      </c>
      <c r="P41" s="705">
        <f t="shared" si="8"/>
        <v>1</v>
      </c>
      <c r="Q41" s="1147"/>
      <c r="R41" s="794" t="s">
        <v>754</v>
      </c>
      <c r="S41" s="431">
        <f t="shared" si="6"/>
        <v>0</v>
      </c>
      <c r="T41" s="5">
        <f t="shared" si="7"/>
        <v>0</v>
      </c>
      <c r="U41" s="9"/>
    </row>
    <row r="42" spans="1:21" ht="240">
      <c r="A42" s="1169"/>
      <c r="B42" s="1121"/>
      <c r="C42" s="1121"/>
      <c r="D42" s="876"/>
      <c r="E42" s="1236"/>
      <c r="F42" s="1153"/>
      <c r="G42" s="1219"/>
      <c r="H42" s="1221"/>
      <c r="I42" s="1093"/>
      <c r="J42" s="701" t="s">
        <v>130</v>
      </c>
      <c r="K42" s="707" t="s">
        <v>420</v>
      </c>
      <c r="L42" s="296">
        <v>6773775.26</v>
      </c>
      <c r="M42" s="703">
        <f>N42+O42</f>
        <v>7605522</v>
      </c>
      <c r="N42" s="536">
        <v>7605522</v>
      </c>
      <c r="O42" s="704">
        <v>0</v>
      </c>
      <c r="P42" s="705">
        <f t="shared" si="8"/>
        <v>1.1227892435273974</v>
      </c>
      <c r="Q42" s="1147"/>
      <c r="R42" s="794" t="s">
        <v>753</v>
      </c>
      <c r="S42" s="431"/>
      <c r="T42" s="5"/>
      <c r="U42" s="9"/>
    </row>
    <row r="43" spans="1:21" ht="60">
      <c r="A43" s="1170"/>
      <c r="B43" s="1122"/>
      <c r="C43" s="1122"/>
      <c r="D43" s="863"/>
      <c r="E43" s="1237"/>
      <c r="F43" s="1154"/>
      <c r="G43" s="1220"/>
      <c r="H43" s="1218"/>
      <c r="I43" s="1094"/>
      <c r="J43" s="712" t="s">
        <v>647</v>
      </c>
      <c r="K43" s="774" t="s">
        <v>695</v>
      </c>
      <c r="L43" s="296">
        <v>0</v>
      </c>
      <c r="M43" s="703">
        <f>N43+O43</f>
        <v>0</v>
      </c>
      <c r="N43" s="534">
        <v>0</v>
      </c>
      <c r="O43" s="704">
        <v>0</v>
      </c>
      <c r="P43" s="705">
        <v>0</v>
      </c>
      <c r="Q43" s="1148"/>
      <c r="R43" s="656" t="s">
        <v>694</v>
      </c>
      <c r="S43" s="431"/>
      <c r="T43" s="5"/>
      <c r="U43" s="9"/>
    </row>
    <row r="44" spans="1:21" ht="150">
      <c r="A44" s="719">
        <v>12</v>
      </c>
      <c r="B44" s="720" t="s">
        <v>75</v>
      </c>
      <c r="C44" s="701" t="s">
        <v>267</v>
      </c>
      <c r="D44" s="701" t="s">
        <v>478</v>
      </c>
      <c r="E44" s="721" t="s">
        <v>304</v>
      </c>
      <c r="F44" s="722" t="s">
        <v>8</v>
      </c>
      <c r="G44" s="306">
        <v>26500000</v>
      </c>
      <c r="H44" s="424" t="s">
        <v>453</v>
      </c>
      <c r="I44" s="419" t="s">
        <v>152</v>
      </c>
      <c r="J44" s="707" t="s">
        <v>620</v>
      </c>
      <c r="K44" s="707" t="s">
        <v>272</v>
      </c>
      <c r="L44" s="702">
        <v>538872.96</v>
      </c>
      <c r="M44" s="703">
        <f>N44+O44</f>
        <v>538872.96</v>
      </c>
      <c r="N44" s="382">
        <v>538872.96</v>
      </c>
      <c r="O44" s="709">
        <v>0</v>
      </c>
      <c r="P44" s="705">
        <f t="shared" si="8"/>
        <v>1</v>
      </c>
      <c r="Q44" s="723">
        <f>M44/G44</f>
        <v>0.02033482867924528</v>
      </c>
      <c r="R44" s="794" t="s">
        <v>752</v>
      </c>
      <c r="S44" s="431">
        <f>T44/L44</f>
        <v>0</v>
      </c>
      <c r="T44" s="5">
        <f>L44-M44</f>
        <v>0</v>
      </c>
      <c r="U44" s="9"/>
    </row>
    <row r="45" spans="1:21" ht="270">
      <c r="A45" s="1238">
        <v>13</v>
      </c>
      <c r="B45" s="1228" t="s">
        <v>63</v>
      </c>
      <c r="C45" s="1228" t="s">
        <v>470</v>
      </c>
      <c r="D45" s="1228" t="s">
        <v>479</v>
      </c>
      <c r="E45" s="1174" t="s">
        <v>638</v>
      </c>
      <c r="F45" s="1224" t="s">
        <v>8</v>
      </c>
      <c r="G45" s="982">
        <v>75726679.86</v>
      </c>
      <c r="H45" s="1217" t="s">
        <v>63</v>
      </c>
      <c r="I45" s="1055" t="s">
        <v>330</v>
      </c>
      <c r="J45" s="724" t="s">
        <v>659</v>
      </c>
      <c r="K45" s="707" t="s">
        <v>295</v>
      </c>
      <c r="L45" s="702">
        <v>101050.13</v>
      </c>
      <c r="M45" s="718">
        <f>N45+O45</f>
        <v>6582.4</v>
      </c>
      <c r="N45" s="529">
        <v>6582.4</v>
      </c>
      <c r="O45" s="725">
        <v>0</v>
      </c>
      <c r="P45" s="705">
        <f t="shared" si="8"/>
        <v>0.06513994588626457</v>
      </c>
      <c r="Q45" s="1166">
        <f>(M45+M46)/G45</f>
        <v>0.003510287265880932</v>
      </c>
      <c r="R45" s="794" t="s">
        <v>751</v>
      </c>
      <c r="S45" s="431">
        <f>T45/L45</f>
        <v>0.9348600541137355</v>
      </c>
      <c r="T45" s="5">
        <f>L45-M45</f>
        <v>94467.73000000001</v>
      </c>
      <c r="U45" s="9"/>
    </row>
    <row r="46" spans="1:21" ht="150">
      <c r="A46" s="1239"/>
      <c r="B46" s="1230"/>
      <c r="C46" s="1230"/>
      <c r="D46" s="863"/>
      <c r="E46" s="1122"/>
      <c r="F46" s="1119"/>
      <c r="G46" s="1220"/>
      <c r="H46" s="1218"/>
      <c r="I46" s="1056"/>
      <c r="J46" s="712" t="s">
        <v>130</v>
      </c>
      <c r="K46" s="707" t="s">
        <v>421</v>
      </c>
      <c r="L46" s="702">
        <v>259239.57</v>
      </c>
      <c r="M46" s="726">
        <f>N46+O46</f>
        <v>259240</v>
      </c>
      <c r="N46" s="330">
        <v>259240</v>
      </c>
      <c r="O46" s="709">
        <v>0</v>
      </c>
      <c r="P46" s="705">
        <f t="shared" si="8"/>
        <v>1.0000016586973972</v>
      </c>
      <c r="Q46" s="1148"/>
      <c r="R46" s="794" t="s">
        <v>750</v>
      </c>
      <c r="S46" s="431"/>
      <c r="T46" s="5"/>
      <c r="U46" s="9"/>
    </row>
    <row r="47" spans="1:21" ht="255">
      <c r="A47" s="1238">
        <v>14</v>
      </c>
      <c r="B47" s="1228" t="s">
        <v>63</v>
      </c>
      <c r="C47" s="1228" t="s">
        <v>158</v>
      </c>
      <c r="D47" s="1228" t="s">
        <v>479</v>
      </c>
      <c r="E47" s="1174" t="s">
        <v>637</v>
      </c>
      <c r="F47" s="1176" t="s">
        <v>8</v>
      </c>
      <c r="G47" s="982">
        <v>114144662.22</v>
      </c>
      <c r="H47" s="1217" t="s">
        <v>63</v>
      </c>
      <c r="I47" s="1055" t="s">
        <v>332</v>
      </c>
      <c r="J47" s="707" t="s">
        <v>659</v>
      </c>
      <c r="K47" s="707" t="s">
        <v>655</v>
      </c>
      <c r="L47" s="702">
        <v>3378744.56</v>
      </c>
      <c r="M47" s="703">
        <v>872179.28</v>
      </c>
      <c r="N47" s="382">
        <v>872179.28</v>
      </c>
      <c r="O47" s="709">
        <v>0</v>
      </c>
      <c r="P47" s="705">
        <f t="shared" si="8"/>
        <v>0.25813708746304276</v>
      </c>
      <c r="Q47" s="1166">
        <f>(M47:M49)/G47</f>
        <v>0.007640999263890064</v>
      </c>
      <c r="R47" s="778" t="s">
        <v>699</v>
      </c>
      <c r="S47" s="431">
        <f aca="true" t="shared" si="9" ref="S47:S52">T47/L47</f>
        <v>0.7418629125369572</v>
      </c>
      <c r="T47" s="5">
        <f aca="true" t="shared" si="10" ref="T47:T52">L47-M47</f>
        <v>2506565.2800000003</v>
      </c>
      <c r="U47" s="9"/>
    </row>
    <row r="48" spans="1:21" ht="60.75" customHeight="1">
      <c r="A48" s="1240"/>
      <c r="B48" s="1229"/>
      <c r="C48" s="1229"/>
      <c r="D48" s="876"/>
      <c r="E48" s="1121"/>
      <c r="F48" s="1153"/>
      <c r="G48" s="1219"/>
      <c r="H48" s="1221"/>
      <c r="I48" s="1100"/>
      <c r="J48" s="701" t="s">
        <v>619</v>
      </c>
      <c r="K48" s="707" t="s">
        <v>342</v>
      </c>
      <c r="L48" s="702">
        <v>0</v>
      </c>
      <c r="M48" s="703">
        <v>0</v>
      </c>
      <c r="N48" s="539">
        <v>0</v>
      </c>
      <c r="O48" s="709">
        <v>0</v>
      </c>
      <c r="P48" s="705">
        <v>0</v>
      </c>
      <c r="Q48" s="1147"/>
      <c r="R48" s="794" t="s">
        <v>748</v>
      </c>
      <c r="S48" s="431" t="e">
        <f t="shared" si="9"/>
        <v>#DIV/0!</v>
      </c>
      <c r="T48" s="5">
        <f t="shared" si="10"/>
        <v>0</v>
      </c>
      <c r="U48" s="9"/>
    </row>
    <row r="49" spans="1:21" ht="150">
      <c r="A49" s="1239"/>
      <c r="B49" s="1230"/>
      <c r="C49" s="1230"/>
      <c r="D49" s="863"/>
      <c r="E49" s="1122"/>
      <c r="F49" s="1154"/>
      <c r="G49" s="1220"/>
      <c r="H49" s="1218"/>
      <c r="I49" s="1056"/>
      <c r="J49" s="712" t="s">
        <v>130</v>
      </c>
      <c r="K49" s="707" t="s">
        <v>618</v>
      </c>
      <c r="L49" s="646">
        <v>186679.77</v>
      </c>
      <c r="M49" s="703">
        <f aca="true" t="shared" si="11" ref="M49:M54">N49+O49</f>
        <v>195663</v>
      </c>
      <c r="N49" s="330">
        <v>195663</v>
      </c>
      <c r="O49" s="709">
        <v>0</v>
      </c>
      <c r="P49" s="705">
        <f>M49/L49</f>
        <v>1.0481210685014237</v>
      </c>
      <c r="Q49" s="1148"/>
      <c r="R49" s="794" t="s">
        <v>749</v>
      </c>
      <c r="S49" s="431">
        <f t="shared" si="9"/>
        <v>-0.04812106850142365</v>
      </c>
      <c r="T49" s="5">
        <f t="shared" si="10"/>
        <v>-8983.23000000001</v>
      </c>
      <c r="U49" s="9"/>
    </row>
    <row r="50" spans="1:21" ht="398.25" customHeight="1">
      <c r="A50" s="1238">
        <v>15</v>
      </c>
      <c r="B50" s="1228" t="s">
        <v>63</v>
      </c>
      <c r="C50" s="1241" t="s">
        <v>331</v>
      </c>
      <c r="D50" s="1228" t="s">
        <v>479</v>
      </c>
      <c r="E50" s="1174" t="s">
        <v>637</v>
      </c>
      <c r="F50" s="1176" t="s">
        <v>8</v>
      </c>
      <c r="G50" s="982">
        <v>97275841.82</v>
      </c>
      <c r="H50" s="1217" t="s">
        <v>63</v>
      </c>
      <c r="I50" s="1055" t="s">
        <v>332</v>
      </c>
      <c r="J50" s="701" t="s">
        <v>659</v>
      </c>
      <c r="K50" s="707" t="s">
        <v>346</v>
      </c>
      <c r="L50" s="221">
        <v>1372882.5</v>
      </c>
      <c r="M50" s="379">
        <f t="shared" si="11"/>
        <v>305657.62</v>
      </c>
      <c r="N50" s="468">
        <v>305657.62</v>
      </c>
      <c r="O50" s="532">
        <v>0</v>
      </c>
      <c r="P50" s="380">
        <f>M50/L50</f>
        <v>0.22263931545489143</v>
      </c>
      <c r="Q50" s="1268">
        <f>(M50+M51)/G50</f>
        <v>0.010866938802298408</v>
      </c>
      <c r="R50" s="432" t="s">
        <v>771</v>
      </c>
      <c r="S50" s="431">
        <f t="shared" si="9"/>
        <v>0.7773606845451084</v>
      </c>
      <c r="T50" s="5">
        <f t="shared" si="10"/>
        <v>1067224.88</v>
      </c>
      <c r="U50" s="9"/>
    </row>
    <row r="51" spans="1:21" ht="135">
      <c r="A51" s="1239"/>
      <c r="B51" s="1230"/>
      <c r="C51" s="1230"/>
      <c r="D51" s="863"/>
      <c r="E51" s="1122"/>
      <c r="F51" s="1154"/>
      <c r="G51" s="1220"/>
      <c r="H51" s="1218"/>
      <c r="I51" s="1056"/>
      <c r="J51" s="712" t="s">
        <v>130</v>
      </c>
      <c r="K51" s="707" t="s">
        <v>336</v>
      </c>
      <c r="L51" s="221">
        <v>910378.05</v>
      </c>
      <c r="M51" s="379">
        <f t="shared" si="11"/>
        <v>751433</v>
      </c>
      <c r="N51" s="330">
        <v>751433</v>
      </c>
      <c r="O51" s="533">
        <v>0</v>
      </c>
      <c r="P51" s="380">
        <v>1</v>
      </c>
      <c r="Q51" s="1270"/>
      <c r="R51" s="432" t="s">
        <v>747</v>
      </c>
      <c r="S51" s="431">
        <f t="shared" si="9"/>
        <v>0.17459235753761862</v>
      </c>
      <c r="T51" s="5">
        <f t="shared" si="10"/>
        <v>158945.05000000005</v>
      </c>
      <c r="U51" s="9"/>
    </row>
    <row r="52" spans="1:21" ht="330">
      <c r="A52" s="1238">
        <v>16</v>
      </c>
      <c r="B52" s="1242" t="s">
        <v>115</v>
      </c>
      <c r="C52" s="1174" t="s">
        <v>159</v>
      </c>
      <c r="D52" s="1174" t="s">
        <v>486</v>
      </c>
      <c r="E52" s="1055" t="s">
        <v>616</v>
      </c>
      <c r="F52" s="1176" t="s">
        <v>8</v>
      </c>
      <c r="G52" s="982">
        <v>112459975.41</v>
      </c>
      <c r="H52" s="1217" t="s">
        <v>115</v>
      </c>
      <c r="I52" s="1055" t="s">
        <v>257</v>
      </c>
      <c r="J52" s="720" t="s">
        <v>659</v>
      </c>
      <c r="K52" s="649" t="s">
        <v>419</v>
      </c>
      <c r="L52" s="221">
        <v>6710623.16</v>
      </c>
      <c r="M52" s="221">
        <f t="shared" si="11"/>
        <v>2486852.63</v>
      </c>
      <c r="N52" s="655">
        <v>2486852.63</v>
      </c>
      <c r="O52" s="547">
        <v>0</v>
      </c>
      <c r="P52" s="380">
        <f aca="true" t="shared" si="12" ref="P52:P61">M52/L52</f>
        <v>0.3705844555276741</v>
      </c>
      <c r="Q52" s="1268">
        <f>(M52+M53+M54+M55)/G52</f>
        <v>0.03700594415771089</v>
      </c>
      <c r="R52" s="432" t="s">
        <v>676</v>
      </c>
      <c r="S52" s="431">
        <f t="shared" si="9"/>
        <v>0.629415544472326</v>
      </c>
      <c r="T52" s="5">
        <f t="shared" si="10"/>
        <v>4223770.53</v>
      </c>
      <c r="U52" s="9"/>
    </row>
    <row r="53" spans="1:21" ht="149.25" customHeight="1">
      <c r="A53" s="1240"/>
      <c r="B53" s="1243"/>
      <c r="C53" s="1121"/>
      <c r="D53" s="876"/>
      <c r="E53" s="1100"/>
      <c r="F53" s="1153"/>
      <c r="G53" s="1219"/>
      <c r="H53" s="1221"/>
      <c r="I53" s="1100"/>
      <c r="J53" s="713" t="s">
        <v>659</v>
      </c>
      <c r="K53" s="650" t="s">
        <v>413</v>
      </c>
      <c r="L53" s="651">
        <v>1604834.94</v>
      </c>
      <c r="M53" s="651">
        <f t="shared" si="11"/>
        <v>1604834.94</v>
      </c>
      <c r="N53" s="610">
        <v>1604834.94</v>
      </c>
      <c r="O53" s="548">
        <v>0</v>
      </c>
      <c r="P53" s="699">
        <f t="shared" si="12"/>
        <v>1</v>
      </c>
      <c r="Q53" s="1269"/>
      <c r="R53" s="652" t="s">
        <v>746</v>
      </c>
      <c r="S53" s="431"/>
      <c r="T53" s="5"/>
      <c r="U53" s="9"/>
    </row>
    <row r="54" spans="1:21" ht="409.5">
      <c r="A54" s="1240"/>
      <c r="B54" s="1243"/>
      <c r="C54" s="1121"/>
      <c r="D54" s="876"/>
      <c r="E54" s="1100"/>
      <c r="F54" s="1153"/>
      <c r="G54" s="1219"/>
      <c r="H54" s="1221"/>
      <c r="I54" s="1100"/>
      <c r="J54" s="701" t="s">
        <v>619</v>
      </c>
      <c r="K54" s="134" t="s">
        <v>436</v>
      </c>
      <c r="L54" s="651">
        <v>30000</v>
      </c>
      <c r="M54" s="651">
        <f t="shared" si="11"/>
        <v>30000</v>
      </c>
      <c r="N54" s="468">
        <v>30000</v>
      </c>
      <c r="O54" s="548">
        <v>0</v>
      </c>
      <c r="P54" s="380">
        <f t="shared" si="12"/>
        <v>1</v>
      </c>
      <c r="Q54" s="1269"/>
      <c r="R54" s="652" t="s">
        <v>684</v>
      </c>
      <c r="S54" s="431"/>
      <c r="T54" s="5"/>
      <c r="U54" s="9"/>
    </row>
    <row r="55" spans="1:21" ht="210">
      <c r="A55" s="1239"/>
      <c r="B55" s="1244"/>
      <c r="C55" s="1122"/>
      <c r="D55" s="863"/>
      <c r="E55" s="1056"/>
      <c r="F55" s="1154"/>
      <c r="G55" s="1220"/>
      <c r="H55" s="1218"/>
      <c r="I55" s="1056"/>
      <c r="J55" s="701" t="s">
        <v>619</v>
      </c>
      <c r="K55" s="653" t="s">
        <v>643</v>
      </c>
      <c r="L55" s="651">
        <v>40000</v>
      </c>
      <c r="M55" s="651">
        <v>40000</v>
      </c>
      <c r="N55" s="468">
        <v>40000</v>
      </c>
      <c r="O55" s="548">
        <v>0</v>
      </c>
      <c r="P55" s="380">
        <f t="shared" si="12"/>
        <v>1</v>
      </c>
      <c r="Q55" s="1270"/>
      <c r="R55" s="652" t="s">
        <v>640</v>
      </c>
      <c r="S55" s="431"/>
      <c r="T55" s="5"/>
      <c r="U55" s="9"/>
    </row>
    <row r="56" spans="1:21" ht="30" customHeight="1">
      <c r="A56" s="1238">
        <v>17</v>
      </c>
      <c r="B56" s="1228" t="s">
        <v>507</v>
      </c>
      <c r="C56" s="1174" t="s">
        <v>349</v>
      </c>
      <c r="D56" s="1174" t="s">
        <v>480</v>
      </c>
      <c r="E56" s="1245" t="s">
        <v>350</v>
      </c>
      <c r="F56" s="1176" t="s">
        <v>190</v>
      </c>
      <c r="G56" s="1248">
        <v>6993444</v>
      </c>
      <c r="H56" s="1226"/>
      <c r="I56" s="1055" t="s">
        <v>351</v>
      </c>
      <c r="J56" s="707" t="s">
        <v>627</v>
      </c>
      <c r="K56" s="1271" t="s">
        <v>275</v>
      </c>
      <c r="L56" s="702">
        <v>6975444</v>
      </c>
      <c r="M56" s="702">
        <v>6975444</v>
      </c>
      <c r="N56" s="468">
        <v>6975444</v>
      </c>
      <c r="O56" s="709">
        <v>0</v>
      </c>
      <c r="P56" s="705">
        <f t="shared" si="12"/>
        <v>1</v>
      </c>
      <c r="Q56" s="1166">
        <f>(M56+M57+M58+M59)/G56</f>
        <v>2.064668566731928</v>
      </c>
      <c r="R56" s="1212" t="s">
        <v>745</v>
      </c>
      <c r="S56" s="431">
        <f aca="true" t="shared" si="13" ref="S56:S61">T56/L56</f>
        <v>0</v>
      </c>
      <c r="T56" s="5">
        <f aca="true" t="shared" si="14" ref="T56:T61">L56-M56</f>
        <v>0</v>
      </c>
      <c r="U56" s="9"/>
    </row>
    <row r="57" spans="1:21" ht="30">
      <c r="A57" s="1240"/>
      <c r="B57" s="1229"/>
      <c r="C57" s="1121"/>
      <c r="D57" s="876"/>
      <c r="E57" s="1246"/>
      <c r="F57" s="1153"/>
      <c r="G57" s="1249"/>
      <c r="H57" s="1251"/>
      <c r="I57" s="1100"/>
      <c r="J57" s="713" t="s">
        <v>392</v>
      </c>
      <c r="K57" s="1163"/>
      <c r="L57" s="703">
        <v>6993444</v>
      </c>
      <c r="M57" s="703">
        <v>6993444</v>
      </c>
      <c r="N57" s="540">
        <v>6993444</v>
      </c>
      <c r="O57" s="718">
        <v>0</v>
      </c>
      <c r="P57" s="705">
        <f t="shared" si="12"/>
        <v>1</v>
      </c>
      <c r="Q57" s="1147"/>
      <c r="R57" s="1150"/>
      <c r="S57" s="431">
        <f t="shared" si="13"/>
        <v>0</v>
      </c>
      <c r="T57" s="5">
        <f t="shared" si="14"/>
        <v>0</v>
      </c>
      <c r="U57" s="9"/>
    </row>
    <row r="58" spans="1:21" ht="75.75" customHeight="1">
      <c r="A58" s="1240"/>
      <c r="B58" s="1229"/>
      <c r="C58" s="1121"/>
      <c r="D58" s="876"/>
      <c r="E58" s="1246"/>
      <c r="F58" s="1153"/>
      <c r="G58" s="1249"/>
      <c r="H58" s="1251"/>
      <c r="I58" s="1100"/>
      <c r="J58" s="707" t="s">
        <v>628</v>
      </c>
      <c r="K58" s="1163"/>
      <c r="L58" s="702">
        <v>452256</v>
      </c>
      <c r="M58" s="703">
        <f>N58+O58</f>
        <v>452256</v>
      </c>
      <c r="N58" s="468">
        <v>452256</v>
      </c>
      <c r="O58" s="709">
        <v>0</v>
      </c>
      <c r="P58" s="705">
        <f t="shared" si="12"/>
        <v>1</v>
      </c>
      <c r="Q58" s="1147"/>
      <c r="R58" s="1150"/>
      <c r="S58" s="431">
        <f t="shared" si="13"/>
        <v>0</v>
      </c>
      <c r="T58" s="5">
        <f t="shared" si="14"/>
        <v>0</v>
      </c>
      <c r="U58" s="9"/>
    </row>
    <row r="59" spans="1:21" ht="123.75" customHeight="1">
      <c r="A59" s="1239"/>
      <c r="B59" s="1230"/>
      <c r="C59" s="1122"/>
      <c r="D59" s="863"/>
      <c r="E59" s="1247"/>
      <c r="F59" s="1154"/>
      <c r="G59" s="1250"/>
      <c r="H59" s="1227"/>
      <c r="I59" s="1056"/>
      <c r="J59" s="707" t="s">
        <v>629</v>
      </c>
      <c r="K59" s="1164"/>
      <c r="L59" s="702">
        <v>18000</v>
      </c>
      <c r="M59" s="703">
        <f>N59+O59</f>
        <v>18000</v>
      </c>
      <c r="N59" s="468">
        <v>18000</v>
      </c>
      <c r="O59" s="709">
        <v>0</v>
      </c>
      <c r="P59" s="711">
        <f t="shared" si="12"/>
        <v>1</v>
      </c>
      <c r="Q59" s="1148"/>
      <c r="R59" s="1151"/>
      <c r="S59" s="431">
        <f t="shared" si="13"/>
        <v>0</v>
      </c>
      <c r="T59" s="5">
        <f t="shared" si="14"/>
        <v>0</v>
      </c>
      <c r="U59" s="9"/>
    </row>
    <row r="60" spans="1:21" ht="330">
      <c r="A60" s="727">
        <v>18</v>
      </c>
      <c r="B60" s="728" t="s">
        <v>507</v>
      </c>
      <c r="C60" s="701" t="s">
        <v>313</v>
      </c>
      <c r="D60" s="701" t="s">
        <v>480</v>
      </c>
      <c r="E60" s="729" t="s">
        <v>656</v>
      </c>
      <c r="F60" s="722" t="s">
        <v>8</v>
      </c>
      <c r="G60" s="306">
        <v>26778105.58</v>
      </c>
      <c r="H60" s="424" t="s">
        <v>454</v>
      </c>
      <c r="I60" s="697" t="s">
        <v>334</v>
      </c>
      <c r="J60" s="701" t="s">
        <v>659</v>
      </c>
      <c r="K60" s="730" t="s">
        <v>320</v>
      </c>
      <c r="L60" s="702">
        <v>1127855.33</v>
      </c>
      <c r="M60" s="702">
        <v>858531.36</v>
      </c>
      <c r="N60" s="468">
        <v>858531.36</v>
      </c>
      <c r="O60" s="725">
        <v>0</v>
      </c>
      <c r="P60" s="705">
        <f t="shared" si="12"/>
        <v>0.7612069891978078</v>
      </c>
      <c r="Q60" s="705">
        <f>M60/G60</f>
        <v>0.032060944618921026</v>
      </c>
      <c r="R60" s="796" t="s">
        <v>767</v>
      </c>
      <c r="S60" s="431">
        <f t="shared" si="13"/>
        <v>0.23879301080219223</v>
      </c>
      <c r="T60" s="5">
        <f t="shared" si="14"/>
        <v>269323.9700000001</v>
      </c>
      <c r="U60" s="9"/>
    </row>
    <row r="61" spans="1:21" ht="75">
      <c r="A61" s="1182">
        <v>19</v>
      </c>
      <c r="B61" s="1224" t="s">
        <v>115</v>
      </c>
      <c r="C61" s="1174" t="s">
        <v>318</v>
      </c>
      <c r="D61" s="1174" t="s">
        <v>486</v>
      </c>
      <c r="E61" s="1232" t="s">
        <v>639</v>
      </c>
      <c r="F61" s="1213" t="s">
        <v>8</v>
      </c>
      <c r="G61" s="982">
        <v>98302823.1</v>
      </c>
      <c r="H61" s="1217" t="s">
        <v>115</v>
      </c>
      <c r="I61" s="1055" t="s">
        <v>257</v>
      </c>
      <c r="J61" s="701" t="s">
        <v>659</v>
      </c>
      <c r="K61" s="730" t="s">
        <v>321</v>
      </c>
      <c r="L61" s="702">
        <v>25434805</v>
      </c>
      <c r="M61" s="702">
        <v>0</v>
      </c>
      <c r="N61" s="541">
        <v>0</v>
      </c>
      <c r="O61" s="725">
        <f>M61</f>
        <v>0</v>
      </c>
      <c r="P61" s="705">
        <f t="shared" si="12"/>
        <v>0</v>
      </c>
      <c r="Q61" s="1166">
        <f>M61/G61</f>
        <v>0</v>
      </c>
      <c r="R61" s="794" t="s">
        <v>744</v>
      </c>
      <c r="S61" s="431">
        <f t="shared" si="13"/>
        <v>1</v>
      </c>
      <c r="T61" s="5">
        <f t="shared" si="14"/>
        <v>25434805</v>
      </c>
      <c r="U61" s="9"/>
    </row>
    <row r="62" spans="1:21" ht="60">
      <c r="A62" s="1116"/>
      <c r="B62" s="1119"/>
      <c r="C62" s="1122"/>
      <c r="D62" s="863"/>
      <c r="E62" s="1233"/>
      <c r="F62" s="1214"/>
      <c r="G62" s="1220"/>
      <c r="H62" s="1218"/>
      <c r="I62" s="1056"/>
      <c r="J62" s="712" t="s">
        <v>430</v>
      </c>
      <c r="K62" s="731" t="s">
        <v>415</v>
      </c>
      <c r="L62" s="703">
        <v>0</v>
      </c>
      <c r="M62" s="703">
        <v>0</v>
      </c>
      <c r="N62" s="542">
        <v>0</v>
      </c>
      <c r="O62" s="732">
        <v>0</v>
      </c>
      <c r="P62" s="733">
        <v>0</v>
      </c>
      <c r="Q62" s="1148"/>
      <c r="R62" s="795" t="s">
        <v>743</v>
      </c>
      <c r="S62" s="431"/>
      <c r="T62" s="5"/>
      <c r="U62" s="9"/>
    </row>
    <row r="63" spans="1:21" ht="375">
      <c r="A63" s="1182">
        <v>20</v>
      </c>
      <c r="B63" s="1174" t="s">
        <v>69</v>
      </c>
      <c r="C63" s="1174" t="s">
        <v>319</v>
      </c>
      <c r="D63" s="1174" t="s">
        <v>478</v>
      </c>
      <c r="E63" s="1209" t="s">
        <v>631</v>
      </c>
      <c r="F63" s="1176" t="s">
        <v>8</v>
      </c>
      <c r="G63" s="982">
        <v>17399982.08</v>
      </c>
      <c r="H63" s="1217" t="s">
        <v>455</v>
      </c>
      <c r="I63" s="1055" t="s">
        <v>257</v>
      </c>
      <c r="J63" s="701" t="s">
        <v>659</v>
      </c>
      <c r="K63" s="734" t="s">
        <v>354</v>
      </c>
      <c r="L63" s="708">
        <v>172490.5</v>
      </c>
      <c r="M63" s="708">
        <v>108641.22</v>
      </c>
      <c r="N63" s="468">
        <v>108641.22</v>
      </c>
      <c r="O63" s="716">
        <v>0</v>
      </c>
      <c r="P63" s="735">
        <f aca="true" t="shared" si="15" ref="P63:P70">M63/L63</f>
        <v>0.6298388606908787</v>
      </c>
      <c r="Q63" s="1166">
        <f>(M63+M64)/G63</f>
        <v>0.006243754706211744</v>
      </c>
      <c r="R63" s="432" t="s">
        <v>671</v>
      </c>
      <c r="S63" s="431">
        <f>T63/L63</f>
        <v>0.37016113930912137</v>
      </c>
      <c r="T63" s="5">
        <f>L63-M63</f>
        <v>63849.28</v>
      </c>
      <c r="U63" s="9"/>
    </row>
    <row r="64" spans="1:21" ht="91.5" customHeight="1">
      <c r="A64" s="1116"/>
      <c r="B64" s="1122"/>
      <c r="C64" s="1122"/>
      <c r="D64" s="863"/>
      <c r="E64" s="1211"/>
      <c r="F64" s="1154"/>
      <c r="G64" s="1220"/>
      <c r="H64" s="1218"/>
      <c r="I64" s="1056"/>
      <c r="J64" s="712" t="s">
        <v>130</v>
      </c>
      <c r="K64" s="736" t="s">
        <v>353</v>
      </c>
      <c r="L64" s="294">
        <v>72625.27</v>
      </c>
      <c r="M64" s="294">
        <f>O64</f>
        <v>0</v>
      </c>
      <c r="N64" s="542">
        <v>0</v>
      </c>
      <c r="O64" s="592">
        <v>0</v>
      </c>
      <c r="P64" s="735">
        <f>M64/L64</f>
        <v>0</v>
      </c>
      <c r="Q64" s="1148"/>
      <c r="R64" s="706" t="s">
        <v>499</v>
      </c>
      <c r="S64" s="431">
        <f>T64/L64</f>
        <v>1</v>
      </c>
      <c r="T64" s="5">
        <f>L64-M64</f>
        <v>72625.27</v>
      </c>
      <c r="U64" s="9"/>
    </row>
    <row r="65" spans="1:21" ht="90.75" customHeight="1">
      <c r="A65" s="1182">
        <v>21</v>
      </c>
      <c r="B65" s="1174" t="s">
        <v>507</v>
      </c>
      <c r="C65" s="1174" t="s">
        <v>345</v>
      </c>
      <c r="D65" s="1174" t="s">
        <v>480</v>
      </c>
      <c r="E65" s="1209" t="s">
        <v>657</v>
      </c>
      <c r="F65" s="1260" t="s">
        <v>8</v>
      </c>
      <c r="G65" s="982">
        <v>32817739.74</v>
      </c>
      <c r="H65" s="1226" t="s">
        <v>456</v>
      </c>
      <c r="I65" s="1055" t="s">
        <v>257</v>
      </c>
      <c r="J65" s="781" t="s">
        <v>706</v>
      </c>
      <c r="K65" s="797" t="s">
        <v>772</v>
      </c>
      <c r="L65" s="1264">
        <v>638862.01</v>
      </c>
      <c r="M65" s="737">
        <v>229295</v>
      </c>
      <c r="N65" s="468">
        <v>229295</v>
      </c>
      <c r="O65" s="738">
        <v>0</v>
      </c>
      <c r="P65" s="1166">
        <f>(M65+M66)/L65</f>
        <v>0.9748717567350734</v>
      </c>
      <c r="Q65" s="1262">
        <f>M65/(G65+M66)</f>
        <v>0.006904135719777973</v>
      </c>
      <c r="R65" s="1266" t="s">
        <v>742</v>
      </c>
      <c r="S65" s="431">
        <f>T65/L65</f>
        <v>0.6410883783808025</v>
      </c>
      <c r="T65" s="5">
        <f>L65-M65</f>
        <v>409567.01</v>
      </c>
      <c r="U65" s="9"/>
    </row>
    <row r="66" spans="1:21" ht="150.75" customHeight="1">
      <c r="A66" s="1116"/>
      <c r="B66" s="1122"/>
      <c r="C66" s="1122"/>
      <c r="D66" s="1122"/>
      <c r="E66" s="1211"/>
      <c r="F66" s="1261"/>
      <c r="G66" s="1220"/>
      <c r="H66" s="1227"/>
      <c r="I66" s="1056"/>
      <c r="J66" s="781" t="s">
        <v>659</v>
      </c>
      <c r="K66" s="782" t="s">
        <v>707</v>
      </c>
      <c r="L66" s="1265"/>
      <c r="M66" s="780">
        <f>N66</f>
        <v>393513.53</v>
      </c>
      <c r="N66" s="468">
        <v>393513.53</v>
      </c>
      <c r="O66" s="744">
        <v>0</v>
      </c>
      <c r="P66" s="1148"/>
      <c r="Q66" s="1263"/>
      <c r="R66" s="1267"/>
      <c r="S66" s="333"/>
      <c r="T66" s="334"/>
      <c r="U66" s="9"/>
    </row>
    <row r="67" spans="1:21" ht="150">
      <c r="A67" s="740">
        <v>22</v>
      </c>
      <c r="B67" s="728" t="s">
        <v>422</v>
      </c>
      <c r="C67" s="728" t="s">
        <v>362</v>
      </c>
      <c r="D67" s="728" t="s">
        <v>486</v>
      </c>
      <c r="E67" s="741" t="s">
        <v>672</v>
      </c>
      <c r="F67" s="742" t="s">
        <v>28</v>
      </c>
      <c r="G67" s="698">
        <v>79966739</v>
      </c>
      <c r="H67" s="700" t="s">
        <v>455</v>
      </c>
      <c r="I67" s="696" t="s">
        <v>341</v>
      </c>
      <c r="J67" s="728" t="s">
        <v>661</v>
      </c>
      <c r="K67" s="736" t="s">
        <v>423</v>
      </c>
      <c r="L67" s="743">
        <v>46844.27</v>
      </c>
      <c r="M67" s="743">
        <v>46844.27</v>
      </c>
      <c r="N67" s="543">
        <v>46844.27</v>
      </c>
      <c r="O67" s="744">
        <v>0</v>
      </c>
      <c r="P67" s="745">
        <f t="shared" si="15"/>
        <v>1</v>
      </c>
      <c r="Q67" s="745">
        <f>M67/G67</f>
        <v>0.000585796927395026</v>
      </c>
      <c r="R67" s="791" t="s">
        <v>741</v>
      </c>
      <c r="S67" s="333">
        <f>T67/L67</f>
        <v>0</v>
      </c>
      <c r="T67" s="334">
        <f>L67-M67</f>
        <v>0</v>
      </c>
      <c r="U67" s="9"/>
    </row>
    <row r="68" spans="1:21" ht="240">
      <c r="A68" s="727">
        <v>23</v>
      </c>
      <c r="B68" s="728" t="s">
        <v>368</v>
      </c>
      <c r="C68" s="728" t="s">
        <v>369</v>
      </c>
      <c r="D68" s="728" t="s">
        <v>480</v>
      </c>
      <c r="E68" s="741" t="s">
        <v>673</v>
      </c>
      <c r="F68" s="742" t="s">
        <v>10</v>
      </c>
      <c r="G68" s="698">
        <v>832307</v>
      </c>
      <c r="H68" s="700" t="s">
        <v>457</v>
      </c>
      <c r="I68" s="696" t="s">
        <v>257</v>
      </c>
      <c r="J68" s="728" t="s">
        <v>667</v>
      </c>
      <c r="K68" s="746" t="s">
        <v>370</v>
      </c>
      <c r="L68" s="708">
        <v>262855.24</v>
      </c>
      <c r="M68" s="708">
        <v>262855.24</v>
      </c>
      <c r="N68" s="537">
        <v>262855.24</v>
      </c>
      <c r="O68" s="716">
        <v>0</v>
      </c>
      <c r="P68" s="705">
        <f t="shared" si="15"/>
        <v>1</v>
      </c>
      <c r="Q68" s="705">
        <f>M68/G68</f>
        <v>0.31581524605704386</v>
      </c>
      <c r="R68" s="794" t="s">
        <v>740</v>
      </c>
      <c r="S68" s="333"/>
      <c r="T68" s="334"/>
      <c r="U68" s="9"/>
    </row>
    <row r="69" spans="1:21" ht="180">
      <c r="A69" s="1182">
        <v>24</v>
      </c>
      <c r="B69" s="1174" t="s">
        <v>115</v>
      </c>
      <c r="C69" s="1174" t="s">
        <v>371</v>
      </c>
      <c r="D69" s="1174" t="s">
        <v>486</v>
      </c>
      <c r="E69" s="1209" t="s">
        <v>617</v>
      </c>
      <c r="F69" s="1213" t="s">
        <v>8</v>
      </c>
      <c r="G69" s="982">
        <v>65979785.22</v>
      </c>
      <c r="H69" s="1217" t="s">
        <v>115</v>
      </c>
      <c r="I69" s="1055" t="s">
        <v>257</v>
      </c>
      <c r="J69" s="701" t="s">
        <v>659</v>
      </c>
      <c r="K69" s="701" t="s">
        <v>424</v>
      </c>
      <c r="L69" s="747">
        <v>7641510.87</v>
      </c>
      <c r="M69" s="747">
        <f>N69+O69</f>
        <v>3476353.75</v>
      </c>
      <c r="N69" s="544">
        <v>3476353.75</v>
      </c>
      <c r="O69" s="381">
        <v>0</v>
      </c>
      <c r="P69" s="705">
        <f t="shared" si="15"/>
        <v>0.45493015833398925</v>
      </c>
      <c r="Q69" s="1166">
        <f>(M69+M70+M71+M72+M73+M74)/G69</f>
        <v>0.059428567506331145</v>
      </c>
      <c r="R69" s="685" t="s">
        <v>739</v>
      </c>
      <c r="S69" s="333"/>
      <c r="T69" s="334"/>
      <c r="U69" s="9"/>
    </row>
    <row r="70" spans="1:21" ht="193.5" customHeight="1">
      <c r="A70" s="1115"/>
      <c r="B70" s="1121"/>
      <c r="C70" s="1121"/>
      <c r="D70" s="876"/>
      <c r="E70" s="1210"/>
      <c r="F70" s="1252"/>
      <c r="G70" s="1219"/>
      <c r="H70" s="1221"/>
      <c r="I70" s="1100"/>
      <c r="J70" s="701" t="s">
        <v>659</v>
      </c>
      <c r="K70" s="701" t="s">
        <v>652</v>
      </c>
      <c r="L70" s="708">
        <v>274730.37</v>
      </c>
      <c r="M70" s="708">
        <f>N70+O70</f>
        <v>274730.37</v>
      </c>
      <c r="N70" s="544">
        <v>274730.37</v>
      </c>
      <c r="O70" s="549">
        <v>0</v>
      </c>
      <c r="P70" s="705">
        <f t="shared" si="15"/>
        <v>1</v>
      </c>
      <c r="Q70" s="1147"/>
      <c r="R70" s="686" t="s">
        <v>738</v>
      </c>
      <c r="S70" s="333"/>
      <c r="T70" s="334"/>
      <c r="U70" s="9"/>
    </row>
    <row r="71" spans="1:21" ht="81" customHeight="1">
      <c r="A71" s="1115"/>
      <c r="B71" s="1121"/>
      <c r="C71" s="1121"/>
      <c r="D71" s="876"/>
      <c r="E71" s="1210"/>
      <c r="F71" s="1252"/>
      <c r="G71" s="1219"/>
      <c r="H71" s="1221"/>
      <c r="I71" s="1100"/>
      <c r="J71" s="701" t="s">
        <v>619</v>
      </c>
      <c r="K71" s="701" t="s">
        <v>458</v>
      </c>
      <c r="L71" s="747">
        <v>0</v>
      </c>
      <c r="M71" s="747">
        <v>0</v>
      </c>
      <c r="N71" s="554">
        <v>0</v>
      </c>
      <c r="O71" s="381">
        <v>0</v>
      </c>
      <c r="P71" s="705">
        <v>0</v>
      </c>
      <c r="Q71" s="1147"/>
      <c r="R71" s="793" t="s">
        <v>737</v>
      </c>
      <c r="S71" s="333"/>
      <c r="T71" s="334"/>
      <c r="U71" s="9"/>
    </row>
    <row r="72" spans="1:21" ht="360">
      <c r="A72" s="1115"/>
      <c r="B72" s="1121"/>
      <c r="C72" s="1121"/>
      <c r="D72" s="876"/>
      <c r="E72" s="1210"/>
      <c r="F72" s="1252"/>
      <c r="G72" s="1219"/>
      <c r="H72" s="1221"/>
      <c r="I72" s="1100"/>
      <c r="J72" s="701" t="s">
        <v>619</v>
      </c>
      <c r="K72" s="701" t="s">
        <v>416</v>
      </c>
      <c r="L72" s="747">
        <v>60000</v>
      </c>
      <c r="M72" s="747">
        <f>N72+O72</f>
        <v>60000</v>
      </c>
      <c r="N72" s="544">
        <v>60000</v>
      </c>
      <c r="O72" s="381">
        <v>0</v>
      </c>
      <c r="P72" s="705">
        <f aca="true" t="shared" si="16" ref="P72:P80">M72/L72</f>
        <v>1</v>
      </c>
      <c r="Q72" s="1147"/>
      <c r="R72" s="685" t="s">
        <v>735</v>
      </c>
      <c r="S72" s="333"/>
      <c r="T72" s="334"/>
      <c r="U72" s="9"/>
    </row>
    <row r="73" spans="1:21" ht="390" customHeight="1">
      <c r="A73" s="1115"/>
      <c r="B73" s="1121"/>
      <c r="C73" s="1121"/>
      <c r="D73" s="876"/>
      <c r="E73" s="1210"/>
      <c r="F73" s="1252"/>
      <c r="G73" s="1219"/>
      <c r="H73" s="1221"/>
      <c r="I73" s="1100"/>
      <c r="J73" s="701" t="s">
        <v>619</v>
      </c>
      <c r="K73" s="701" t="s">
        <v>434</v>
      </c>
      <c r="L73" s="747">
        <v>100000</v>
      </c>
      <c r="M73" s="747">
        <f>N73+O73</f>
        <v>100000</v>
      </c>
      <c r="N73" s="544">
        <v>100000</v>
      </c>
      <c r="O73" s="381">
        <v>0</v>
      </c>
      <c r="P73" s="705">
        <f t="shared" si="16"/>
        <v>1</v>
      </c>
      <c r="Q73" s="1147"/>
      <c r="R73" s="685" t="s">
        <v>736</v>
      </c>
      <c r="S73" s="333"/>
      <c r="T73" s="334"/>
      <c r="U73" s="9"/>
    </row>
    <row r="74" spans="1:21" ht="375">
      <c r="A74" s="1116"/>
      <c r="B74" s="1122"/>
      <c r="C74" s="1122"/>
      <c r="D74" s="863"/>
      <c r="E74" s="1211"/>
      <c r="F74" s="1214"/>
      <c r="G74" s="1220"/>
      <c r="H74" s="1218"/>
      <c r="I74" s="1056"/>
      <c r="J74" s="701" t="s">
        <v>619</v>
      </c>
      <c r="K74" s="701" t="s">
        <v>435</v>
      </c>
      <c r="L74" s="747">
        <v>10000</v>
      </c>
      <c r="M74" s="747">
        <f>N74+O74</f>
        <v>10000</v>
      </c>
      <c r="N74" s="544">
        <v>10000</v>
      </c>
      <c r="O74" s="381">
        <v>0</v>
      </c>
      <c r="P74" s="705">
        <f t="shared" si="16"/>
        <v>1</v>
      </c>
      <c r="Q74" s="1148"/>
      <c r="R74" s="685" t="s">
        <v>685</v>
      </c>
      <c r="S74" s="333"/>
      <c r="T74" s="334"/>
      <c r="U74" s="9"/>
    </row>
    <row r="75" spans="1:21" ht="184.5" customHeight="1">
      <c r="A75" s="748">
        <v>25</v>
      </c>
      <c r="B75" s="701" t="s">
        <v>69</v>
      </c>
      <c r="C75" s="701" t="s">
        <v>380</v>
      </c>
      <c r="D75" s="701" t="s">
        <v>478</v>
      </c>
      <c r="E75" s="749" t="s">
        <v>387</v>
      </c>
      <c r="F75" s="722" t="s">
        <v>68</v>
      </c>
      <c r="G75" s="355" t="s">
        <v>636</v>
      </c>
      <c r="H75" s="424" t="s">
        <v>69</v>
      </c>
      <c r="I75" s="697" t="s">
        <v>381</v>
      </c>
      <c r="J75" s="701" t="s">
        <v>661</v>
      </c>
      <c r="K75" s="701" t="s">
        <v>382</v>
      </c>
      <c r="L75" s="747">
        <v>1288295.9</v>
      </c>
      <c r="M75" s="747">
        <v>1288295.9</v>
      </c>
      <c r="N75" s="632">
        <v>1288295.9</v>
      </c>
      <c r="O75" s="381">
        <v>0</v>
      </c>
      <c r="P75" s="739">
        <f t="shared" si="16"/>
        <v>1</v>
      </c>
      <c r="Q75" s="739">
        <f>M75/14016475</f>
        <v>0.09191297383971361</v>
      </c>
      <c r="R75" s="789" t="s">
        <v>734</v>
      </c>
      <c r="S75" s="333"/>
      <c r="T75" s="334"/>
      <c r="U75" s="9"/>
    </row>
    <row r="76" spans="1:21" ht="135">
      <c r="A76" s="727">
        <v>26</v>
      </c>
      <c r="B76" s="728" t="s">
        <v>507</v>
      </c>
      <c r="C76" s="783" t="s">
        <v>654</v>
      </c>
      <c r="D76" s="701" t="s">
        <v>480</v>
      </c>
      <c r="E76" s="729" t="s">
        <v>658</v>
      </c>
      <c r="F76" s="722" t="s">
        <v>68</v>
      </c>
      <c r="G76" s="654">
        <v>6979266.31</v>
      </c>
      <c r="H76" s="424" t="s">
        <v>189</v>
      </c>
      <c r="I76" s="697" t="s">
        <v>491</v>
      </c>
      <c r="J76" s="701" t="s">
        <v>661</v>
      </c>
      <c r="K76" s="736" t="s">
        <v>641</v>
      </c>
      <c r="L76" s="737">
        <v>581901</v>
      </c>
      <c r="M76" s="737">
        <f>N76+O76</f>
        <v>581901</v>
      </c>
      <c r="N76" s="545">
        <v>581901</v>
      </c>
      <c r="O76" s="550">
        <v>0</v>
      </c>
      <c r="P76" s="739">
        <f t="shared" si="16"/>
        <v>1</v>
      </c>
      <c r="Q76" s="739">
        <f>M76/G76</f>
        <v>0.08337566932590655</v>
      </c>
      <c r="R76" s="789" t="s">
        <v>731</v>
      </c>
      <c r="S76" s="333"/>
      <c r="T76" s="334"/>
      <c r="U76" s="9"/>
    </row>
    <row r="77" spans="1:21" ht="165">
      <c r="A77" s="727">
        <v>27</v>
      </c>
      <c r="B77" s="701" t="s">
        <v>506</v>
      </c>
      <c r="C77" s="701" t="s">
        <v>503</v>
      </c>
      <c r="D77" s="701" t="s">
        <v>482</v>
      </c>
      <c r="E77" s="729" t="s">
        <v>674</v>
      </c>
      <c r="F77" s="722" t="s">
        <v>504</v>
      </c>
      <c r="G77" s="654">
        <v>3179978.87</v>
      </c>
      <c r="H77" s="424" t="s">
        <v>455</v>
      </c>
      <c r="I77" s="697" t="s">
        <v>491</v>
      </c>
      <c r="J77" s="701" t="s">
        <v>505</v>
      </c>
      <c r="K77" s="736" t="s">
        <v>509</v>
      </c>
      <c r="L77" s="737">
        <v>27029.82</v>
      </c>
      <c r="M77" s="737">
        <f>N77+O77</f>
        <v>27029.82</v>
      </c>
      <c r="N77" s="545">
        <v>27029.82</v>
      </c>
      <c r="O77" s="550">
        <v>0</v>
      </c>
      <c r="P77" s="739">
        <f t="shared" si="16"/>
        <v>1</v>
      </c>
      <c r="Q77" s="739">
        <f>M77/G77</f>
        <v>0.008499999875785338</v>
      </c>
      <c r="R77" s="790" t="s">
        <v>732</v>
      </c>
      <c r="S77" s="333"/>
      <c r="T77" s="334"/>
      <c r="U77" s="9"/>
    </row>
    <row r="78" spans="1:21" ht="150">
      <c r="A78" s="727">
        <v>28</v>
      </c>
      <c r="B78" s="701" t="s">
        <v>507</v>
      </c>
      <c r="C78" s="707" t="s">
        <v>508</v>
      </c>
      <c r="D78" s="701" t="s">
        <v>480</v>
      </c>
      <c r="E78" s="729" t="s">
        <v>646</v>
      </c>
      <c r="F78" s="750" t="s">
        <v>504</v>
      </c>
      <c r="G78" s="654">
        <v>12484471.11</v>
      </c>
      <c r="H78" s="666" t="s">
        <v>189</v>
      </c>
      <c r="I78" s="697" t="s">
        <v>491</v>
      </c>
      <c r="J78" s="701" t="s">
        <v>505</v>
      </c>
      <c r="K78" s="736" t="s">
        <v>510</v>
      </c>
      <c r="L78" s="737">
        <v>70013.51</v>
      </c>
      <c r="M78" s="737">
        <f>N78+O78</f>
        <v>70013.51</v>
      </c>
      <c r="N78" s="545">
        <v>70013.51</v>
      </c>
      <c r="O78" s="667">
        <v>0</v>
      </c>
      <c r="P78" s="739">
        <f t="shared" si="16"/>
        <v>1</v>
      </c>
      <c r="Q78" s="739">
        <f>M78/G78</f>
        <v>0.00560804774051818</v>
      </c>
      <c r="R78" s="798" t="s">
        <v>768</v>
      </c>
      <c r="S78" s="333"/>
      <c r="T78" s="334"/>
      <c r="U78" s="9"/>
    </row>
    <row r="79" spans="1:21" ht="210.75" thickBot="1">
      <c r="A79" s="751">
        <v>29</v>
      </c>
      <c r="B79" s="752" t="s">
        <v>642</v>
      </c>
      <c r="C79" s="658" t="s">
        <v>517</v>
      </c>
      <c r="D79" s="659" t="s">
        <v>485</v>
      </c>
      <c r="E79" s="660" t="s">
        <v>512</v>
      </c>
      <c r="F79" s="753" t="s">
        <v>511</v>
      </c>
      <c r="G79" s="661">
        <v>4550790</v>
      </c>
      <c r="H79" s="662" t="s">
        <v>513</v>
      </c>
      <c r="I79" s="663"/>
      <c r="J79" s="663" t="s">
        <v>660</v>
      </c>
      <c r="K79" s="754" t="s">
        <v>514</v>
      </c>
      <c r="L79" s="755">
        <v>1414.57</v>
      </c>
      <c r="M79" s="756">
        <v>1414.57</v>
      </c>
      <c r="N79" s="664">
        <v>1414.57</v>
      </c>
      <c r="O79" s="665">
        <v>0</v>
      </c>
      <c r="P79" s="757">
        <f t="shared" si="16"/>
        <v>1</v>
      </c>
      <c r="Q79" s="758">
        <f>M79/G79</f>
        <v>0.00031084053537957146</v>
      </c>
      <c r="R79" s="792" t="s">
        <v>733</v>
      </c>
      <c r="S79" s="333"/>
      <c r="T79" s="334"/>
      <c r="U79" s="9"/>
    </row>
    <row r="80" spans="1:21" ht="28.5" customHeight="1" thickBot="1">
      <c r="A80" s="471"/>
      <c r="B80" s="470" t="s">
        <v>122</v>
      </c>
      <c r="C80" s="396"/>
      <c r="D80" s="396"/>
      <c r="E80" s="759"/>
      <c r="F80" s="760"/>
      <c r="G80" s="338">
        <f>SUM(G5:G76)</f>
        <v>3503172483.879999</v>
      </c>
      <c r="H80" s="425"/>
      <c r="I80" s="761"/>
      <c r="J80" s="761"/>
      <c r="K80" s="762"/>
      <c r="L80" s="593">
        <f>SUM(L5:L79)</f>
        <v>893698514.4800001</v>
      </c>
      <c r="M80" s="593">
        <f>SUM(M5:M79)</f>
        <v>293710401.39</v>
      </c>
      <c r="N80" s="594">
        <f>SUM(N5:N79)</f>
        <v>328550539.12999994</v>
      </c>
      <c r="O80" s="553">
        <f>SUM(O5:O79)</f>
        <v>4252481.510000001</v>
      </c>
      <c r="P80" s="346">
        <f t="shared" si="16"/>
        <v>0.3286459545710399</v>
      </c>
      <c r="Q80" s="469">
        <f>M80/G80</f>
        <v>0.08384126181097881</v>
      </c>
      <c r="R80" s="763" t="s">
        <v>194</v>
      </c>
      <c r="S80" s="230">
        <f>T80/L80</f>
        <v>0.67135404542896</v>
      </c>
      <c r="T80" s="321">
        <f>L80-M80</f>
        <v>599988113.0900002</v>
      </c>
      <c r="U80" s="9"/>
    </row>
    <row r="81" spans="1:20" ht="30" customHeight="1">
      <c r="A81" s="433"/>
      <c r="B81" s="598" t="s">
        <v>142</v>
      </c>
      <c r="C81" s="1254" t="s">
        <v>208</v>
      </c>
      <c r="D81" s="1254"/>
      <c r="E81" s="1254"/>
      <c r="F81" s="1254"/>
      <c r="G81" s="1254"/>
      <c r="H81" s="1254"/>
      <c r="I81" s="1254"/>
      <c r="J81" s="1254"/>
      <c r="K81" s="1255"/>
      <c r="L81" s="634" t="s">
        <v>194</v>
      </c>
      <c r="M81" s="634" t="s">
        <v>194</v>
      </c>
      <c r="N81" s="559">
        <f>N5+N10+N13+N16+N22+N23+N28+N30+N32+N33+N34+N36+N37+N38+N40+N41+N45+N47+N50+N52+N53+N54+N55+N56+N57+N58+N59+N60+N44+N63+N65+N66+N67+N68+N69+N70+N72+N73+N74+N75+N76+N77+N78+N79+N20</f>
        <v>180538587.48000005</v>
      </c>
      <c r="O81" s="560" t="s">
        <v>194</v>
      </c>
      <c r="P81" s="558" t="s">
        <v>194</v>
      </c>
      <c r="Q81" s="561" t="s">
        <v>194</v>
      </c>
      <c r="R81" s="764" t="s">
        <v>194</v>
      </c>
      <c r="S81" s="765" t="s">
        <v>194</v>
      </c>
      <c r="T81" s="766" t="s">
        <v>194</v>
      </c>
    </row>
    <row r="82" spans="1:20" ht="30" customHeight="1">
      <c r="A82" s="564"/>
      <c r="B82" s="599" t="s">
        <v>142</v>
      </c>
      <c r="C82" s="1256" t="s">
        <v>569</v>
      </c>
      <c r="D82" s="1256"/>
      <c r="E82" s="1256"/>
      <c r="F82" s="1256"/>
      <c r="G82" s="1256"/>
      <c r="H82" s="1256"/>
      <c r="I82" s="1256"/>
      <c r="J82" s="1256"/>
      <c r="K82" s="1257"/>
      <c r="L82" s="635" t="s">
        <v>194</v>
      </c>
      <c r="M82" s="635" t="s">
        <v>194</v>
      </c>
      <c r="N82" s="597">
        <f>N7+N12+N15</f>
        <v>39092619.25</v>
      </c>
      <c r="O82" s="565" t="s">
        <v>194</v>
      </c>
      <c r="P82" s="562" t="s">
        <v>194</v>
      </c>
      <c r="Q82" s="563" t="s">
        <v>194</v>
      </c>
      <c r="R82" s="767" t="s">
        <v>194</v>
      </c>
      <c r="S82" s="765"/>
      <c r="T82" s="766"/>
    </row>
    <row r="83" spans="1:20" ht="30.75" customHeight="1" thickBot="1">
      <c r="A83" s="434"/>
      <c r="B83" s="435" t="s">
        <v>142</v>
      </c>
      <c r="C83" s="1258" t="s">
        <v>500</v>
      </c>
      <c r="D83" s="1258"/>
      <c r="E83" s="1258"/>
      <c r="F83" s="1258"/>
      <c r="G83" s="1258"/>
      <c r="H83" s="1258"/>
      <c r="I83" s="1258"/>
      <c r="J83" s="1258"/>
      <c r="K83" s="1259"/>
      <c r="L83" s="636" t="s">
        <v>194</v>
      </c>
      <c r="M83" s="636" t="s">
        <v>194</v>
      </c>
      <c r="N83" s="546">
        <f>N17+N21+N25+N29+N31+N35+N42+N46+N49+N51+N18+N19</f>
        <v>108919332.4</v>
      </c>
      <c r="O83" s="633">
        <f>O80</f>
        <v>4252481.510000001</v>
      </c>
      <c r="P83" s="768" t="s">
        <v>194</v>
      </c>
      <c r="Q83" s="769" t="s">
        <v>194</v>
      </c>
      <c r="R83" s="770" t="s">
        <v>194</v>
      </c>
      <c r="S83" s="771" t="s">
        <v>194</v>
      </c>
      <c r="T83" s="772" t="s">
        <v>194</v>
      </c>
    </row>
    <row r="84" spans="1:17" ht="15">
      <c r="A84" s="17"/>
      <c r="B84" s="148"/>
      <c r="C84" s="397"/>
      <c r="D84" s="397"/>
      <c r="E84" s="399"/>
      <c r="F84" s="399"/>
      <c r="G84" s="401"/>
      <c r="H84" s="426"/>
      <c r="I84" s="19"/>
      <c r="J84" s="19"/>
      <c r="K84" s="19"/>
      <c r="L84" s="19"/>
      <c r="M84" s="19"/>
      <c r="N84" s="555"/>
      <c r="O84" s="21"/>
      <c r="P84" s="21"/>
      <c r="Q84" s="21"/>
    </row>
    <row r="85" spans="1:17" ht="15">
      <c r="A85" s="22"/>
      <c r="B85" s="24"/>
      <c r="C85" s="398"/>
      <c r="D85" s="398"/>
      <c r="N85" s="21"/>
      <c r="O85" s="21"/>
      <c r="P85" s="21"/>
      <c r="Q85" s="21"/>
    </row>
    <row r="86" spans="1:17" ht="15">
      <c r="A86" s="22"/>
      <c r="B86" s="377" t="s">
        <v>398</v>
      </c>
      <c r="C86" s="397"/>
      <c r="D86" s="397"/>
      <c r="L86" s="773"/>
      <c r="M86" s="773"/>
      <c r="N86" s="556"/>
      <c r="O86" s="71"/>
      <c r="P86" s="170"/>
      <c r="Q86" s="170"/>
    </row>
    <row r="87" spans="1:17" ht="51.75" customHeight="1">
      <c r="A87" s="17"/>
      <c r="B87" s="822" t="s">
        <v>501</v>
      </c>
      <c r="C87" s="822"/>
      <c r="D87" s="822"/>
      <c r="E87" s="822"/>
      <c r="F87" s="822"/>
      <c r="G87" s="822"/>
      <c r="H87" s="822"/>
      <c r="I87" s="822"/>
      <c r="J87" s="19"/>
      <c r="K87" s="19"/>
      <c r="L87" s="233"/>
      <c r="M87" s="557"/>
      <c r="O87" s="21"/>
      <c r="P87" s="21"/>
      <c r="Q87" s="21"/>
    </row>
    <row r="88" spans="1:17" ht="27" customHeight="1">
      <c r="A88" s="17"/>
      <c r="B88" s="822" t="s">
        <v>502</v>
      </c>
      <c r="C88" s="1253"/>
      <c r="D88" s="1253"/>
      <c r="E88" s="1253"/>
      <c r="F88" s="1253"/>
      <c r="G88" s="1253"/>
      <c r="H88" s="1253"/>
      <c r="I88" s="1253"/>
      <c r="J88" s="19"/>
      <c r="K88" s="19"/>
      <c r="L88" s="19"/>
      <c r="M88" s="19"/>
      <c r="N88" s="21"/>
      <c r="O88" s="21"/>
      <c r="P88" s="21"/>
      <c r="Q88" s="21"/>
    </row>
    <row r="89" spans="1:17" ht="15">
      <c r="A89" s="17"/>
      <c r="B89" s="24"/>
      <c r="C89" s="58"/>
      <c r="D89" s="58"/>
      <c r="E89" s="399"/>
      <c r="F89" s="399"/>
      <c r="G89" s="401"/>
      <c r="H89" s="426"/>
      <c r="I89" s="19"/>
      <c r="J89" s="19"/>
      <c r="K89" s="19"/>
      <c r="L89" s="19"/>
      <c r="M89" s="21"/>
      <c r="N89" s="688"/>
      <c r="O89" s="560"/>
      <c r="P89" s="334"/>
      <c r="Q89" s="21"/>
    </row>
    <row r="90" spans="1:17" ht="15">
      <c r="A90" s="17"/>
      <c r="B90" s="24"/>
      <c r="C90" s="58"/>
      <c r="D90" s="58"/>
      <c r="E90" s="399"/>
      <c r="F90" s="399"/>
      <c r="G90" s="401"/>
      <c r="H90" s="426"/>
      <c r="I90" s="19"/>
      <c r="J90" s="19"/>
      <c r="K90" s="19"/>
      <c r="L90" s="19"/>
      <c r="M90" s="21"/>
      <c r="N90" s="689"/>
      <c r="O90" s="560"/>
      <c r="P90" s="334"/>
      <c r="Q90" s="21"/>
    </row>
    <row r="91" spans="1:17" ht="15">
      <c r="A91" s="17"/>
      <c r="B91" s="24"/>
      <c r="C91" s="58"/>
      <c r="D91" s="58"/>
      <c r="E91" s="399"/>
      <c r="F91" s="399"/>
      <c r="G91" s="401"/>
      <c r="H91" s="426"/>
      <c r="I91" s="19"/>
      <c r="J91" s="19"/>
      <c r="K91" s="19"/>
      <c r="L91" s="19"/>
      <c r="M91" s="21"/>
      <c r="N91" s="690"/>
      <c r="O91" s="691"/>
      <c r="P91" s="334"/>
      <c r="Q91" s="21"/>
    </row>
    <row r="92" spans="1:17" ht="15">
      <c r="A92" s="17"/>
      <c r="B92" s="149"/>
      <c r="C92" s="398"/>
      <c r="D92" s="398"/>
      <c r="I92" s="23"/>
      <c r="J92" s="23"/>
      <c r="K92" s="23"/>
      <c r="L92" s="371"/>
      <c r="M92" s="371"/>
      <c r="N92" s="692"/>
      <c r="O92" s="692"/>
      <c r="P92" s="692"/>
      <c r="Q92" s="371"/>
    </row>
    <row r="93" spans="1:17" ht="15">
      <c r="A93" s="17"/>
      <c r="B93" s="149"/>
      <c r="C93" s="398"/>
      <c r="D93" s="398"/>
      <c r="I93" s="23"/>
      <c r="J93" s="23"/>
      <c r="K93" s="23"/>
      <c r="L93" s="371"/>
      <c r="M93" s="371"/>
      <c r="N93" s="692"/>
      <c r="O93" s="692"/>
      <c r="P93" s="684"/>
      <c r="Q93" s="9"/>
    </row>
    <row r="94" spans="1:17" ht="15">
      <c r="A94" s="17"/>
      <c r="I94" s="23"/>
      <c r="J94" s="23"/>
      <c r="K94" s="23"/>
      <c r="L94" s="371"/>
      <c r="M94" s="371"/>
      <c r="N94" s="692"/>
      <c r="O94" s="692"/>
      <c r="P94" s="684"/>
      <c r="Q94" s="9"/>
    </row>
    <row r="95" spans="1:17" ht="15">
      <c r="A95" s="17"/>
      <c r="I95" s="23"/>
      <c r="J95" s="23"/>
      <c r="K95" s="23"/>
      <c r="L95" s="371"/>
      <c r="M95" s="371"/>
      <c r="N95" s="692"/>
      <c r="O95" s="692"/>
      <c r="P95" s="684"/>
      <c r="Q95" s="9"/>
    </row>
    <row r="96" spans="1:17" ht="15">
      <c r="A96" s="17"/>
      <c r="I96" s="23"/>
      <c r="J96" s="23"/>
      <c r="K96" s="23"/>
      <c r="L96" s="23"/>
      <c r="M96" s="23"/>
      <c r="N96" s="684"/>
      <c r="O96" s="684"/>
      <c r="P96" s="684"/>
      <c r="Q96" s="9"/>
    </row>
    <row r="97" spans="1:17" ht="15">
      <c r="A97" s="17"/>
      <c r="I97" s="23"/>
      <c r="J97" s="23"/>
      <c r="K97" s="23"/>
      <c r="L97" s="23"/>
      <c r="M97" s="23"/>
      <c r="N97" s="684"/>
      <c r="O97" s="684"/>
      <c r="P97" s="684"/>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7"/>
      <c r="I113" s="23"/>
      <c r="J113" s="23"/>
      <c r="K113" s="23"/>
      <c r="L113" s="23"/>
      <c r="M113" s="23"/>
      <c r="N113" s="9"/>
      <c r="O113" s="9"/>
      <c r="P113" s="9"/>
      <c r="Q113" s="9"/>
    </row>
    <row r="114" spans="1:17" ht="15">
      <c r="A114" s="17"/>
      <c r="I114" s="23"/>
      <c r="J114" s="23"/>
      <c r="K114" s="23"/>
      <c r="L114" s="23"/>
      <c r="M114" s="23"/>
      <c r="N114" s="9"/>
      <c r="O114" s="9"/>
      <c r="P114" s="9"/>
      <c r="Q114" s="9"/>
    </row>
    <row r="115" spans="1:17" ht="15">
      <c r="A115" s="17"/>
      <c r="I115" s="23"/>
      <c r="J115" s="23"/>
      <c r="K115" s="23"/>
      <c r="L115" s="23"/>
      <c r="M115" s="23"/>
      <c r="N115" s="9"/>
      <c r="O115" s="9"/>
      <c r="P115" s="9"/>
      <c r="Q115" s="9"/>
    </row>
    <row r="116" spans="1:17" ht="15">
      <c r="A116" s="17"/>
      <c r="I116" s="23"/>
      <c r="J116" s="23"/>
      <c r="K116" s="23"/>
      <c r="L116" s="23"/>
      <c r="M116" s="23"/>
      <c r="N116" s="9"/>
      <c r="O116" s="9"/>
      <c r="P116" s="9"/>
      <c r="Q116" s="9"/>
    </row>
    <row r="117" spans="1:17" ht="15">
      <c r="A117" s="17"/>
      <c r="I117" s="23"/>
      <c r="J117" s="23"/>
      <c r="K117" s="23"/>
      <c r="L117" s="23"/>
      <c r="M117" s="23"/>
      <c r="N117" s="9"/>
      <c r="O117" s="9"/>
      <c r="P117" s="9"/>
      <c r="Q117" s="9"/>
    </row>
    <row r="118" spans="1:17" ht="15">
      <c r="A118" s="17"/>
      <c r="I118" s="23"/>
      <c r="J118" s="23"/>
      <c r="K118" s="23"/>
      <c r="L118" s="23"/>
      <c r="M118" s="23"/>
      <c r="N118" s="9"/>
      <c r="O118" s="9"/>
      <c r="P118" s="9"/>
      <c r="Q118" s="9"/>
    </row>
    <row r="119" spans="1:17" ht="15">
      <c r="A119" s="17"/>
      <c r="I119" s="23"/>
      <c r="J119" s="23"/>
      <c r="K119" s="23"/>
      <c r="L119" s="23"/>
      <c r="M119" s="23"/>
      <c r="N119" s="9"/>
      <c r="O119" s="9"/>
      <c r="P119" s="9"/>
      <c r="Q119" s="9"/>
    </row>
    <row r="120" spans="1:17" ht="15">
      <c r="A120" s="17"/>
      <c r="I120" s="23"/>
      <c r="J120" s="23"/>
      <c r="K120" s="23"/>
      <c r="L120" s="23"/>
      <c r="M120" s="23"/>
      <c r="N120" s="9"/>
      <c r="O120" s="9"/>
      <c r="P120" s="9"/>
      <c r="Q120" s="9"/>
    </row>
    <row r="121" spans="1:17" ht="15">
      <c r="A121" s="17"/>
      <c r="I121" s="23"/>
      <c r="J121" s="23"/>
      <c r="K121" s="23"/>
      <c r="L121" s="23"/>
      <c r="M121" s="23"/>
      <c r="N121" s="9"/>
      <c r="O121" s="9"/>
      <c r="P121" s="9"/>
      <c r="Q121" s="9"/>
    </row>
    <row r="122" spans="1:17" ht="15">
      <c r="A122" s="17"/>
      <c r="I122" s="23"/>
      <c r="J122" s="23"/>
      <c r="K122" s="23"/>
      <c r="L122" s="23"/>
      <c r="M122" s="23"/>
      <c r="N122" s="9"/>
      <c r="O122" s="9"/>
      <c r="P122" s="9"/>
      <c r="Q122" s="9"/>
    </row>
    <row r="123" spans="1:17" ht="15">
      <c r="A123" s="17"/>
      <c r="I123" s="23"/>
      <c r="J123" s="23"/>
      <c r="K123" s="23"/>
      <c r="L123" s="23"/>
      <c r="M123" s="23"/>
      <c r="N123" s="9"/>
      <c r="O123" s="9"/>
      <c r="P123" s="9"/>
      <c r="Q123" s="9"/>
    </row>
    <row r="124" spans="1:17" ht="15">
      <c r="A124" s="19"/>
      <c r="I124" s="23"/>
      <c r="J124" s="23"/>
      <c r="K124" s="23"/>
      <c r="L124" s="23"/>
      <c r="M124" s="23"/>
      <c r="N124" s="9"/>
      <c r="O124" s="9"/>
      <c r="P124" s="9"/>
      <c r="Q124" s="9"/>
    </row>
    <row r="125" spans="1:17" ht="15">
      <c r="A125" s="19"/>
      <c r="I125" s="23"/>
      <c r="J125" s="23"/>
      <c r="K125" s="23"/>
      <c r="L125" s="23"/>
      <c r="M125" s="23"/>
      <c r="N125" s="9"/>
      <c r="O125" s="9"/>
      <c r="P125" s="9"/>
      <c r="Q125" s="9"/>
    </row>
    <row r="126" spans="1:17" ht="15">
      <c r="A126" s="19"/>
      <c r="I126" s="23"/>
      <c r="J126" s="23"/>
      <c r="K126" s="23"/>
      <c r="L126" s="23"/>
      <c r="M126" s="23"/>
      <c r="N126" s="9"/>
      <c r="O126" s="9"/>
      <c r="P126" s="9"/>
      <c r="Q126" s="9"/>
    </row>
    <row r="127" spans="1:17" ht="15">
      <c r="A127" s="19"/>
      <c r="I127" s="23"/>
      <c r="J127" s="23"/>
      <c r="K127" s="23"/>
      <c r="L127" s="23"/>
      <c r="M127" s="23"/>
      <c r="N127" s="9"/>
      <c r="O127" s="9"/>
      <c r="P127" s="9"/>
      <c r="Q127" s="9"/>
    </row>
    <row r="128" spans="9:17" ht="15">
      <c r="I128" s="23"/>
      <c r="J128" s="23"/>
      <c r="K128" s="23"/>
      <c r="L128" s="23"/>
      <c r="M128" s="23"/>
      <c r="N128" s="9"/>
      <c r="O128" s="9"/>
      <c r="P128" s="9"/>
      <c r="Q128" s="9"/>
    </row>
    <row r="129" spans="9:17" ht="15">
      <c r="I129" s="23"/>
      <c r="J129" s="23"/>
      <c r="K129" s="23"/>
      <c r="L129" s="23"/>
      <c r="M129" s="23"/>
      <c r="N129" s="9"/>
      <c r="O129" s="9"/>
      <c r="P129" s="9"/>
      <c r="Q129" s="9"/>
    </row>
    <row r="130" spans="9:17" ht="15">
      <c r="I130" s="23"/>
      <c r="J130" s="23"/>
      <c r="K130" s="23"/>
      <c r="L130" s="23"/>
      <c r="M130" s="23"/>
      <c r="N130" s="9"/>
      <c r="O130" s="9"/>
      <c r="P130" s="9"/>
      <c r="Q130" s="9"/>
    </row>
    <row r="131" spans="9:17" ht="15">
      <c r="I131" s="23"/>
      <c r="J131" s="23"/>
      <c r="K131" s="23"/>
      <c r="L131" s="23"/>
      <c r="M131" s="23"/>
      <c r="N131" s="9"/>
      <c r="O131" s="9"/>
      <c r="P131" s="9"/>
      <c r="Q131" s="9"/>
    </row>
    <row r="132" spans="9:17" ht="15">
      <c r="I132" s="23"/>
      <c r="J132" s="23"/>
      <c r="K132" s="23"/>
      <c r="L132" s="23"/>
      <c r="M132" s="23"/>
      <c r="N132" s="9"/>
      <c r="O132" s="9"/>
      <c r="P132" s="9"/>
      <c r="Q132" s="9"/>
    </row>
    <row r="133" spans="9:17" ht="15">
      <c r="I133" s="23"/>
      <c r="J133" s="23"/>
      <c r="K133" s="23"/>
      <c r="L133" s="23"/>
      <c r="M133" s="23"/>
      <c r="N133" s="9"/>
      <c r="O133" s="9"/>
      <c r="P133" s="9"/>
      <c r="Q133" s="9"/>
    </row>
    <row r="134" spans="9:17" ht="15">
      <c r="I134" s="23"/>
      <c r="J134" s="23"/>
      <c r="K134" s="23"/>
      <c r="L134" s="23"/>
      <c r="M134" s="23"/>
      <c r="N134" s="9"/>
      <c r="O134" s="9"/>
      <c r="P134" s="9"/>
      <c r="Q134" s="9"/>
    </row>
    <row r="135" spans="9:17" ht="15">
      <c r="I135" s="23"/>
      <c r="J135" s="23"/>
      <c r="K135" s="23"/>
      <c r="L135" s="23"/>
      <c r="M135" s="23"/>
      <c r="N135" s="9"/>
      <c r="O135" s="9"/>
      <c r="P135" s="9"/>
      <c r="Q135" s="9"/>
    </row>
    <row r="136" spans="9:17" ht="15">
      <c r="I136" s="23"/>
      <c r="J136" s="23"/>
      <c r="K136" s="23"/>
      <c r="L136" s="23"/>
      <c r="M136" s="23"/>
      <c r="N136" s="9"/>
      <c r="O136" s="9"/>
      <c r="P136" s="9"/>
      <c r="Q136" s="9"/>
    </row>
    <row r="137" spans="9:17" ht="15">
      <c r="I137" s="23"/>
      <c r="J137" s="23"/>
      <c r="K137" s="23"/>
      <c r="L137" s="23"/>
      <c r="M137" s="23"/>
      <c r="N137" s="9"/>
      <c r="O137" s="9"/>
      <c r="P137" s="9"/>
      <c r="Q137" s="9"/>
    </row>
    <row r="138" spans="9:13" ht="15">
      <c r="I138" s="23"/>
      <c r="J138" s="23"/>
      <c r="K138" s="23"/>
      <c r="L138" s="23"/>
      <c r="M138" s="23"/>
    </row>
    <row r="139" spans="9:13" ht="15">
      <c r="I139" s="23"/>
      <c r="J139" s="23"/>
      <c r="K139" s="23"/>
      <c r="L139" s="23"/>
      <c r="M139" s="23"/>
    </row>
    <row r="140" spans="9:13" ht="15">
      <c r="I140" s="23"/>
      <c r="J140" s="23"/>
      <c r="K140" s="23"/>
      <c r="L140" s="23"/>
      <c r="M140" s="23"/>
    </row>
    <row r="141" spans="9:13" ht="15">
      <c r="I141" s="23"/>
      <c r="J141" s="23"/>
      <c r="K141" s="23"/>
      <c r="L141" s="23"/>
      <c r="M141" s="23"/>
    </row>
    <row r="142" spans="9:13" ht="15">
      <c r="I142" s="23"/>
      <c r="J142" s="23"/>
      <c r="K142" s="23"/>
      <c r="L142" s="23"/>
      <c r="M142" s="23"/>
    </row>
    <row r="143" spans="9:13" ht="15">
      <c r="I143" s="23"/>
      <c r="J143" s="23"/>
      <c r="K143" s="23"/>
      <c r="L143" s="23"/>
      <c r="M143" s="23"/>
    </row>
    <row r="144" spans="9:13" ht="15">
      <c r="I144" s="23"/>
      <c r="J144" s="23"/>
      <c r="K144" s="23"/>
      <c r="L144" s="23"/>
      <c r="M144" s="23"/>
    </row>
  </sheetData>
  <sheetProtection/>
  <mergeCells count="255">
    <mergeCell ref="P17:P19"/>
    <mergeCell ref="R65:R66"/>
    <mergeCell ref="P65:P66"/>
    <mergeCell ref="B87:I87"/>
    <mergeCell ref="R56:R59"/>
    <mergeCell ref="F61:F62"/>
    <mergeCell ref="G61:G62"/>
    <mergeCell ref="Q61:Q62"/>
    <mergeCell ref="Q52:Q55"/>
    <mergeCell ref="K56:K59"/>
    <mergeCell ref="Q56:Q59"/>
    <mergeCell ref="Q47:Q49"/>
    <mergeCell ref="Q50:Q51"/>
    <mergeCell ref="Q40:Q43"/>
    <mergeCell ref="Q45:Q46"/>
    <mergeCell ref="Q34:Q37"/>
    <mergeCell ref="Q38:Q39"/>
    <mergeCell ref="Q30:Q31"/>
    <mergeCell ref="Q32:Q33"/>
    <mergeCell ref="B88:I88"/>
    <mergeCell ref="H69:H74"/>
    <mergeCell ref="I69:I74"/>
    <mergeCell ref="Q69:Q74"/>
    <mergeCell ref="C81:K81"/>
    <mergeCell ref="C82:K82"/>
    <mergeCell ref="C83:K83"/>
    <mergeCell ref="Q63:Q64"/>
    <mergeCell ref="B65:B66"/>
    <mergeCell ref="C65:C66"/>
    <mergeCell ref="D65:D66"/>
    <mergeCell ref="E65:E66"/>
    <mergeCell ref="F65:F66"/>
    <mergeCell ref="G65:G66"/>
    <mergeCell ref="H65:H66"/>
    <mergeCell ref="I65:I66"/>
    <mergeCell ref="Q65:Q66"/>
    <mergeCell ref="L65:L66"/>
    <mergeCell ref="A69:A74"/>
    <mergeCell ref="B69:B74"/>
    <mergeCell ref="C69:C74"/>
    <mergeCell ref="D69:D74"/>
    <mergeCell ref="E69:E74"/>
    <mergeCell ref="F69:F74"/>
    <mergeCell ref="G69:G74"/>
    <mergeCell ref="H61:H62"/>
    <mergeCell ref="I61:I62"/>
    <mergeCell ref="A63:A64"/>
    <mergeCell ref="B63:B64"/>
    <mergeCell ref="C63:C64"/>
    <mergeCell ref="D63:D64"/>
    <mergeCell ref="E63:E64"/>
    <mergeCell ref="F63:F64"/>
    <mergeCell ref="G63:G64"/>
    <mergeCell ref="A65:A66"/>
    <mergeCell ref="H63:H64"/>
    <mergeCell ref="I63:I64"/>
    <mergeCell ref="A61:A62"/>
    <mergeCell ref="B61:B62"/>
    <mergeCell ref="C61:C62"/>
    <mergeCell ref="D61:D62"/>
    <mergeCell ref="E61:E62"/>
    <mergeCell ref="A56:A59"/>
    <mergeCell ref="B56:B59"/>
    <mergeCell ref="C56:C59"/>
    <mergeCell ref="D56:D59"/>
    <mergeCell ref="E56:E59"/>
    <mergeCell ref="F56:F59"/>
    <mergeCell ref="G56:G59"/>
    <mergeCell ref="H56:H59"/>
    <mergeCell ref="I56:I59"/>
    <mergeCell ref="A52:A55"/>
    <mergeCell ref="B52:B55"/>
    <mergeCell ref="C52:C55"/>
    <mergeCell ref="D52:D55"/>
    <mergeCell ref="E52:E55"/>
    <mergeCell ref="F52:F55"/>
    <mergeCell ref="G52:G55"/>
    <mergeCell ref="H52:H55"/>
    <mergeCell ref="I52:I55"/>
    <mergeCell ref="A50:A51"/>
    <mergeCell ref="B50:B51"/>
    <mergeCell ref="C50:C51"/>
    <mergeCell ref="D50:D51"/>
    <mergeCell ref="E50:E51"/>
    <mergeCell ref="F50:F51"/>
    <mergeCell ref="G50:G51"/>
    <mergeCell ref="H50:H51"/>
    <mergeCell ref="I50:I51"/>
    <mergeCell ref="A47:A49"/>
    <mergeCell ref="B47:B49"/>
    <mergeCell ref="C47:C49"/>
    <mergeCell ref="D47:D49"/>
    <mergeCell ref="E47:E49"/>
    <mergeCell ref="F47:F49"/>
    <mergeCell ref="G47:G49"/>
    <mergeCell ref="H47:H49"/>
    <mergeCell ref="I47:I49"/>
    <mergeCell ref="A45:A46"/>
    <mergeCell ref="B45:B46"/>
    <mergeCell ref="C45:C46"/>
    <mergeCell ref="D45:D46"/>
    <mergeCell ref="E45:E46"/>
    <mergeCell ref="F45:F46"/>
    <mergeCell ref="G45:G46"/>
    <mergeCell ref="H45:H46"/>
    <mergeCell ref="I45:I46"/>
    <mergeCell ref="A40:A43"/>
    <mergeCell ref="B40:B43"/>
    <mergeCell ref="C40:C43"/>
    <mergeCell ref="D40:D43"/>
    <mergeCell ref="E40:E43"/>
    <mergeCell ref="F40:F43"/>
    <mergeCell ref="G40:G43"/>
    <mergeCell ref="H40:H43"/>
    <mergeCell ref="I40:I43"/>
    <mergeCell ref="A38:A39"/>
    <mergeCell ref="B38:B39"/>
    <mergeCell ref="C38:C39"/>
    <mergeCell ref="D38:D39"/>
    <mergeCell ref="E38:E39"/>
    <mergeCell ref="F38:F39"/>
    <mergeCell ref="G38:G39"/>
    <mergeCell ref="H38:H39"/>
    <mergeCell ref="I38:I39"/>
    <mergeCell ref="A34:A37"/>
    <mergeCell ref="B34:B37"/>
    <mergeCell ref="C34:C37"/>
    <mergeCell ref="D34:D37"/>
    <mergeCell ref="E34:E37"/>
    <mergeCell ref="F34:F37"/>
    <mergeCell ref="G34:G37"/>
    <mergeCell ref="H34:H37"/>
    <mergeCell ref="I34:I37"/>
    <mergeCell ref="A32:A33"/>
    <mergeCell ref="B32:B33"/>
    <mergeCell ref="C32:C33"/>
    <mergeCell ref="D32:D33"/>
    <mergeCell ref="E32:E33"/>
    <mergeCell ref="F32:F33"/>
    <mergeCell ref="G32:G33"/>
    <mergeCell ref="H32:H33"/>
    <mergeCell ref="I32:I33"/>
    <mergeCell ref="A30:A31"/>
    <mergeCell ref="B30:B31"/>
    <mergeCell ref="C30:C31"/>
    <mergeCell ref="D30:D31"/>
    <mergeCell ref="E30:E31"/>
    <mergeCell ref="F30:F31"/>
    <mergeCell ref="G30:G31"/>
    <mergeCell ref="H30:H31"/>
    <mergeCell ref="I30:I31"/>
    <mergeCell ref="A23:A27"/>
    <mergeCell ref="B23:B27"/>
    <mergeCell ref="C23:C27"/>
    <mergeCell ref="D23:D27"/>
    <mergeCell ref="E23:E27"/>
    <mergeCell ref="R25:R26"/>
    <mergeCell ref="A28:A29"/>
    <mergeCell ref="B28:B29"/>
    <mergeCell ref="C28:C29"/>
    <mergeCell ref="D28:D29"/>
    <mergeCell ref="E28:E29"/>
    <mergeCell ref="F28:F29"/>
    <mergeCell ref="G28:G29"/>
    <mergeCell ref="H28:H29"/>
    <mergeCell ref="I28:I29"/>
    <mergeCell ref="F23:F27"/>
    <mergeCell ref="G23:G27"/>
    <mergeCell ref="H23:H27"/>
    <mergeCell ref="I23:I27"/>
    <mergeCell ref="Q23:Q27"/>
    <mergeCell ref="N25:N26"/>
    <mergeCell ref="Q28:Q29"/>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O5:O7"/>
    <mergeCell ref="P5:P7"/>
    <mergeCell ref="Q5:Q9"/>
    <mergeCell ref="R5:R7"/>
    <mergeCell ref="F5:F9"/>
    <mergeCell ref="G5:G9"/>
    <mergeCell ref="H5:H9"/>
    <mergeCell ref="I5:I9"/>
    <mergeCell ref="J5:J7"/>
    <mergeCell ref="K5:K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0" r:id="rId1"/>
  <headerFooter>
    <oddFooter>&amp;CStránka &amp;P z &amp;N&amp;RZpracoval odbor finanční, stav k 1. 1. 2019
</oddFooter>
  </headerFooter>
  <rowBreaks count="3" manualBreakCount="3">
    <brk id="9" max="255" man="1"/>
    <brk id="51" max="255" man="1"/>
    <brk id="54" max="255" man="1"/>
  </rowBreaks>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37" t="s">
        <v>468</v>
      </c>
    </row>
    <row r="5" spans="1:5" ht="15.75" thickBot="1">
      <c r="A5" s="446"/>
      <c r="B5" s="455" t="s">
        <v>459</v>
      </c>
      <c r="C5" s="456" t="s">
        <v>469</v>
      </c>
      <c r="D5" s="457" t="s">
        <v>460</v>
      </c>
      <c r="E5" s="458" t="s">
        <v>461</v>
      </c>
    </row>
    <row r="6" spans="1:5" ht="30.75" thickTop="1">
      <c r="A6" s="445" t="s">
        <v>462</v>
      </c>
      <c r="B6" s="450" t="s">
        <v>198</v>
      </c>
      <c r="C6" s="447">
        <f>134201.25*0.85+361507.25*0.85</f>
        <v>421352.225</v>
      </c>
      <c r="D6" s="443">
        <v>393222.74</v>
      </c>
      <c r="E6" s="444">
        <f aca="true" t="shared" si="0" ref="E6:E11">C6-D6</f>
        <v>28129.484999999986</v>
      </c>
    </row>
    <row r="7" spans="1:6" ht="45">
      <c r="A7" s="438" t="s">
        <v>463</v>
      </c>
      <c r="B7" s="451" t="s">
        <v>154</v>
      </c>
      <c r="C7" s="448">
        <f>44293.75*0.85</f>
        <v>37649.6875</v>
      </c>
      <c r="D7" s="437">
        <v>37649.68</v>
      </c>
      <c r="E7" s="439">
        <f t="shared" si="0"/>
        <v>0.007499999999708962</v>
      </c>
      <c r="F7" s="436"/>
    </row>
    <row r="8" spans="1:6" ht="45">
      <c r="A8" s="438" t="s">
        <v>464</v>
      </c>
      <c r="B8" s="451" t="s">
        <v>155</v>
      </c>
      <c r="C8" s="448">
        <f>397500*0.85</f>
        <v>337875</v>
      </c>
      <c r="D8" s="437">
        <v>337874.99</v>
      </c>
      <c r="E8" s="439">
        <f t="shared" si="0"/>
        <v>0.010000000009313226</v>
      </c>
      <c r="F8" s="436"/>
    </row>
    <row r="9" spans="1:5" ht="45">
      <c r="A9" s="438" t="s">
        <v>465</v>
      </c>
      <c r="B9" s="451" t="s">
        <v>268</v>
      </c>
      <c r="C9" s="448">
        <v>259239.57</v>
      </c>
      <c r="D9" s="437">
        <v>259239.57</v>
      </c>
      <c r="E9" s="439">
        <f t="shared" si="0"/>
        <v>0</v>
      </c>
    </row>
    <row r="10" spans="1:5" ht="45">
      <c r="A10" s="438" t="s">
        <v>466</v>
      </c>
      <c r="B10" s="451" t="s">
        <v>158</v>
      </c>
      <c r="C10" s="448">
        <v>225882.28</v>
      </c>
      <c r="D10" s="437">
        <v>186679.77</v>
      </c>
      <c r="E10" s="439">
        <f t="shared" si="0"/>
        <v>39202.51000000001</v>
      </c>
    </row>
    <row r="11" spans="1:5" ht="45.75" thickBot="1">
      <c r="A11" s="440" t="s">
        <v>467</v>
      </c>
      <c r="B11" s="452" t="s">
        <v>331</v>
      </c>
      <c r="C11" s="449">
        <v>910378.05</v>
      </c>
      <c r="D11" s="441">
        <v>751432.9</v>
      </c>
      <c r="E11" s="442">
        <f t="shared" si="0"/>
        <v>158945.15000000002</v>
      </c>
    </row>
    <row r="12" spans="1:5" s="22" customFormat="1" ht="15.75" thickBot="1">
      <c r="A12" s="1272" t="s">
        <v>195</v>
      </c>
      <c r="B12" s="1273"/>
      <c r="C12" s="453">
        <f>SUM(C6:C11)</f>
        <v>2192376.8125</v>
      </c>
      <c r="D12" s="453">
        <f>SUM(D6:D11)</f>
        <v>1966099.65</v>
      </c>
      <c r="E12" s="454">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127. zasedání Rady Karlovarského kraje, které se uskutečnilo dne 28.1.2019 (k bodu č. 7)</dc:title>
  <dc:subject/>
  <dc:creator/>
  <cp:keywords/>
  <dc:description/>
  <cp:lastModifiedBy/>
  <dcterms:created xsi:type="dcterms:W3CDTF">2006-09-16T00:00:00Z</dcterms:created>
  <dcterms:modified xsi:type="dcterms:W3CDTF">2019-01-29T12:15:45Z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2">
    <vt:lpwstr/>
  </property>
</Properties>
</file>