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2935" yWindow="-105" windowWidth="23250" windowHeight="12570"/>
  </bookViews>
  <sheets>
    <sheet name="Přehled celkem" sheetId="78" r:id="rId1"/>
    <sheet name="KK_sledování " sheetId="90" r:id="rId2"/>
    <sheet name="PO_sledování" sheetId="89" r:id="rId3"/>
  </sheets>
  <definedNames>
    <definedName name="_xlnm._FilterDatabase" localSheetId="1" hidden="1">'KK_sledování '!$A$6:$Q$20</definedName>
    <definedName name="_xlnm._FilterDatabase" localSheetId="2" hidden="1">PO_sledování!$A$6:$Q$47</definedName>
    <definedName name="dv">#REF!</definedName>
    <definedName name="FI">#REF!</definedName>
    <definedName name="FO">#REF!</definedName>
    <definedName name="_xlnm.Print_Titles" localSheetId="1">'KK_sledování '!$4:$6</definedName>
    <definedName name="_xlnm.Print_Titles" localSheetId="2">PO_sledování!$4:$6</definedName>
    <definedName name="nov">#REF!</definedName>
    <definedName name="novy">#REF!</definedName>
    <definedName name="SMLproMM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7" i="89" l="1"/>
  <c r="N45" i="89"/>
  <c r="N20" i="90"/>
  <c r="N19" i="90"/>
  <c r="N46" i="89" l="1"/>
  <c r="E11" i="78" s="1"/>
  <c r="D23" i="78" l="1"/>
  <c r="E14" i="78"/>
  <c r="D24" i="78"/>
  <c r="M43" i="89" l="1"/>
  <c r="P43" i="89" s="1"/>
  <c r="M42" i="89"/>
  <c r="P42" i="89" s="1"/>
  <c r="M41" i="89"/>
  <c r="P41" i="89" s="1"/>
  <c r="O18" i="90"/>
  <c r="N18" i="90"/>
  <c r="L18" i="90" l="1"/>
  <c r="G18" i="90"/>
  <c r="P17" i="90"/>
  <c r="M40" i="89" l="1"/>
  <c r="P40" i="89" s="1"/>
  <c r="M39" i="89"/>
  <c r="P39" i="89" s="1"/>
  <c r="M35" i="89" l="1"/>
  <c r="P35" i="89" s="1"/>
  <c r="M33" i="89" l="1"/>
  <c r="M38" i="89"/>
  <c r="P38" i="89" s="1"/>
  <c r="M37" i="89"/>
  <c r="P37" i="89" s="1"/>
  <c r="M36" i="89" l="1"/>
  <c r="P36" i="89" s="1"/>
  <c r="M34" i="89"/>
  <c r="P34" i="89" s="1"/>
  <c r="G7" i="78" l="1"/>
  <c r="E9" i="78" l="1"/>
  <c r="E7" i="78" s="1"/>
  <c r="C9" i="78"/>
  <c r="C7" i="78" s="1"/>
  <c r="H7" i="78" s="1"/>
  <c r="M14" i="90"/>
  <c r="P14" i="90" s="1"/>
  <c r="M12" i="90"/>
  <c r="P12" i="90" s="1"/>
  <c r="M10" i="90"/>
  <c r="P10" i="90" s="1"/>
  <c r="M8" i="90"/>
  <c r="P8" i="90" s="1"/>
  <c r="M7" i="90"/>
  <c r="D25" i="78"/>
  <c r="N44" i="89"/>
  <c r="L44" i="89"/>
  <c r="C13" i="78" s="1"/>
  <c r="G44" i="89"/>
  <c r="M32" i="89"/>
  <c r="M31" i="89"/>
  <c r="M30" i="89"/>
  <c r="P30" i="89" s="1"/>
  <c r="M29" i="89"/>
  <c r="P29" i="89" s="1"/>
  <c r="M28" i="89"/>
  <c r="P28" i="89" s="1"/>
  <c r="M27" i="89"/>
  <c r="P27" i="89" s="1"/>
  <c r="M26" i="89"/>
  <c r="P26" i="89" s="1"/>
  <c r="M25" i="89"/>
  <c r="P25" i="89" s="1"/>
  <c r="M24" i="89"/>
  <c r="P24" i="89" s="1"/>
  <c r="P23" i="89"/>
  <c r="P22" i="89"/>
  <c r="M20" i="89"/>
  <c r="P20" i="89" s="1"/>
  <c r="M18" i="89"/>
  <c r="P18" i="89" s="1"/>
  <c r="M19" i="89"/>
  <c r="P19" i="89" s="1"/>
  <c r="M17" i="89"/>
  <c r="P17" i="89" s="1"/>
  <c r="M16" i="89"/>
  <c r="P16" i="89" s="1"/>
  <c r="M13" i="89"/>
  <c r="P13" i="89" s="1"/>
  <c r="M10" i="89"/>
  <c r="P10" i="89" s="1"/>
  <c r="M7" i="89"/>
  <c r="P7" i="89" s="1"/>
  <c r="E13" i="78" l="1"/>
  <c r="E10" i="78" s="1"/>
  <c r="P7" i="90"/>
  <c r="M18" i="90"/>
  <c r="P31" i="89"/>
  <c r="F9" i="78"/>
  <c r="F7" i="78" s="1"/>
  <c r="O20" i="90"/>
  <c r="C10" i="78"/>
  <c r="C16" i="78" s="1"/>
  <c r="E16" i="78" l="1"/>
  <c r="P18" i="90"/>
  <c r="D9" i="78"/>
  <c r="H9" i="78" l="1"/>
  <c r="D7" i="78"/>
  <c r="M44" i="89" l="1"/>
  <c r="P44" i="89" s="1"/>
  <c r="O44" i="89"/>
  <c r="P33" i="89"/>
  <c r="D26" i="78" l="1"/>
  <c r="F13" i="78"/>
  <c r="F10" i="78" s="1"/>
  <c r="F16" i="78" s="1"/>
  <c r="O47" i="89"/>
  <c r="D13" i="78"/>
  <c r="D28" i="78" l="1"/>
  <c r="H13" i="78"/>
  <c r="D10" i="78"/>
  <c r="G13" i="78"/>
  <c r="G10" i="78" s="1"/>
  <c r="H10" i="78" l="1"/>
  <c r="G16" i="78"/>
  <c r="D22" i="78"/>
  <c r="D16" i="78"/>
</calcChain>
</file>

<file path=xl/sharedStrings.xml><?xml version="1.0" encoding="utf-8"?>
<sst xmlns="http://schemas.openxmlformats.org/spreadsheetml/2006/main" count="456" uniqueCount="274">
  <si>
    <t>CELKEM</t>
  </si>
  <si>
    <t>Příjemce dotace</t>
  </si>
  <si>
    <t>sl. 1</t>
  </si>
  <si>
    <t>sl. 2</t>
  </si>
  <si>
    <t>sl. 3</t>
  </si>
  <si>
    <t>sl. 4</t>
  </si>
  <si>
    <t>sl. 5</t>
  </si>
  <si>
    <t xml:space="preserve">Celkový objem projektu </t>
  </si>
  <si>
    <t>Specifikace finančního postihu</t>
  </si>
  <si>
    <t>KKN a.s.</t>
  </si>
  <si>
    <t>Identifikované zjištění</t>
  </si>
  <si>
    <t xml:space="preserve">Rozvoj dopravní infrastruktury silnic II. a III. třídy v Karlovarském kraji - I. etapa - CZ.1.09/3.1.00/07.00014 </t>
  </si>
  <si>
    <t>KSÚS, p.o.</t>
  </si>
  <si>
    <t xml:space="preserve">Projekt revitalizace Centra vzdělávání ISŠTE Sokolov
CZ.1.09/1.3.00/18.00376 </t>
  </si>
  <si>
    <t>III/21047 Modernizace silnice Nejdek - Pernink 
CZ.1.09/3.1.00/67.01111</t>
  </si>
  <si>
    <t>Rozvoj dopravní infrastruktury silnic II. a III. třídy v Karlovarském kraji - III.etapa 
CZ.1.09/3.1.00/67.01128</t>
  </si>
  <si>
    <t>Název a registrační číslo projektu</t>
  </si>
  <si>
    <t xml:space="preserve">II/221 Modernizace silnice Merklín - Pstruží, II. etapa CZ.1.09/3.1.00/67.01067 </t>
  </si>
  <si>
    <t>II/221 Modernizace silniční sítě Hroznětín 
CZ.1.09/3.1.00/67.01068</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</si>
  <si>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</si>
  <si>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</si>
  <si>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</si>
  <si>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</si>
  <si>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</si>
  <si>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</si>
  <si>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</si>
  <si>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</si>
  <si>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</si>
  <si>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</si>
  <si>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</si>
  <si>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</si>
  <si>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</si>
  <si>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</si>
  <si>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</si>
  <si>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</si>
  <si>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</si>
  <si>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</si>
  <si>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</si>
  <si>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</si>
  <si>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</si>
  <si>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</si>
  <si>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</si>
  <si>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</si>
  <si>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</si>
  <si>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</si>
  <si>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</si>
  <si>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</si>
  <si>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</si>
  <si>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</si>
  <si>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 xml:space="preserve">Rozvoj dopravní infrastruktury silnic II. a III. třídy v Karlovarském kraji - II. etapa
CZ.1.09/3.1.00/19.00524 </t>
  </si>
  <si>
    <t>Střední průmyslová škola Ostrov</t>
  </si>
  <si>
    <t xml:space="preserve">II/214 Jihovýchodní obchvat Cheb
CZ.1.09/3.1.00/64.01004 </t>
  </si>
  <si>
    <t xml:space="preserve">Rekonstrukce  a dostavba Prvního českého gymnázia v Karlových Varech II. etapa - přístavba západního křídla  CZ.1.09/1.3.00/68.01147 </t>
  </si>
  <si>
    <t>Odstraňování slabých míst na silničních sítí Karlovarského kraje CZ.1.09/3.1.00/67.01129</t>
  </si>
  <si>
    <t>x</t>
  </si>
  <si>
    <t>z toho</t>
  </si>
  <si>
    <t>uhrazené platební výměry, provedené korekce</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</si>
  <si>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</si>
  <si>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</si>
  <si>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Pozn.:</t>
  </si>
  <si>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</si>
  <si>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</si>
  <si>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</si>
  <si>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</si>
  <si>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</si>
  <si>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</si>
  <si>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</si>
  <si>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</si>
  <si>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</si>
  <si>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</si>
  <si>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</si>
  <si>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</si>
  <si>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</si>
  <si>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Ing. Jan Zborník/
Ing. Petr Navrátil</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</si>
  <si>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</si>
  <si>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</si>
  <si>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</si>
  <si>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</si>
  <si>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</si>
  <si>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</si>
  <si>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</si>
  <si>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</si>
  <si>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</si>
  <si>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</si>
  <si>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</si>
  <si>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</si>
  <si>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</si>
  <si>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</si>
  <si>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</si>
  <si>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ÚRR očekávané penále</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</si>
  <si>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</si>
  <si>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</si>
  <si>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</si>
  <si>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</si>
  <si>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2.1.2007 - 29.10.2010</t>
  </si>
  <si>
    <t>ROP 
92,5% 
7,5%</t>
  </si>
  <si>
    <t>2.1.2007 - 28.2.2011</t>
  </si>
  <si>
    <t>Ing. Jan Zborník/ 
Ing. Petr Navrátil</t>
  </si>
  <si>
    <t>pochybení ve 3 veřejných zakázkách - dělení veřejných zakázek; chybný postup při zadávání víceprací</t>
  </si>
  <si>
    <t>školství</t>
  </si>
  <si>
    <t>2.1.2007 - 30.7.2012
vyúčtování projektu 
ZK 102/04/15 ze dne 16.4.2015</t>
  </si>
  <si>
    <t>APDM, p.o.</t>
  </si>
  <si>
    <t>Ing. Kamil Řezníček/ PaedDr. Vratislav Emler</t>
  </si>
  <si>
    <t>12.3.2007 - 29.7.2011
vyúčtování projektu
ZK 93/04/14 ze dne 24.4.2014</t>
  </si>
  <si>
    <t xml:space="preserve">
Ing. Kamil Řezníček/ 
PaedDr. Vratislav Emler</t>
  </si>
  <si>
    <t>ÚOHS pokuta</t>
  </si>
  <si>
    <t>6.11.2013 - 30.11.2015
vyúčtování projektu
ZK 248/06/16 ze dne 9.6.2016</t>
  </si>
  <si>
    <t>ROP 
85% 
15%</t>
  </si>
  <si>
    <t>Ing. Petr Navrátil/
Jakub Pánik</t>
  </si>
  <si>
    <t>5.12.2013 - 30.11.2015
vyúčtování projektu
ZK 248/06/16 ze dne 9.6.2016</t>
  </si>
  <si>
    <t xml:space="preserve">ROP 
85% 
15% </t>
  </si>
  <si>
    <t>17.9.2013 -28.12.2015
vyúčtování projektu
ZK 450/09/16 ze dne 8.9.2016</t>
  </si>
  <si>
    <t>v akčním plánu není člen RKK stanoven</t>
  </si>
  <si>
    <t xml:space="preserve">VZ na stavební práce - neoprávněné slučování zakázek, neprodloužení lhůty pro předkládání nabídek po doplnění informací k zadávací dokumentaci, uzavření dodatku ke smlouvě, kterým byla smlouva podstatně změněna 
</t>
  </si>
  <si>
    <t>projekt není zaznamenán v AP</t>
  </si>
  <si>
    <t>18.12.2013 -27.3.2015
vyúčtování projektu
ZK 73/02/16 ze dne 25.2.2016</t>
  </si>
  <si>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</si>
  <si>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</si>
  <si>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</si>
  <si>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</si>
  <si>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</si>
  <si>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</si>
  <si>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t>Přehled finančních postihů (odvodů, korekcí a pokut) u projektů spolufinancovaných z EU včetně jiných zdrojů od roku 2008</t>
  </si>
  <si>
    <t>Tabulka č. 1</t>
  </si>
  <si>
    <t>v Kč</t>
  </si>
  <si>
    <t>nadále sledované</t>
  </si>
  <si>
    <t>vratitelný přeplatek</t>
  </si>
  <si>
    <t>Plošná korekce
usnesení č. ZKK 196/08/13 
ze dne 19. 8. 2013</t>
  </si>
  <si>
    <t>Tabulka č. 2</t>
  </si>
  <si>
    <t>Celkem aktuální výše finančních postihů projektů</t>
  </si>
  <si>
    <t>podrobněji viz příloha č. 1 a č. 2</t>
  </si>
  <si>
    <t>neuhrazeno - platební výměry nenabyly právní moci</t>
  </si>
  <si>
    <t>maximální možný očekávaný finanční postih</t>
  </si>
  <si>
    <t>uhrazená plošná korekce</t>
  </si>
  <si>
    <t>viz usnesení č. ZKK 196/08/13 ze dne 19. 8. 2013</t>
  </si>
  <si>
    <t>Celkem aktuální výše zjištěného pochybení za KK, příspěvkové organizace a KKN a.s. - vztaženo pouze k dotaci</t>
  </si>
  <si>
    <t>Vysvětlivky k tabulce č. 1:</t>
  </si>
  <si>
    <t>Původně zjištěné pochybení vztaženo pouze k dotaci</t>
  </si>
  <si>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</si>
  <si>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Aktuální výše zjištěného pochybení vztaženo pouze k dotaci</t>
  </si>
  <si>
    <t>Doručený platební výměr (PV)/ provedená korekce/ vyměřená pokuta ÚOHS</t>
  </si>
  <si>
    <t>Očekávaný finanční postih - odvod (budoucí PV)/ korekce/pokuta</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</si>
  <si>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</si>
  <si>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Karlovarský kraj - celkem</t>
  </si>
  <si>
    <t>Příspěvkové organizace a KKN a.s. - celkem</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</si>
  <si>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</si>
  <si>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</si>
  <si>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</si>
  <si>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</si>
  <si>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</si>
  <si>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Modernizace provozního informačního sytému KKN, reg. č. CZ.06.3.05/0.0/0.0/16_044/0005207</t>
  </si>
  <si>
    <t xml:space="preserve">IROP
85% 
15% </t>
  </si>
  <si>
    <t>CRR 
neproplacení dotace</t>
  </si>
  <si>
    <t>sl. 3 
(sl. 4 + sl. 5)</t>
  </si>
  <si>
    <t>sl. 6 
(sl. 2 - sl. 3)</t>
  </si>
  <si>
    <t>Vyčíslení úspěchu 
v uskutečněné obraně v Kč</t>
  </si>
  <si>
    <t xml:space="preserve">Úspěch uskutečněné obrany v % </t>
  </si>
  <si>
    <t>sl. 7
(sl. 6/ sl. 2)</t>
  </si>
  <si>
    <t xml:space="preserve"> z toho očekávaný finanční postih </t>
  </si>
  <si>
    <t xml:space="preserve">z toho doručený platební výměr/ korekce/ pokuta ÚOHS </t>
  </si>
  <si>
    <t>Rekapitulace uhrazených finančních postihů a očekávaných finančních postihů (možná budoucí úhrada)</t>
  </si>
  <si>
    <t xml:space="preserve">Součet sl. 4 a sl. 5.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</si>
  <si>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b/>
        <sz val="12"/>
        <color rgb="FF00B050"/>
        <rFont val="Calibri"/>
        <family val="2"/>
        <charset val="238"/>
        <scheme val="minor"/>
      </rPr>
      <t>(zelená barva v příloze č. 1 a 2 a tabulce č. 2)</t>
    </r>
    <r>
      <rPr>
        <sz val="12"/>
        <color theme="1"/>
        <rFont val="Calibri"/>
        <family val="2"/>
        <charset val="238"/>
        <scheme val="minor"/>
      </rPr>
      <t xml:space="preserve">. 
Dosud neuhrazené platební výměry/rozhodnutí o pokutě nenabyly právní moci a částky nemusejí být konečné </t>
    </r>
    <r>
      <rPr>
        <b/>
        <sz val="12"/>
        <color rgb="FF7030A0"/>
        <rFont val="Calibri"/>
        <family val="2"/>
        <charset val="238"/>
        <scheme val="minor"/>
      </rPr>
      <t>(fialová barva v příloze č. 1 a č. 2 a tabulce č. 2)</t>
    </r>
    <r>
      <rPr>
        <sz val="12"/>
        <color theme="1"/>
        <rFont val="Calibri"/>
        <family val="2"/>
        <charset val="238"/>
        <scheme val="minor"/>
      </rPr>
      <t xml:space="preserve">. </t>
    </r>
  </si>
  <si>
    <t>Vyčíslení úspěchu v uskutečněné obraně v Kč a v %</t>
  </si>
  <si>
    <t>sl. 6 
a sl. 7</t>
  </si>
  <si>
    <t>Rozdíl mezi původní výši vyměřených finančních postihů a konečnou výši finančního postihu po uskutečněné právní obraně.</t>
  </si>
  <si>
    <t>viz tabulka č. 1, sloupec č. 3</t>
  </si>
  <si>
    <t>viz součet sl. 3 v tabulce č. 1</t>
  </si>
  <si>
    <t>mezisoučet - celkem vyřazené</t>
  </si>
  <si>
    <t>První české gymnázium v Karlových Varech, p.o.</t>
  </si>
  <si>
    <t>VŘ 006 - Zajištění technického dozoru - diskriminační požadavek k prokázání kvalifikačního předpokladu (viz PV 3/2017 - odvod 25%, tj. 823.671,- Kč)</t>
  </si>
  <si>
    <t xml:space="preserve">VŘ 005 - stavební práce - zveřejnění dodatečných informací dle § 49 odst. 3 ZVZ s identifikačními údaji žadatelů (sankce 5%, tj. 1.901.380,51 Kč);
</t>
  </si>
  <si>
    <t>13.12.2013 -27.3.2015
vyúčtování projektu
ZK 73/02/16 ze dne 25.2.2016</t>
  </si>
  <si>
    <t>24.7.2018 doručen platební výměr na odvod za porušení rozpočtové kázně ve výši 5.932.671,00 Kč; předpoklad vyměření penále až do výše odvodu;</t>
  </si>
  <si>
    <t>27.6.2018 doručen platební výměr na odvod za porušení rozpočtové kázně ve výši 89.250,00 Kč; předpoklad vyměření penále až do výše odvodu.</t>
  </si>
  <si>
    <t>28.6.2018 doručen platební výměr na odvod za porušení rozpočtové kázně ve výši 19.278.653,00 Kč; předpoklad vyměření penále až do výše odvodu.</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</si>
  <si>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</si>
  <si>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</si>
  <si>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</si>
  <si>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zadání dodatečných stavebních prací formou JŘBU v rozporu s § 23 odst.7 písm. a) ZVZ  - vícepráce nad rámec smlouvy;
čerpání rezervy na nezpůsobilé výdaje</t>
  </si>
  <si>
    <t>penále vyměřené k platebnímu výměru č. 3/2017 ze dne 16.3.2017</t>
  </si>
  <si>
    <t>pochybení ve 2 veřejných zakázkách -netransparentní hodnotící kritéria; netransparentní hodnocení nabídek; netransparentní a diskriminační hodnotící kritéria</t>
  </si>
  <si>
    <t>neponížení požadovaných nákladů o výzisky z prodeje vyfrézovaného materiálu</t>
  </si>
  <si>
    <t xml:space="preserve">neponížení požadovaných nákladů o výzisky z prodeje vyfrézovaného materiálu
</t>
  </si>
  <si>
    <t>předpoklad vyměření penále až do výše odvodu - dosud nevyměřeno</t>
  </si>
  <si>
    <t>podstatná změna závazku ze smlouvy na veřejnou zakázku, kdy při zvýšení /snížení ceny na školení překročil zadavatel 10 % původní hodnoty závazku</t>
  </si>
  <si>
    <t>KKN a.s.
SOFTWARUM s.r.o.</t>
  </si>
  <si>
    <t xml:space="preserve">poskytovatel dotace proplatil v rámci I. etapy projektu pouze dotaci za plánované výdaje ve výši 21.796,541 Kč a neproplatil skutečně vynaložené výdaje, které ani nepřevedl do II. etapy projektu, čímž krátil dotaci o 6.000.052,08 Kč </t>
  </si>
  <si>
    <t xml:space="preserve">diskriminační požadavky v rámci technických kvalifikačních předpokladů (znalost hospodaření krajských úřadů, ISO, architekt WAN/MAN zkušenosti) </t>
  </si>
  <si>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</si>
  <si>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</si>
  <si>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široké vymezení předmětu veřejné zakázky; 
TDS - fakturované výdaje nejsou v souladu s nabídkou</t>
  </si>
  <si>
    <t>CRR
krácení dotace</t>
  </si>
  <si>
    <t>Muzeum Sokolov, p.o. KK</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</si>
  <si>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t>
    </r>
    <r>
      <rPr>
        <b/>
        <sz val="11"/>
        <rFont val="Calibri"/>
        <family val="2"/>
        <charset val="238"/>
      </rPr>
      <t>OČEKÁVÁME ROZSUDEK SOUDU VE VĚCI SPRÁVNÍ ŽALOBY - Městský soud v Praze
sp.zn. 8 Af 21/2021</t>
    </r>
  </si>
  <si>
    <t>SOŠ stavební KV, p.o.</t>
  </si>
  <si>
    <t>EPONA
reg. č. CZ.02.3.68/0.0/0.0/18_065/0016206</t>
  </si>
  <si>
    <r>
      <t xml:space="preserve">2019 - 2022
</t>
    </r>
    <r>
      <rPr>
        <sz val="11"/>
        <color rgb="FF0070C0"/>
        <rFont val="Calibri"/>
        <family val="2"/>
        <charset val="238"/>
        <scheme val="minor"/>
      </rPr>
      <t>dosud nevyúčtovaný projekt</t>
    </r>
  </si>
  <si>
    <t xml:space="preserve">MŠMT
vrácení dotace
</t>
  </si>
  <si>
    <t>Gymnázium a obchodní akademie Mariánské Lázně, p.o.</t>
  </si>
  <si>
    <t>Šablony II. GOAML
reg. č. CZ.02.3.68/0.0/0.0/18_065/0016199</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</si>
  <si>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</si>
  <si>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</si>
  <si>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t>2019 - 2020
vyúčtování projektu
ZK 109/04/22 ze dne 11.4.2022</t>
  </si>
  <si>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</si>
  <si>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t>Základní škola a mateřská škola při zdravot.zařízeních Karlovy Vary, p.o.</t>
  </si>
  <si>
    <t>Inovace ve výuce 2
reg. č. CZ.02.3.68/0.0/0.0/18_035/0013257</t>
  </si>
  <si>
    <t>Základní škola a mateřská škola při zdravotnických zařízeních Karlovy Vary, p.o.</t>
  </si>
  <si>
    <t>nesplnění podmínky dle Rozhodnutí - nesplnění indikátoru 5 25 10 počet pracovníků ve vzdělávání - nastavená cílová hodnota dle schválené žádosti o podporu  je 108 pracovníků, počet pracovníků, kteří uplatňují nově získané poznatky a dovednosti naplnilo pouze 39 osob,  tj. 36,11  % z cílové hodnoty; sankce 48,89 % ze schválené dotace</t>
  </si>
  <si>
    <t>nesplnění podmínky dle Rozhodnutí - nesplnění indikátoru 5 25 10 počet pracovníků ve vzdělávání - nastavená cílová hodnota dle schválené žádosti o podporu  je 67 pracovníků, počet pracovníků, kteří uplatňují nově získané poznatky a dovednosti naplnilo pouze 35 osob, tj. 52,24 % z cílové hodnoty; sankce 32,76 % ze schválené dotace</t>
  </si>
  <si>
    <t>nesplnění podmínky dle Rozhodnutí - nesplnění indikátoru 5 10 10 „Počet organizací, ve kterých se zvýšila kvalita výchovy a vzdělávání a proinkluzivnost“ - nastavená cílová hodnota dle schválené žádosti o podporu  je 3, ale  naplněno bylo pouze 2; sankce 5 % ze schválené dotace</t>
  </si>
  <si>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</si>
  <si>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</si>
  <si>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</si>
  <si>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</si>
  <si>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</si>
  <si>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t>
    </r>
    <r>
      <rPr>
        <b/>
        <sz val="11"/>
        <rFont val="Calibri"/>
        <family val="2"/>
        <charset val="238"/>
        <scheme val="minor"/>
      </rPr>
      <t>OČEKÁVÁME ROZSUDEK VE VĚCI SPRÁVNÍ ŽALOBY PROTI ZAMÍTAVÉMU ROZHODNUTÍ O PROMINUTÍ - Krajský soud v Ústí nad  Labem, sp. zn. 16 Af 2/2022</t>
    </r>
  </si>
  <si>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sankce 25 % z veřejné zakázky. </t>
  </si>
  <si>
    <r>
      <t xml:space="preserve">CRR 
očekávané krácení dotace za IV. etapu </t>
    </r>
    <r>
      <rPr>
        <sz val="11"/>
        <color rgb="FFFF0000"/>
        <rFont val="Calibri"/>
        <family val="2"/>
        <charset val="238"/>
        <scheme val="minor"/>
      </rPr>
      <t>(krácení 25 %)</t>
    </r>
  </si>
  <si>
    <r>
      <t xml:space="preserve">Dne 12.11.2014 ukončena VSK - námitkám bylo částečně vyhověno. 8.10.2015 Protokol o kontrole - nové pochybení (nevyhlášení VŘ pro Autorský dozor), podány námitky, které byly zamítnuty; 11/2015 vznešen dotaz na RRSZ, proč rozhodli v jiném projektu (Muzeum Sokolov) ve stejné věci pozitivně,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theme="1"/>
        <rFont val="Calibri"/>
        <family val="2"/>
        <charset val="238"/>
        <scheme val="minor"/>
      </rPr>
      <t xml:space="preserve">1.4.2019 škola podala návrh na zahájení sporu pro peněžité plnění ve výši 2.135.621,39 K, viz usnesením č. RK 47/01/19 z 28.1.2019. </t>
    </r>
    <r>
      <rPr>
        <sz val="11"/>
        <color theme="1"/>
        <rFont val="Calibri"/>
        <family val="2"/>
        <charset val="238"/>
        <scheme val="minor"/>
      </rPr>
      <t xml:space="preserve"> Dne 5.4.2019 vyrozumění MFČR o zahájení řízení,  výzvu k doplnění dokladů a platební výměr na správní poplatek ve výši 106.782 Kč. 9.4.2019 uhrazen správní poplatek a 11.4.2019 zaslány na MF požadované dokumenty (zřizovací listiny). 10.5.2019 zaslalo MFČR vyjádření odpůrce, tj. RRSZ, škola zareagovala dne 27.5.2019.  Dne 16.7.2019 obdržela škola z MFČR dupliku RRSZ ze dne 12.7.2019,  škola nereagovala. Dne 29.1.2020, 6.2.2020 a 11.2.2020 Návrh na změnu obsahu návrhu na sporné řízení; dne 3.3.2020 obdržela Usnesení MFČR o povolení změny obsahu návrhu. RRSZ podala dne 16. 3. 2020  rozklad proti změně obsahu návrhu. MF Usnesením čj. MF-9030/2019/1203-32 ze dne 25. 3. 2020 řízení ve sporu přerušilo do vydání pravomocného rozhodnutí ministryně financí o rozkladu proti Usnesení čj. MF-9030/2019/1203-28 ze dne 28. 2. 2020. Dne  24.8.2020 PČG obdrželo Rozhodnutí  ministryně financí o zamítnutí rozkladu.</t>
    </r>
    <r>
      <rPr>
        <b/>
        <sz val="11"/>
        <rFont val="Calibri"/>
        <family val="2"/>
        <charset val="238"/>
        <scheme val="minor"/>
      </rPr>
      <t xml:space="preserve"> Dne 15.12.2021 doručeno Rozhodnutí  MFČR čj. MF-9030/2019/1203-39 - spor zamítnut. Rada KK usnesením č. RK 59/01/22 schválila nepodání správní žaloby. 
KONEČNÝ STAV - ŠKOLA BUDE ŘEŠIT FINANČNÍ POSTIH JAKO ŠKODU PO DORUČENÉM ROZHODNUTÍ O PROMINUTÍ  K PV č. 15/2018.</t>
    </r>
  </si>
  <si>
    <r>
      <t xml:space="preserve">MMR
výzva k vrácení dotace/ 
FÚ
odvod za porušení rozp. kázně za I. a II. etapu </t>
    </r>
    <r>
      <rPr>
        <sz val="11"/>
        <color rgb="FFFF0000"/>
        <rFont val="Calibri"/>
        <family val="2"/>
        <charset val="238"/>
        <scheme val="minor"/>
      </rPr>
      <t>(5 % )</t>
    </r>
  </si>
  <si>
    <t>CRR 
krácení dotace za I. až III. etapu (sankce 10 % za 3 etapy, po námitkách změna na 5% a pouze za III. etapu)</t>
  </si>
  <si>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t>
    </r>
    <r>
      <rPr>
        <sz val="11"/>
        <rFont val="Calibri"/>
        <family val="2"/>
        <charset val="238"/>
        <scheme val="minor"/>
      </rPr>
      <t>Dne 31.5.2022 podala KSÚS prostřednictvím ARROWS, advokátní kancelář, s.r.o. k Městskému soudu v Praze správní žalobu proti rozhodnutí MMR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OČEKÁVÁME ROZSUDEK MĚSTSKÉHO SOUDU V PRAZE VE VĚCI SPRÁVNÍ ŽALOBY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t>
    </r>
    <r>
      <rPr>
        <b/>
        <sz val="11"/>
        <rFont val="Calibri"/>
        <family val="2"/>
        <charset val="238"/>
        <scheme val="minor"/>
      </rPr>
      <t>KSÚS  podala proti nevyplacení dotace dne 9. 8. 2022 námitky</t>
    </r>
    <r>
      <rPr>
        <sz val="11"/>
        <rFont val="Calibri"/>
        <family val="2"/>
        <charset val="238"/>
        <scheme val="minor"/>
      </rPr>
      <t xml:space="preserve">. V případě, že MMR námitkám nevyhoví, bude očekávaná výzva k vrácení dotace ve výši cca 31 mil. Kč (sankce 25 %) místo očekávaných 2,7 mil. Kč (sankce 5%). Dne 11. 8. 2022 obdržela KSÚS KK Výzvu k vrácení peněžních prostředků dotace č. j. MMR-52073/2022-26 ve výši 2.771.962,30 Kč za 1. a 2. etapu projektu (sankce 5%) - KSÚS ji neuhradí, vyčká na daňové řízení. 
</t>
    </r>
    <r>
      <rPr>
        <b/>
        <sz val="11"/>
        <rFont val="Calibri"/>
        <family val="2"/>
        <charset val="238"/>
        <scheme val="minor"/>
      </rPr>
      <t>OČEKÁVÁME ROZHODNUTÍ MMR O NÁMITKÁCH ZA 4. ETAPU A VYČÍSLENÍ KONEČNÉ VÝŠE SANKCE</t>
    </r>
  </si>
  <si>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</si>
  <si>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t>Příloha č. 2</t>
  </si>
  <si>
    <t>Příloha č. 1</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</si>
  <si>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</si>
  <si>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t>region</t>
  </si>
  <si>
    <t>1.1.2021 - 31.12.2022</t>
  </si>
  <si>
    <t>Podpora činnosti Regionální stálé konference a programu RE:START v Karlovarském kraji II.
CZ.08.1.125/0.0/0.0/15_003/0000261</t>
  </si>
  <si>
    <t>OŘP/ORR</t>
  </si>
  <si>
    <t>Patri Pizinger</t>
  </si>
  <si>
    <t>MMR vrácení dotace</t>
  </si>
  <si>
    <t>Nezpůsobilé výdaje Fa č. 2112001 ve výši 3.615,48 Kč na 12. měsíční paušál web hostingu webových stránek, byla vystavena na základě objednávky č. 01411 - 00018/21/RR ze dne 6.12.2021 tzn. KK fakticky využíval služby od 1.1.2021 do 7.12.2021 bez jakékoli předchozí objednávky</t>
  </si>
  <si>
    <t>ZZS Karlovarského kraje - agregát Horní Slavkov - 2021</t>
  </si>
  <si>
    <t>ZZS Karlovarského kraje - svolávací systém - 2021</t>
  </si>
  <si>
    <t>MZCR
100%</t>
  </si>
  <si>
    <t>OP VVV
100%</t>
  </si>
  <si>
    <t>7.5. 2021 - 30.6.2022</t>
  </si>
  <si>
    <t>nedodržení termínu předložení dokumentace k závěrečnému vyhodnocení akce - sankce 6% z celkové částky prostředků státního rozpočtu</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</si>
  <si>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bylo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byla potvrzena finanční oprava ve výši 25%, tj. 57.814,63 EUR. Tato částka nebude v žádosti o platbu č. 2 proplacena. Finanční postih je v tabulce vypočten za celou veřejnou zakázku a v Kč, tj. 2.743.367,96 Kč (přímé výdaje), a  včetně paušální sazby ve výši 11 % u personálních výdajů  ve výši 301.770,48 Kč a paušální sazby ve výši 15 % u kancelářských a administrativních výdajů ve výši 411.505,19 Kč. Rada KK usnesení č. RK 1006/09/22 vzala na vědomí nepodání správní žaloby.
</t>
    </r>
    <r>
      <rPr>
        <b/>
        <sz val="11"/>
        <rFont val="Calibri"/>
        <family val="2"/>
        <charset val="238"/>
        <scheme val="minor"/>
      </rPr>
      <t>Projekt je v realizaci a konečný finanční postih v Kč bude znám až po finančním vyúčtování projektu se zahraničním leader partnerem a po zohlednění kurzového rozdílu (zisk/ztráta), tj. až v 1. čtvrtletí nebo pololetí roku 2023</t>
    </r>
  </si>
  <si>
    <t xml:space="preserve">MZCR
výzva k vrácení dotace                                    </t>
  </si>
  <si>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č. RK 1003/09/21)</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</si>
  <si>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Odvod ve výši 88.653.154,- Kč škola uhradila dne 17.12.2020. Dne 3.2.2021 škola podala správní žalobu na Městský soud v Praze, který ji postoupil dne 11.2.2021 na Krajský soud v Ústí.  Dne 15.12.2021 RRRSZ neprominula odvody za porušení rozp.kázně, viz rozhodnutí čj. RRSZ 4367/2021 a RRSZ 4268/2021 z 14.12.2021, dne 28. 1. 2022 podané správní žaloby proti rozhodnutím o neprominutí odvodu, viz RK 58/01/22 ze dne 24.1.2022. Dne 14.9.2022 proběhlo soudní jednání - žaloba zamítnutá, viz rozsudek  sp.zn.  16 Af 13/2021-89 . Info do RKK dne 3.10.22 (usnesení č. RK 1120/10/22).</t>
    </r>
    <r>
      <rPr>
        <sz val="11"/>
        <color rgb="FFFF0000"/>
        <rFont val="Calibri"/>
        <family val="2"/>
        <charset val="238"/>
        <scheme val="minor"/>
      </rPr>
      <t xml:space="preserve"> </t>
    </r>
    <r>
      <rPr>
        <b/>
        <sz val="11"/>
        <rFont val="Calibri"/>
        <family val="2"/>
        <charset val="238"/>
        <scheme val="minor"/>
      </rPr>
      <t>Dne 17.10.2022 podaná kasační stížnost k NSS.</t>
    </r>
    <r>
      <rPr>
        <sz val="11"/>
        <rFont val="Calibri"/>
        <family val="2"/>
        <charset val="238"/>
        <scheme val="minor"/>
      </rPr>
      <t xml:space="preserve">
O</t>
    </r>
    <r>
      <rPr>
        <b/>
        <sz val="11"/>
        <rFont val="Calibri"/>
        <family val="2"/>
        <charset val="238"/>
        <scheme val="minor"/>
      </rPr>
      <t>ČEKÁVÁME ROZSUDEK NEJVYŠŠÍHO SPRÁVNÍHO SOUDU (PV č. 21/2015)
 A ROZSUDKY O SPRÁVNÍCH ŽALOBÁCH VE VĚCI NEPROMINUTÍ ODVODU, sp.zn. 16 AF 3/2022 (PV č.21/2015) a sp.zn. 16 Af 4/2022 (PV č. 22/2015)</t>
    </r>
  </si>
  <si>
    <r>
      <rPr>
        <sz val="11"/>
        <rFont val="Calibri"/>
        <family val="2"/>
        <charset val="238"/>
        <scheme val="minor"/>
      </rPr>
      <t>Dne 22.3.2022 doručeny Závěry z administrativního ověření zprávy o realizaci (závěrečná zpráva) - zjištění za nesplnění podmínky naplnění indikátoru 5 25 10 - předpokládaná sankce ve výši 48,89 %, tj. 554.865,32 Kč. Dne 4.5.2022 odeslány prostřednictvím systému připomínky (žádost o přezkum)</t>
    </r>
    <r>
      <rPr>
        <b/>
        <sz val="11"/>
        <rFont val="Calibri"/>
        <family val="2"/>
        <charset val="238"/>
        <scheme val="minor"/>
      </rPr>
      <t>.</t>
    </r>
    <r>
      <rPr>
        <sz val="11"/>
        <rFont val="Calibri"/>
        <family val="2"/>
        <charset val="238"/>
        <scheme val="minor"/>
      </rPr>
      <t xml:space="preserve"> Dne 11.5.2022 doručeno z MŠMT Vyřízení připomínek - zamítnuto.</t>
    </r>
    <r>
      <rPr>
        <b/>
        <sz val="11"/>
        <rFont val="Calibri"/>
        <family val="2"/>
        <charset val="238"/>
        <scheme val="minor"/>
      </rPr>
      <t xml:space="preserve"> D</t>
    </r>
    <r>
      <rPr>
        <sz val="11"/>
        <rFont val="Calibri"/>
        <family val="2"/>
        <charset val="238"/>
        <scheme val="minor"/>
      </rPr>
      <t>ne 13.5.2022 doručena výzva k vrácení části dotace ve výši 554.865,32 Kč se splatností 30 dnů od doručení. Dotace vrácena na KK dne 25.5.2022 a na MŠMT dne 9.6.2022.</t>
    </r>
    <r>
      <rPr>
        <b/>
        <sz val="11"/>
        <rFont val="Calibri"/>
        <family val="2"/>
        <charset val="238"/>
        <scheme val="minor"/>
      </rPr>
      <t xml:space="preserve">
</t>
    </r>
    <r>
      <rPr>
        <sz val="11"/>
        <rFont val="Calibri"/>
        <family val="2"/>
        <charset val="238"/>
        <scheme val="minor"/>
      </rPr>
      <t>Rada KK byla o zjištění v projektu a o dalším postupu informována materiálem předloženým dne 6.6.2022, viz usnesení č. RK 632/06/22. Vrácení dotace proběhlo prostřednictvím bankovního účtu KK dne 9.6.222. Dne 28.6.2022 vyzval odbor finanční ředitele školy k vyhotovení záznamu o škodě a protokolu o škodě. 
Jednání škodní komise proběhlo dne 21.9.2022. Rada KK usnesením č. RK 1185/10/22 ze dne 17.10.2022 neurčila řediteli školy žádnou náhradou škody.</t>
    </r>
    <r>
      <rPr>
        <b/>
        <sz val="11"/>
        <rFont val="Calibri"/>
        <family val="2"/>
        <charset val="238"/>
        <scheme val="minor"/>
      </rPr>
      <t xml:space="preserve">
KONEČNÝ STAV</t>
    </r>
  </si>
  <si>
    <t>podrobněji viz příloha č. 2 (projekt ISŠTE Sokolov)</t>
  </si>
  <si>
    <t>Vratitelný přeplatek ISŠTE Sokolov</t>
  </si>
  <si>
    <t xml:space="preserve">sl. 13 - nejedná se o součet sl. 14 a sl. 15, neboť u projektu PO_03 byl uhrazen odvod (sl. 14) ve vyšší částce, než je aktuální výše zjištěného pochybení (sl. 13), očekáváme vratku vratitelného přeplatku - z důvodu transparentnosti poskytovaných dat uvedeny veškeré údaje a částky;
k PO_03 - obdobně viz poznámka výše (sl. 13 není součtem sl. 14 a sl. 15)
</t>
  </si>
  <si>
    <t>Dne 24.8.2022 doručen v Protokol o kontrole č.j. MMR-53866/2022-25 ze dne 22.8.2022, zjištění spočívající v úhradě faktury č.2112001 ze dne 7.12.2021 ve výši 3.615,48 Kč vystavené společností Studio Fresh Net, s.r.o. týkající se 12.měsíčního paušálu web hostingu webových stránek Regionální stálé konference Karlovarského kraje (rskkvk.cz) na období 1 až 12/2021 na základě cenové nabídky ze dne 6.12.2021 a objednávky KK č.01411 – 00018/21/RR ze dne 6.12.2021. KK tak výše uvedeným fakticky využíval služby v období od 1.1.2021 do 7.12.2021 bez jakékoli předchozí objednávky. Dne 2.9.2022 podány námitky č.j. KK/180/HK/22 ze dne 2.9.2022. Dne 20.9.2022 obdržel KK Vyřízení námitek proti kontrolním zjištěním uvedeným v protokolu o kontrole č.j. MMR-60273/2022-25 ze dne 19.9.2022-nelze námitce vyhovět. Dne 29.9.2022 byla KK z MMR doručena Výzva k vrácení peněžních prostředků dotace podle §14f odst. 3 zákona č. 218/2000 Sb., o rozpočtových pravidlech a informace o potvrzené nesrovnalosti č.j. MMR-61684/2022-25 ze dne 26.9.2022-vrácení peněžních prostředků dotace ve výši 3.615,48 Kč. Dne 19.10.2022 vrátil KK peněžní prostředky na BÚ MMR.</t>
  </si>
  <si>
    <t xml:space="preserve">neponížení požadovaných nákladů o výzisky z prodeje vyfrézovaného materiálu - proběhlo mimo auditované období
</t>
  </si>
  <si>
    <r>
      <t xml:space="preserve">1.9.2016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27.6.2018 z URR doručen PV č. 16/2018 ve výši 89.250,00 Kč; dne 28. 6 2018 z URR doručen PV č. 17/2018 ve výši 19.278.653,00 Kč; 26.7.2018 odesláno odvolání proti PV; Dne 5.9.2018 Policie ČR usnesením rozhodla o odložení trestní věci podezření ze spáchání trestného činu; dne 14.11.2022 obdržel KK Informaci o úředních osobách č.j. MF-6836/2019/1203 ze dne 10.11.2022
</t>
    </r>
    <r>
      <rPr>
        <b/>
        <sz val="11"/>
        <rFont val="Calibri"/>
        <family val="2"/>
        <charset val="238"/>
        <scheme val="minor"/>
      </rPr>
      <t>OČEKÁVÁME ROZHODNUTÍ MF O ODVOLÁNÍ PROTI PLATEBNÍMU VÝMĚRU.</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</si>
  <si>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Dne 30.11.2018 doručen PV č. 21/2018</t>
    </r>
    <r>
      <rPr>
        <sz val="11"/>
        <rFont val="Calibri"/>
        <family val="2"/>
        <charset val="238"/>
        <scheme val="minor"/>
      </rPr>
      <t xml:space="preserve"> </t>
    </r>
    <r>
      <rPr>
        <b/>
        <sz val="11"/>
        <rFont val="Calibri"/>
        <family val="2"/>
        <charset val="238"/>
        <scheme val="minor"/>
      </rPr>
      <t>ve výši 5.878.388 Kč</t>
    </r>
    <r>
      <rPr>
        <sz val="11"/>
        <rFont val="Calibri"/>
        <family val="2"/>
        <charset val="238"/>
        <scheme val="minor"/>
      </rPr>
      <t xml:space="preserve"> za zjištění č. 6 ze Zprávy o auditu operace - dodatečné stavební práce (výzva na  částku dle Zprávy o auditu operace ve výši 10.542.656,28 Kč). Dne 20.12.2018 podáno k MFČR odvolání proti PV č. 21/2018. Dne 18.11.2022 obdržela ISŠTE Rozhodnutí Ministerstva financí č. j. MF-11847/2019/1203-10, ze dne 18. 11. 2022, kterým MF platební výměr č. 21/2018 na odvod ve výši 5.878.388,00 Kč zrušilo a řízení zastavilo.
</t>
    </r>
    <r>
      <rPr>
        <b/>
        <sz val="11"/>
        <rFont val="Calibri"/>
        <family val="2"/>
        <charset val="238"/>
        <scheme val="minor"/>
      </rPr>
      <t xml:space="preserve">KONEČNÝ STAV - FINANČNÍ POSTIH ZRUŠEN </t>
    </r>
  </si>
  <si>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Dne 25.5.2018 KSÚS podala odvolání proti platebnímu výměru. Dne 2.8.2022 doručeno Rozhodnutí č.j. MF-23460/2018/1203-3, kterým MFČR zamítlo PV č. 10/2018 a odvod ve výši 393.223 Kč potvrdilo. KSÚS uhradila odvod dne 12.8.2022. Dne 9.9.2022 KSÚS podala žádost o prominutí odvodu za porušení rozpočtové kázně, viz usn. č. RK 1004/09/22 ze dne 5.9.2022.
</t>
    </r>
    <r>
      <rPr>
        <b/>
        <sz val="11"/>
        <rFont val="Calibri"/>
        <family val="2"/>
        <charset val="238"/>
        <scheme val="minor"/>
      </rPr>
      <t>OČEKÁVÁME ROZHODNUTÍ GFŘ O PROMINUTÍ ODVODU ZA PORUŠENÍ ROZPOČTOVÉ KÁZNĚ.</t>
    </r>
  </si>
  <si>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Dne 10.5. 2018 doručen platební výměr č. 12/2018 ve výši 37.650 Kč. Dne 25.5.2018 KSÚS podala odvolání proti platebnímu výměru. Dne 2.8.2022 doručeno Rozhodnutí č.j. MF-24128/2018/1203-3, kterým MFČR zamítlo PV č.12/2018 a odvod ve výši 37.650 Kč potvrdilo. KSÚS uhradila odvod dne 12.8.2022.Dne 9.9.2022 KSÚS podala žádost o prominutí odvodu za porušení rozpočtové kázně, viz usn. č. RK 1004/09/22 ze dne 5.9.2022.
</t>
    </r>
    <r>
      <rPr>
        <b/>
        <sz val="11"/>
        <rFont val="Calibri"/>
        <family val="2"/>
        <charset val="238"/>
        <scheme val="minor"/>
      </rPr>
      <t>OČEKÁVÁME ROZHODNUTÍ GFŘ O PROMINUTÍ ODVODU  ZA PORUŠENÍ ROZPOČTOVÉ KÁZNĚ.</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</si>
  <si>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Dne 2.8.2022 doručeno Rozhodnutí č.j. MF-24130/2018/1203-3, kterým MFČR zamítlo PV č. 13/2018 a odvod ve výši 337.875 Kč potvrdilo. KSÚS uhradila odvod dne 12.8.2022. Dne 9.9.2022 KSÚS podala žádost o prominutí odvodu za porušení rozpočtové kázně, viz usn. č. RK 1004/09/22 ze dne 5.9.2022.
</t>
    </r>
    <r>
      <rPr>
        <b/>
        <sz val="11"/>
        <rFont val="Calibri"/>
        <family val="2"/>
        <charset val="238"/>
        <scheme val="minor"/>
      </rPr>
      <t>OČEKÁVÁME ROZHODNUTÍ GFŘ O PROMINUTÍ ODVODU  ZA PORUŠENÍ ROZPOČTOVÉ KÁZNĚ.</t>
    </r>
  </si>
  <si>
    <r>
      <t>20.12.2016 doručen Návrh Zprávy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Dne7.4.2022 bylo škole doručeno Rozhodnutí č.j.MF-6505/2019/1203-8, kterým zamítlo podané odvolání proti PV č. 15/2018. PV je splatný dne 22.4.2022. </t>
    </r>
    <r>
      <rPr>
        <sz val="11"/>
        <rFont val="Calibri"/>
        <family val="2"/>
        <charset val="238"/>
      </rPr>
      <t xml:space="preserve">Další postup předložen RKK dne 14.4.2022 - nepodání správní žaloby a podání žádosti o prominutí odvodu a  dosud nevyměřeného penále, viz usnesení č. RK 414/04/22. Odvod ve výši 7.605.522 Kč škola uhradila dne 19.4.2022. Dne 25.5.2022 uhrazen správní poplatek za prominutí odvodu. </t>
    </r>
    <r>
      <rPr>
        <b/>
        <sz val="11"/>
        <rFont val="Calibri"/>
        <family val="2"/>
        <charset val="238"/>
      </rPr>
      <t>Dne 1.6.2022 škola podala žádost o prominutí odvodu ve výši 7.605.522 Kč na GFŘ prostřednictvím FÚ pro KK.
OČEKÁVÁME ROZHODNUTÍ O PROMINUTÍ ODVODU  ZA PORUŠENÍ ROZPOČTOVÉ KÁZNĚ.</t>
    </r>
  </si>
  <si>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rFont val="Calibri"/>
        <family val="2"/>
        <charset val="238"/>
      </rPr>
      <t xml:space="preserve">9.1.2018 zahájil ÚRR daňové řízení;  10.5. 2018 doručen platební výměr č. 11/2018 ve výši 259.240 Kč, 25.5.2018 KSÚS podala odvolání proti platebnímu výměru.  Dne 9.8.2022 doručeno Rozhodnutí č.j. MF-21942/2018/1203-8, kterým MFČR zamítlo PV č. 11/2018 a odvod ve výši 259.240 Kč potvrdilo. KSÚS uhradila odvod dne12.8.2022.
</t>
    </r>
    <r>
      <rPr>
        <b/>
        <sz val="11"/>
        <rFont val="Calibri"/>
        <family val="2"/>
        <charset val="238"/>
      </rPr>
      <t>Dne 9.9.2022 KSÚS podala žádost o prominutí odvodu za porušení rozpočtové kázně</t>
    </r>
    <r>
      <rPr>
        <sz val="11"/>
        <rFont val="Calibri"/>
        <family val="2"/>
        <charset val="238"/>
      </rPr>
      <t>, viz usn. č. RK 1004/09/22 ze dne 5.9.2022.</t>
    </r>
    <r>
      <rPr>
        <b/>
        <sz val="11"/>
        <rFont val="Calibri"/>
        <family val="2"/>
        <charset val="238"/>
      </rPr>
      <t xml:space="preserve">
OČEKÁVÁME ROZHODNUTÍ GFŘ O PROMINUTÍ ODVODU  ZA PORUŠENÍ ROZPOČTOVÉ KÁZNĚ.</t>
    </r>
  </si>
  <si>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9.1.2018 zahájil ÚRR daňové řízení; 27.4. 2018 doručen platební výměr č. 8/2018 ve výši 195.663 Kč, 25.5.2018 KSÚS podala odvolání proti platebnímu výměru.  Dne 25.7.2022 doručeno Rozhodnutí č.j. MF-21655/2018/1203-3, kterým MFČR zamítlo PV č. 8/2018 a odvod ve výši 195.663 Kč potvrdilo. KSÚS uhradila odvod dne 4.8.2022.</t>
    </r>
    <r>
      <rPr>
        <b/>
        <sz val="11"/>
        <color rgb="FF000000"/>
        <rFont val="Calibri"/>
        <family val="2"/>
        <charset val="238"/>
      </rPr>
      <t xml:space="preserve">Dne 9.9.2022 KSÚS podala žádost o prominutí odvodu za porušení rozpočtové kázně, </t>
    </r>
    <r>
      <rPr>
        <sz val="11"/>
        <color rgb="FF000000"/>
        <rFont val="Calibri"/>
        <family val="2"/>
        <charset val="238"/>
      </rPr>
      <t>viz usn. č. RK 1004/09/22 ze dne 5.9.2022.</t>
    </r>
    <r>
      <rPr>
        <b/>
        <sz val="11"/>
        <color rgb="FF000000"/>
        <rFont val="Calibri"/>
        <family val="2"/>
        <charset val="238"/>
      </rPr>
      <t xml:space="preserve">
OČEKÁVÁME ROZHODNUTÍ GFŘ O PROMINUTÍ ODVODU  ZA PORUŠENÍ ROZPOČTOVÉ KÁZNĚ.</t>
    </r>
  </si>
  <si>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9.1.2018 zahájil ÚRR daňové řízení; 27.4.2018 doručen platební výměr č. 9/2018 ve výši 751.433 Kč, 
25.5.2018 KSÚS podala odvolání proti platebnímu výměru.  Dne 2.8.2022 doručeno Rozhodnutí č.j. MF-21654/2018/1203-5, kterým MFČR zamítlo PV č. 9/2018 a odvod ve výši 751.433 Kč potvrdilo. KSÚS uhradila odvod dne 12.8.2022.</t>
    </r>
    <r>
      <rPr>
        <b/>
        <sz val="11"/>
        <rFont val="Calibri"/>
        <family val="2"/>
        <charset val="238"/>
      </rPr>
      <t>Dne 9.9.2022 KSÚS podala žádost o prominutí odvodu za porušení rozpočtové kázně</t>
    </r>
    <r>
      <rPr>
        <sz val="11"/>
        <rFont val="Calibri"/>
        <family val="2"/>
        <charset val="238"/>
      </rPr>
      <t xml:space="preserve">, viz usn. č. RK 1004/09/22 ze dne 5.9.2022.
</t>
    </r>
    <r>
      <rPr>
        <b/>
        <sz val="11"/>
        <rFont val="Calibri"/>
        <family val="2"/>
        <charset val="238"/>
      </rPr>
      <t>OČEKÁVÁME ROZHODNUTÍ GFŘ O PROMINUTÍ ODVODU  ZA PORUŠENÍ ROZPOČTOVÉ KÁZNĚ.</t>
    </r>
  </si>
  <si>
    <r>
      <t>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t>
    </r>
    <r>
      <rPr>
        <b/>
        <sz val="11"/>
        <rFont val="Calibri"/>
        <family val="2"/>
        <charset val="238"/>
        <scheme val="minor"/>
      </rPr>
      <t xml:space="preserve"> Dne 21. 10. 2022 obdržela ZZS z NSS Rozsudek č. j. 4 Afs 378/2021-41 ze dne 20. 10. 2022</t>
    </r>
    <r>
      <rPr>
        <sz val="11"/>
        <rFont val="Calibri"/>
        <family val="2"/>
        <charset val="238"/>
        <scheme val="minor"/>
      </rPr>
      <t>, kterým NSS rozhodl, že kasační stížnost podaná MMR není důvodná a zamítá se.</t>
    </r>
    <r>
      <rPr>
        <b/>
        <sz val="11"/>
        <rFont val="Calibri"/>
        <family val="2"/>
        <charset val="238"/>
        <scheme val="minor"/>
      </rPr>
      <t xml:space="preserve">
ZZS KK nyní očekává nové rozhodnutí MPSV o námitkách proti neproplacení dotace podaných ZZS KK dne 4. 7. 2019.</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</si>
  <si>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Dne 21. 10. 2022 obdržela ZZS z NSS Rozsudek č. j. 4 Afs 378/2021-41 ze dne 20. 10. 2022, kterým NSS rozhodl, že kasační stížnost podaná MMR není důvodná a zamítá se.
ZZS KK nyní očekává nové rozhodnutí MPSV o námitkách proti neproplacení dotace podaných ZZS KK dne 4. 7. 2019.</t>
    </r>
  </si>
  <si>
    <r>
      <rPr>
        <sz val="11"/>
        <rFont val="Calibri"/>
        <family val="2"/>
        <charset val="238"/>
        <scheme val="minor"/>
      </rPr>
      <t xml:space="preserve">Původně jednoetapový projekt, byl na žádost poskytovatele dotace rozdělen na dvě etapy, přičemž etapy projektu nebyly shodné s rozdělením veřejných zakázek a poskytovatel dotace v I. etapě neproplatil požadovanou dotaci, ale jen dotaci plánovanou, přičemž ji neproplatil ani ve II. etapě. KKN dne 12. 6.2018 podala na CRR žádost o přehodnocení postupu, odpověď až dne 8.7.2020 - zamítnuto. Dne 9.9.2020 podala KKN správní žalobu. Městský soud v Praze žalobu zamítl - viz rozsudek  č.j. A 54/2020-182 ze dne 12.4.2021. Dne 27.4.2021 podala KKN kasační stížnost. Dne 21.10.2021  NSS rozsudkem č.j. 4 AFs 121/2021-71 rozhodl o podané kasační stížnosti ve věci KKN a.s. vs. CRR ČR a kasační stížnost KKN zamítl. Veškeré dostupné právní možnosti byly použity, ale  bezúspěšně. 
Odbor zdravotnictví předložil vyúčtování projektu a informací o zjištění Radě KK dne 17.2.2022, viz usnesení č. RK 171/02/22 a Zastupitelstvu dne 11.4.2022, vis usnesení č. ZK 109/04/22.
</t>
    </r>
    <r>
      <rPr>
        <b/>
        <sz val="11"/>
        <rFont val="Calibri"/>
        <family val="2"/>
        <charset val="238"/>
        <scheme val="minor"/>
      </rPr>
      <t>KKN BUDE ŘEŠIT FINANČNÍ POSTIH JAKO ŠKODU</t>
    </r>
  </si>
  <si>
    <r>
      <t>Dne 16.3.2022 doručeny Závěry z administrativního ověření zprávy o realizaci (závěrečná zpráva) - zjištění za nesplnění podmínky naplnění indikátoru 5 10 10 - předpokládaná sankce 6 %, tj. 46.763,30 Kč. Dne 25. 3.2022 odeslány prostřednictvím systému připomínky (žádost o přezkum). Dne 23.5.2022 doručeno z MŠMT Vyřízení připomínek čj. MSMT-9751/2022-2 - zamítnuto. Dne 31.5.2022 doručena výzva k vrácení části dotace ve výši 46.763,30 Kč se splatností 30 dnů od doručení. Dotace vrácena na KK dne 27.6.2022 a dne 14.6.2022 na MŠMT.
Rada KK byla o zjištění v projektu informována materiálem dne 27.6.2022, viz usnesení RK 723/06/22. Jednání škodní komise proběhlo dne 30.9.2022. Rada KK usnesením č. RK 1186/10/22 ze dne 17.10.2022 neurčila ředitelce školy žádnou náhradou škody.</t>
    </r>
    <r>
      <rPr>
        <b/>
        <sz val="11"/>
        <rFont val="Calibri"/>
        <family val="2"/>
        <charset val="238"/>
        <scheme val="minor"/>
      </rPr>
      <t xml:space="preserve">
KONEČNÝ STAV</t>
    </r>
  </si>
  <si>
    <r>
      <rPr>
        <sz val="11"/>
        <rFont val="Calibri"/>
        <family val="2"/>
        <charset val="238"/>
        <scheme val="minor"/>
      </rPr>
      <t>Dne 27.5.2022 doručeny Závěry z administrativního ověření zprávy o realizaci (závěrečná zpráva) - zjištění za nesplnění podmínky naplnění indikátoru 5 25 10 - předpokládaná sankce 32,76 %, tj. 377.710,68 Kč. Dne 31.5.2022 odeslány prostřednictvím systému připomínky (žádost o přezkum). 
Dne 29.6.2022 doručeno z MŠMT Vyřízení připomínek - zamítnuto. Dne 19.7.2022 doručena výzva k vrácení části dotace ve výši 377.710,68 Kč se splatností 30 dnů od doručení. Dotace vrácena na KK dne 23.7. 2022 a na MŠMT byla vrácena do 18. 8.2022. Rada KK byla o zjištění v projektu a o dalším postupu informována materiálem předloženým dne 8. 8. 2022. Jednání škodní komise proběhlo dne 23.9.2022. Rada KK usnesením č. RK 1187/10/22 ze dne 17.10.2022 neurčila ředitelce školy žádnou náhradou škody.</t>
    </r>
    <r>
      <rPr>
        <b/>
        <sz val="11"/>
        <rFont val="Calibri"/>
        <family val="2"/>
        <charset val="238"/>
        <scheme val="minor"/>
      </rPr>
      <t xml:space="preserve">
KONEČNÝ STAV</t>
    </r>
  </si>
  <si>
    <r>
      <t xml:space="preserve">Program 13508 - Podpora rozvoje a obnovy materiálně technického vybavení pro řešení krizových situací.
Dne 26.10.2021 rozhodnutí o poskytnutí dotace (změna). V roce 2022 provedena kontrola - zjištěno nedodržení termínu předložení dokumentace k závěrečnému vyhodnocení akce.
Dne 19.9. 2022 doručena výzva k vrácení dotace nebo její části dle § 14f odst. 3 zákona č. 218/200 Sb., o rozpočtových pravidlech, ve výši 27.951,00 Kč. Dne 3.10.2022 ZZS KK uhradila výzvu na bankovní účet KK, který finanční prostředky dne 18.10.2022 odeslal na MZČR, viz usnesení č. RK 1184/10/22 ze dne 17.10.2022.
ZZS KK vyhotovila záznam a protokol o škodě. Dne 20.10.2022 proběhlo jednání škodní komise, která doporučila po odpovědném zaměstnanci ZZS KK škodu vymáhat. Ředitel ZZS KK stanovil odpovědnému zaměstnanci náhradu škody ve výši 5.000,00 Kč za obě investiční akce dohromady. 
</t>
    </r>
    <r>
      <rPr>
        <b/>
        <sz val="11"/>
        <rFont val="Calibri"/>
        <family val="2"/>
        <charset val="238"/>
        <scheme val="minor"/>
      </rPr>
      <t xml:space="preserve">KONEČNÝ STAV </t>
    </r>
  </si>
  <si>
    <r>
      <t xml:space="preserve">Program 13508 - Podpora rozvoje a obnovy materiálně technického vybavení pro řešení krizových situací.
Dne 2610.2021 rozhodnutí o poskytnutí dotace (změna). V roce 2022 provedena kontrola - zjištěno nedodržení termínu předložení dokumentace k závěrečnému vyhodnocení akce.
Dne 19.9. 2022 doručena výzva k vrácení dotace nebo její části dle § 14f odst. 3 zákona č. 218/200 Sb., o rozpočtových pravidlech, ve výši 28168,80 Kč. Dne 3.10.2022 ZZS KK uhradila výzvu na bankovní účet KK, který finanční prostředky dne 18.10.2022 odeslal na MZČR, viz usnesení č. RK 1184/10/22 ze dne 17.10.2022.
ZZS KK vyhotovila záznam a protokol o škodě. Dne 20.10.2022 proběhlo jednání škodní komise, která doporučila po odpovědném zaměstnanci ZZS KK škodu vymáhat. Ředitel ZZS KK stanovil odpovědnému zaměstnanci náhradu škody ve výši 5.000,00 Kč za obě investiční akce dohromady. 
</t>
    </r>
    <r>
      <rPr>
        <b/>
        <sz val="11"/>
        <rFont val="Calibri"/>
        <family val="2"/>
        <charset val="238"/>
        <scheme val="minor"/>
      </rPr>
      <t xml:space="preserve">KONEČNÝ STAV </t>
    </r>
  </si>
  <si>
    <t>ISŠTE Sokolov, p.o.</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</si>
  <si>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dne 29.11.2022 obdržel KK Rozsudek č.j. 9 Af 31/2020- 131 ze dne 31.10.2022-Rozhodnutí MF se ruší, věc se vrací k dalšímu řízení, MF má povinnost úhrady nákladů řízení KK
</t>
    </r>
    <r>
      <rPr>
        <b/>
        <sz val="11"/>
        <rFont val="Calibri"/>
        <family val="2"/>
        <charset val="238"/>
        <scheme val="minor"/>
      </rPr>
      <t>OČEKÁVÁME NOVÉ ROZHODNUTÍ MF popř. PODÁNÍ KASACE ZE STRANY MF</t>
    </r>
  </si>
  <si>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dne 3.8.2022 doručeno Předvolání ze dne 3.8.2022-jednání nařízeno na 12.10.2022 v 10.00hod, dne 14.10.2022 odeslal KK Vyjádření žalobce k požadovaným nákladům řízení č.j. KK/203/HK/22 ze dne 14.10.2022, dne 2.11.2022 obdržel KK Rozsudek č.j. 14 Af 36/2020- 50 ze dne 12.10.2022-Rozhodnutí MF se ruší, věc se vrací k dalšímu řízení, MF dne 14.11.2022 uhradilo náklady řízení KK 3.000 Kč, MF podalo dne 15.11.2022 kasaci, dne 25.11.2022 doručena Informace o probíhajícím řízení č.j. 10Afs319/2022-10 ze dne 25.11.2022, dne 30.11.2022 odesláno Vyjádření k informaci č.j. KK/235/HK/22
</t>
    </r>
    <r>
      <rPr>
        <b/>
        <sz val="11"/>
        <rFont val="Calibri"/>
        <family val="2"/>
        <charset val="238"/>
        <scheme val="minor"/>
      </rPr>
      <t>OČEKÁVÁME ROZHODNUTÍ NSS O PODÁNÉ KASAČNÍ STÍŽNOSTI MF</t>
    </r>
  </si>
  <si>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28. 10. 2018 OLP vyhotovilo právní „Posouzení odpovědnosti externího administrátora veřejných zakázek „Zavedení datových skladů“ a „Komunikační infrastruktura Karlovarského kraje“,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Dne 11. 1. 2022 se na základě předvolání Obvodního soudu pro Prahu 1 ze dne 14. 10. 2021 uskutečnilo ústní jednání, Usnesení č. j. 13 C 47/2020-91 ze dne 11. 1. 2022 o přerušení řízení. Dne 1.12.2022 doručen emailem návrh o mimosoudním vyrovnání p. Heislera
</t>
    </r>
    <r>
      <rPr>
        <b/>
        <sz val="11"/>
        <rFont val="Calibri"/>
        <family val="2"/>
        <charset val="238"/>
        <scheme val="minor"/>
      </rPr>
      <t>KONEČNÝ STAV - PŘEDÁNO K VYMÁHÁNÍ OLP</t>
    </r>
  </si>
  <si>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dne 1.12.2017 rozhodl odvolací orgán o zrušení PV 6/2014, který činil po prominutí 1.699.600 Kč;
dne 12.12.2017 rozhodl odvolací orgán o zrušení PV 7/2014, který činil po částečném prominutí 7.050.874 Kč; za PV celkem uhrazeno 6.646.174 Kč, tj. za PV č. 2/2014 uhrazeno 4.381.350 Kč, za PV č. 3/2014  uhrazeno 1.844.554 Kč,  za PV  č. 5/2014 uhrazeno  420 270 Kč;</t>
    </r>
    <r>
      <rPr>
        <b/>
        <sz val="11"/>
        <color indexed="8"/>
        <rFont val="Calibri"/>
        <family val="2"/>
        <charset val="238"/>
      </rPr>
      <t xml:space="preserve"> KSÚS požádala o vrácení přeplatku 5.641.832,50 Kč </t>
    </r>
    <r>
      <rPr>
        <sz val="11"/>
        <color indexed="8"/>
        <rFont val="Calibri"/>
        <family val="2"/>
        <charset val="238"/>
      </rPr>
      <t xml:space="preserve">(3.943.215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Dne 26.3.2021 podaná k Městskému soudu v Praze žaloba na nečinnost MFČR, po změně žaloby ze dne 1.12.2021 na ÚRR. Dne 18. 1. 2022 Městský soud v Praze Rozsudkem č. j. 3A 36/2021 – 100 vyhověl KSÚS  a uložil MMR  povinnost rozhodnout. MMR podala dne 26.1.2022 Kasační stížnost na NSS. Rozsudek NSS č.j. 9 Afs 6/2022 - 32 ze dne 24.3.2022 - rozsudek Městského soudu  ze dne 18. 1. 2022,  č. j. 3A 36/2021 – 100 se zrušuje a věc se vrací tomuto soudu. Dne 29.4. 2022 byla nečinností žaloba změněna na žalobu zásahovou.</t>
    </r>
    <r>
      <rPr>
        <b/>
        <sz val="11"/>
        <rFont val="Calibri"/>
        <family val="2"/>
        <charset val="238"/>
      </rPr>
      <t xml:space="preserve"> </t>
    </r>
    <r>
      <rPr>
        <sz val="11"/>
        <rFont val="Calibri"/>
        <family val="2"/>
        <charset val="238"/>
      </rPr>
      <t xml:space="preserve">Dne 18.5.2022 doručeno z FÚ pro KK Vyrozumění o přeplatku v celkové výši 5.932.226 Kč, který bude vrácen MMR. 
Dne 27.9.2022 doručen rozsudek Městského soudu v Praze sp. zn. 3 A 36/2021 o žalobě na ochranu před nezákonným zásahem - žalovaný (Finanční úřad pro KK) je povinen vyplatit částku 5.932.226 Kč a náklady řízení ve výši 14.342 Kč do 1 měsíce. </t>
    </r>
    <r>
      <rPr>
        <b/>
        <sz val="11"/>
        <rFont val="Calibri"/>
        <family val="2"/>
        <charset val="238"/>
      </rPr>
      <t>Dne 25.10. a 26.10.2022 byl KSÚS vyplacen vratitelný přeplatek v celkové výši 5.932.226 Kč. Dne 8. 11. 2022 požádala KSÚS o vyplacení úroku z vratitelného přeplatku. Dne 2.12.2022 doručeno z FÚ vyrozumnění o úroku z vratitelného přeplatku v celkové  výši 4.207154 Kč za projekty I. a II. etapa.
OČEKÁVÁME VYPLACENÍ ÚROKU Z VRATITELNÉHO PŘEPLATKU.</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</si>
  <si>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 ÚRR dne 24.4.2019 informoval KSÚS, že Výbor regionální rady považuje žádosti o vratitelné přeplatky za vyřízené. KSÚS podala dne 8.1.2020 na MFČR podnět na nečinnost. MFČR dne 27. 5.2020 informovalo, že byl ÚRR zaslán příkaz ke zjednání nápravy. </t>
    </r>
    <r>
      <rPr>
        <sz val="11"/>
        <color rgb="FF000000"/>
        <rFont val="Calibri"/>
        <family val="2"/>
        <charset val="238"/>
      </rPr>
      <t>Dne 26.3.2021 podaná k Městskému soudu v Praze žaloba na nečinnost MFČR, po změně žaloby ze dne 1.12.2021 na ÚRR. Dne 18.1.2022 Městský soud v Praze Rozsudkem č.j. 3A 36/2021-100 vyhověl KSÚS a uložil MMR rozhodnout. Dne 26.1.2022 podalo MMR kasační stížnost k NSS. Rozsudek NSS č.j. 9 Afs 6/2022 - 32 ze dne 24.3.2022 - rozsudek Městského soudu  ze dne 18. 1. 2022,  č. j. 3A 36/2021 – 100 se zrušuje a věc se vrací tomuto soudu. Dne 29.4. 2022 byla nečinností žaloba změněna na žalobu zásahovou. Dne 18.5.2022 doručeno z FÚ pro KK Vyrozumění o přeplatku v celkové výši 5.932.226 Kč, který bude vrácen MMR. 
Dne 27.9.2022 doručen rozsudek Městského soudu v Praze sp. zn. 3 A 36/2021 o žalobě na ochranu před nezákonným zásahem - žalovaný (Finanční úřad pro KK) je povinen vyplatit částku 5.932.226 Kč a náklady řízení ve výši 14.342 Kč do 1 měsíce.</t>
    </r>
    <r>
      <rPr>
        <b/>
        <sz val="11"/>
        <color indexed="8"/>
        <rFont val="Calibri"/>
        <family val="2"/>
        <charset val="238"/>
      </rPr>
      <t xml:space="preserve"> Dne 25.10. a 26.10.2022 byl KSÚS vyplacen vratitelný přeplatek v celkové výši 5.932.226 Kč. Dne 8. 11. 2022 požádala KSÚS o vyplacení úroku z vratitelného přeplatku. Dne 2.12.2022 doručeno z FÚ vyrozumnění o úroku z vratitelného přeplatku v celkové  výši 4.207154 Kč za projekty I. a II. etapa.
OČEKÁVÁME VYPLACENÍ ÚROKU Z VRATITELNÉHO PŘEPLATKU.</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</si>
  <si>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 xml:space="preserve">Dne 18.2.2022 podala škola na Městský soud v Praze žalobu na nečinnost MMR, kterou dne 29.4.2022 změnila na žalobu zásahovou. Dne 2.5.2022 doručeno Usnesení č.j. 9A 16/2022-77 ze dne 31.3.2022 - odmítnuta nečinnostní žaloba pro zmeškání lhůty. 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Dne 27.10. 2022 doručeno z FÚ pro KK Rozhodnutí o vrácení přeplatku do 15 dní. 
OČEKÁVÁME  VRATKU Z MMR  V CELKOVÉ  VÝŠI 33.160.392 Kč.</t>
    </r>
  </si>
  <si>
    <t>uhrazené platební výměry, provedené korekce, včetně vratitelného přeplatku ve výši 33.160.392,00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</si>
</sst>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0%"/>
  </numFmts>
  <fonts count="9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indexed="8"/>
      <name val="Calibri"/>
      <family val="2"/>
      <charset val="238"/>
    </font>
    <font>
      <sz val="11"/>
      <color rgb="FFFF0000"/>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sz val="11"/>
      <color rgb="FF00B050"/>
      <name val="Calibri"/>
      <family val="2"/>
      <charset val="238"/>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indexed="8"/>
      <name val="Calibri"/>
      <family val="2"/>
      <charset val="238"/>
    </font>
    <font>
      <sz val="12"/>
      <color theme="1"/>
      <name val="Calibri"/>
      <family val="2"/>
      <scheme val="minor"/>
    </font>
    <font>
      <b/>
      <i/>
      <sz val="12"/>
      <color theme="1"/>
      <name val="Calibri"/>
      <family val="2"/>
      <charset val="238"/>
      <scheme val="minor"/>
    </font>
    <font>
      <i/>
      <sz val="12"/>
      <name val="Calibri"/>
      <family val="2"/>
      <charset val="238"/>
      <scheme val="minor"/>
    </font>
    <font>
      <b/>
      <sz val="12"/>
      <color theme="1"/>
      <name val="Calibri"/>
      <family val="2"/>
      <charset val="238"/>
      <scheme val="minor"/>
    </font>
    <font>
      <sz val="12"/>
      <color theme="1"/>
      <name val="Calibri"/>
      <family val="2"/>
      <charset val="238"/>
      <scheme val="minor"/>
    </font>
    <font>
      <b/>
      <sz val="12"/>
      <color rgb="FF0070C0"/>
      <name val="Calibri"/>
      <family val="2"/>
      <charset val="238"/>
      <scheme val="minor"/>
    </font>
    <font>
      <b/>
      <sz val="12"/>
      <name val="Calibri"/>
      <family val="2"/>
      <charset val="238"/>
      <scheme val="minor"/>
    </font>
    <font>
      <b/>
      <sz val="10"/>
      <color theme="1"/>
      <name val="Calibri"/>
      <family val="2"/>
      <charset val="238"/>
      <scheme val="minor"/>
    </font>
    <font>
      <b/>
      <sz val="12"/>
      <color theme="1"/>
      <name val="Calibri"/>
      <family val="2"/>
      <scheme val="minor"/>
    </font>
    <font>
      <b/>
      <sz val="12"/>
      <color rgb="FF00B050"/>
      <name val="Calibri"/>
      <family val="2"/>
      <charset val="238"/>
      <scheme val="minor"/>
    </font>
    <font>
      <b/>
      <sz val="12"/>
      <color rgb="FF7030A0"/>
      <name val="Calibri"/>
      <family val="2"/>
      <charset val="238"/>
      <scheme val="minor"/>
    </font>
    <font>
      <sz val="11"/>
      <color rgb="FF0070C0"/>
      <name val="Calibri"/>
      <family val="2"/>
      <scheme val="minor"/>
    </font>
    <font>
      <b/>
      <sz val="11"/>
      <color rgb="FFFF0000"/>
      <name val="Calibri"/>
      <family val="2"/>
      <charset val="238"/>
    </font>
    <font>
      <b/>
      <sz val="14"/>
      <color rgb="FF0070C0"/>
      <name val="Calibri"/>
      <family val="2"/>
      <charset val="238"/>
      <scheme val="minor"/>
    </font>
    <font>
      <sz val="11"/>
      <color rgb="FF000000"/>
      <name val="Calibri"/>
      <family val="2"/>
      <charset val="238"/>
    </font>
    <font>
      <b/>
      <sz val="11"/>
      <color rgb="FF000000"/>
      <name val="Calibri"/>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37">
    <xf numFmtId="0" fontId="0" fillId="0" borderId="0"/>
    <xf numFmtId="0" fontId="39" fillId="0" borderId="0"/>
    <xf numFmtId="0" fontId="37" fillId="0" borderId="0"/>
    <xf numFmtId="0" fontId="40" fillId="0" borderId="0"/>
    <xf numFmtId="0" fontId="41" fillId="0" borderId="0"/>
    <xf numFmtId="0" fontId="36" fillId="0" borderId="0"/>
    <xf numFmtId="0" fontId="35" fillId="0" borderId="0"/>
    <xf numFmtId="0" fontId="34" fillId="0" borderId="0"/>
    <xf numFmtId="0" fontId="33" fillId="0" borderId="0"/>
    <xf numFmtId="0" fontId="32" fillId="0" borderId="0"/>
    <xf numFmtId="0" fontId="32" fillId="0" borderId="0"/>
    <xf numFmtId="0" fontId="32" fillId="0" borderId="0"/>
    <xf numFmtId="0" fontId="31" fillId="0" borderId="0"/>
    <xf numFmtId="0" fontId="31" fillId="0" borderId="0"/>
    <xf numFmtId="0" fontId="31" fillId="0" borderId="0"/>
    <xf numFmtId="0" fontId="30" fillId="0" borderId="0"/>
    <xf numFmtId="0" fontId="30" fillId="0" borderId="0"/>
    <xf numFmtId="0" fontId="30" fillId="0" borderId="0"/>
    <xf numFmtId="0" fontId="29" fillId="0" borderId="0"/>
    <xf numFmtId="0" fontId="29" fillId="0" borderId="0"/>
    <xf numFmtId="0" fontId="28" fillId="0" borderId="0"/>
    <xf numFmtId="0" fontId="28" fillId="0" borderId="0"/>
    <xf numFmtId="0" fontId="28" fillId="0" borderId="0"/>
    <xf numFmtId="0" fontId="27" fillId="0" borderId="0"/>
    <xf numFmtId="0" fontId="27" fillId="0" borderId="0"/>
    <xf numFmtId="0" fontId="26" fillId="0" borderId="0"/>
    <xf numFmtId="0" fontId="26" fillId="0" borderId="0"/>
    <xf numFmtId="0" fontId="26" fillId="0" borderId="0"/>
    <xf numFmtId="0" fontId="26" fillId="0" borderId="0"/>
    <xf numFmtId="0" fontId="25" fillId="0" borderId="0"/>
    <xf numFmtId="0" fontId="25" fillId="0" borderId="0"/>
    <xf numFmtId="0" fontId="24" fillId="0" borderId="0"/>
    <xf numFmtId="0" fontId="24" fillId="0" borderId="0"/>
    <xf numFmtId="0" fontId="23" fillId="0" borderId="0"/>
    <xf numFmtId="0" fontId="23" fillId="0" borderId="0"/>
    <xf numFmtId="0" fontId="23" fillId="0" borderId="0"/>
    <xf numFmtId="0" fontId="23" fillId="0" borderId="0"/>
  </cellStyleXfs>
  <cellXfs count="599">
    <xf numFmtId="0" fontId="0" fillId="0" borderId="0" xfId="0"/>
    <xf numFmtId="0" fontId="43" fillId="0" borderId="30" xfId="0" applyFont="1" applyFill="1" applyBorder="1" applyAlignment="1">
      <alignment vertical="center" wrapText="1"/>
    </xf>
    <xf numFmtId="0" fontId="43" fillId="0" borderId="3" xfId="0" applyFont="1" applyFill="1" applyBorder="1" applyAlignment="1">
      <alignment vertical="center" wrapText="1"/>
    </xf>
    <xf numFmtId="0" fontId="52" fillId="0" borderId="0" xfId="0" applyFont="1" applyFill="1" applyBorder="1" applyAlignment="1"/>
    <xf numFmtId="0" fontId="53" fillId="0" borderId="0" xfId="0" applyFont="1" applyFill="1" applyBorder="1" applyAlignment="1">
      <alignment horizontal="left"/>
    </xf>
    <xf numFmtId="0" fontId="53" fillId="0" borderId="0" xfId="0" applyFont="1" applyFill="1" applyBorder="1" applyAlignment="1">
      <alignment horizontal="right"/>
    </xf>
    <xf numFmtId="0" fontId="54" fillId="0" borderId="0" xfId="0" applyFont="1" applyFill="1" applyBorder="1" applyAlignment="1">
      <alignment horizontal="left"/>
    </xf>
    <xf numFmtId="0" fontId="53" fillId="0" borderId="0" xfId="0" applyFont="1" applyFill="1" applyBorder="1" applyAlignment="1"/>
    <xf numFmtId="0" fontId="55" fillId="0" borderId="0" xfId="0" applyFont="1" applyAlignment="1">
      <alignment horizontal="right"/>
    </xf>
    <xf numFmtId="0" fontId="48" fillId="3" borderId="43" xfId="0" applyFont="1" applyFill="1" applyBorder="1" applyAlignment="1">
      <alignment horizontal="left" vertical="center" wrapText="1"/>
    </xf>
    <xf numFmtId="0" fontId="58" fillId="3" borderId="19" xfId="0" applyFont="1" applyFill="1" applyBorder="1" applyAlignment="1">
      <alignment horizontal="center" vertical="center" wrapText="1"/>
    </xf>
    <xf numFmtId="0" fontId="58" fillId="3" borderId="7" xfId="0" applyFont="1" applyFill="1" applyBorder="1" applyAlignment="1">
      <alignment horizontal="center" vertical="center" wrapText="1"/>
    </xf>
    <xf numFmtId="0" fontId="59" fillId="3" borderId="7" xfId="0" applyFont="1" applyFill="1" applyBorder="1" applyAlignment="1">
      <alignment horizontal="center" vertical="center" wrapText="1"/>
    </xf>
    <xf numFmtId="0" fontId="58" fillId="3" borderId="8" xfId="0" applyFont="1" applyFill="1" applyBorder="1" applyAlignment="1">
      <alignment horizontal="center" vertical="center" wrapText="1"/>
    </xf>
    <xf numFmtId="0" fontId="58" fillId="3" borderId="31" xfId="0" applyFont="1" applyFill="1" applyBorder="1" applyAlignment="1">
      <alignment horizontal="center" vertical="center" wrapText="1"/>
    </xf>
    <xf numFmtId="0" fontId="58" fillId="3" borderId="46" xfId="0" applyFont="1" applyFill="1" applyBorder="1" applyAlignment="1">
      <alignment horizontal="center" vertical="center" wrapText="1"/>
    </xf>
    <xf numFmtId="0" fontId="58" fillId="3" borderId="32" xfId="0" applyFont="1" applyFill="1" applyBorder="1" applyAlignment="1">
      <alignment horizontal="center" vertical="center" wrapText="1"/>
    </xf>
    <xf numFmtId="0" fontId="58" fillId="3" borderId="16" xfId="0" applyFont="1" applyFill="1" applyBorder="1" applyAlignment="1">
      <alignment horizontal="center" vertical="center" wrapText="1"/>
    </xf>
    <xf numFmtId="4" fontId="0" fillId="0" borderId="0" xfId="0" applyNumberFormat="1"/>
    <xf numFmtId="0" fontId="0" fillId="0" borderId="0" xfId="0" applyBorder="1"/>
    <xf numFmtId="4" fontId="46" fillId="0" borderId="22" xfId="0" applyNumberFormat="1" applyFont="1" applyFill="1" applyBorder="1" applyAlignment="1">
      <alignment vertical="center" wrapText="1"/>
    </xf>
    <xf numFmtId="4" fontId="45" fillId="0" borderId="22" xfId="0" applyNumberFormat="1" applyFont="1" applyFill="1" applyBorder="1" applyAlignment="1">
      <alignment horizontal="right" wrapText="1"/>
    </xf>
    <xf numFmtId="4" fontId="50" fillId="0" borderId="18" xfId="0" applyNumberFormat="1" applyFont="1" applyFill="1" applyBorder="1" applyAlignment="1">
      <alignment horizontal="right" vertical="top" wrapText="1"/>
    </xf>
    <xf numFmtId="4" fontId="43" fillId="0" borderId="15" xfId="0" applyNumberFormat="1" applyFont="1" applyFill="1" applyBorder="1" applyAlignment="1">
      <alignment horizontal="right" vertical="center" wrapText="1"/>
    </xf>
    <xf numFmtId="4" fontId="43" fillId="0" borderId="30" xfId="0" applyNumberFormat="1" applyFont="1" applyFill="1" applyBorder="1" applyAlignment="1">
      <alignment horizontal="right" vertical="center" wrapText="1"/>
    </xf>
    <xf numFmtId="4" fontId="46" fillId="0" borderId="17" xfId="0" applyNumberFormat="1" applyFont="1" applyFill="1" applyBorder="1" applyAlignment="1">
      <alignment horizontal="right" vertical="center" wrapText="1"/>
    </xf>
    <xf numFmtId="4" fontId="46" fillId="0" borderId="17" xfId="0" applyNumberFormat="1" applyFont="1" applyFill="1" applyBorder="1" applyAlignment="1">
      <alignment horizontal="right" vertical="center"/>
    </xf>
    <xf numFmtId="4" fontId="43" fillId="0" borderId="30" xfId="0" applyNumberFormat="1" applyFont="1" applyFill="1" applyBorder="1" applyAlignment="1">
      <alignment vertical="center"/>
    </xf>
    <xf numFmtId="4" fontId="43" fillId="0" borderId="20" xfId="0" applyNumberFormat="1" applyFont="1" applyFill="1" applyBorder="1" applyAlignment="1">
      <alignment vertical="center"/>
    </xf>
    <xf numFmtId="4" fontId="43" fillId="0" borderId="50" xfId="0" applyNumberFormat="1" applyFont="1" applyFill="1" applyBorder="1" applyAlignment="1">
      <alignment vertical="center"/>
    </xf>
    <xf numFmtId="4" fontId="0" fillId="0" borderId="0" xfId="0" applyNumberFormat="1" applyBorder="1" applyAlignment="1">
      <alignment vertical="center"/>
    </xf>
    <xf numFmtId="0" fontId="38" fillId="0" borderId="56" xfId="0" applyFont="1" applyBorder="1" applyAlignment="1">
      <alignment horizontal="center" vertical="center"/>
    </xf>
    <xf numFmtId="0" fontId="63" fillId="0" borderId="40" xfId="0" applyFont="1" applyFill="1" applyBorder="1" applyAlignment="1">
      <alignment horizontal="right" vertical="center" wrapText="1"/>
    </xf>
    <xf numFmtId="4" fontId="43" fillId="0" borderId="50" xfId="0" applyNumberFormat="1" applyFont="1" applyFill="1" applyBorder="1" applyAlignment="1">
      <alignment horizontal="center" vertical="center"/>
    </xf>
    <xf numFmtId="4" fontId="64" fillId="0" borderId="48" xfId="0" applyNumberFormat="1" applyFont="1" applyFill="1" applyBorder="1" applyAlignment="1">
      <alignment vertical="center"/>
    </xf>
    <xf numFmtId="4" fontId="43" fillId="0" borderId="0" xfId="0" applyNumberFormat="1" applyFont="1" applyFill="1" applyBorder="1" applyAlignment="1">
      <alignment horizontal="center" vertical="center" wrapText="1"/>
    </xf>
    <xf numFmtId="0" fontId="43" fillId="0" borderId="50" xfId="0" applyFont="1" applyFill="1" applyBorder="1" applyAlignment="1">
      <alignment horizontal="center" vertical="center"/>
    </xf>
    <xf numFmtId="0" fontId="38" fillId="0" borderId="55" xfId="0" applyFont="1" applyBorder="1" applyAlignment="1">
      <alignment horizontal="center" vertical="center"/>
    </xf>
    <xf numFmtId="0" fontId="63" fillId="0" borderId="14" xfId="0" applyFont="1" applyFill="1" applyBorder="1" applyAlignment="1">
      <alignment horizontal="right" vertical="center" wrapText="1"/>
    </xf>
    <xf numFmtId="4" fontId="43" fillId="0" borderId="30" xfId="0" applyNumberFormat="1" applyFont="1" applyFill="1" applyBorder="1" applyAlignment="1">
      <alignment horizontal="center" vertical="center"/>
    </xf>
    <xf numFmtId="4" fontId="43" fillId="0" borderId="26" xfId="0" applyNumberFormat="1" applyFont="1" applyFill="1" applyBorder="1" applyAlignment="1">
      <alignment horizontal="center" vertical="center" wrapText="1"/>
    </xf>
    <xf numFmtId="0" fontId="43" fillId="0" borderId="30" xfId="0" applyFont="1" applyFill="1" applyBorder="1" applyAlignment="1">
      <alignment horizontal="center" vertical="center"/>
    </xf>
    <xf numFmtId="0" fontId="38" fillId="0" borderId="28" xfId="0" applyFont="1" applyBorder="1" applyAlignment="1">
      <alignment horizontal="center" vertical="center"/>
    </xf>
    <xf numFmtId="0" fontId="38" fillId="0" borderId="13" xfId="0" applyFont="1" applyBorder="1" applyAlignment="1">
      <alignment horizontal="right" vertical="center" wrapText="1"/>
    </xf>
    <xf numFmtId="4" fontId="43" fillId="0" borderId="59" xfId="0" applyNumberFormat="1" applyFont="1" applyBorder="1" applyAlignment="1">
      <alignment horizontal="center" vertical="center"/>
    </xf>
    <xf numFmtId="4" fontId="68" fillId="0" borderId="24" xfId="0" applyNumberFormat="1" applyFont="1" applyBorder="1" applyAlignment="1">
      <alignment vertical="center"/>
    </xf>
    <xf numFmtId="4" fontId="38" fillId="0" borderId="13" xfId="0" applyNumberFormat="1" applyFont="1" applyBorder="1" applyAlignment="1">
      <alignment horizontal="righ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43" fillId="0" borderId="0" xfId="0" applyFont="1" applyAlignment="1">
      <alignment horizontal="left" vertical="center"/>
    </xf>
    <xf numFmtId="0" fontId="0" fillId="0" borderId="0" xfId="0" applyAlignment="1">
      <alignment horizontal="center" vertical="center"/>
    </xf>
    <xf numFmtId="4" fontId="69" fillId="0" borderId="0" xfId="0" applyNumberFormat="1" applyFont="1" applyAlignment="1">
      <alignment horizontal="center" vertical="center"/>
    </xf>
    <xf numFmtId="4" fontId="0" fillId="0" borderId="0" xfId="0" applyNumberFormat="1" applyAlignment="1">
      <alignment vertical="center"/>
    </xf>
    <xf numFmtId="0" fontId="38" fillId="0" borderId="0" xfId="0" applyFont="1"/>
    <xf numFmtId="0" fontId="38" fillId="0" borderId="0" xfId="0" applyFont="1" applyFill="1"/>
    <xf numFmtId="0" fontId="0" fillId="0" borderId="0" xfId="0" applyFill="1" applyAlignment="1">
      <alignment horizontal="left"/>
    </xf>
    <xf numFmtId="0" fontId="0" fillId="0" borderId="0" xfId="0" applyAlignment="1">
      <alignment horizontal="left"/>
    </xf>
    <xf numFmtId="0" fontId="0" fillId="0" borderId="0" xfId="0" applyAlignment="1">
      <alignment horizontal="right"/>
    </xf>
    <xf numFmtId="0" fontId="43" fillId="0" borderId="0" xfId="0" applyFont="1" applyAlignment="1">
      <alignment horizontal="left"/>
    </xf>
    <xf numFmtId="4" fontId="42" fillId="0" borderId="0" xfId="0" applyNumberFormat="1" applyFont="1" applyBorder="1" applyAlignment="1">
      <alignment horizontal="right" vertical="center" wrapText="1"/>
    </xf>
    <xf numFmtId="10" fontId="42" fillId="0" borderId="0" xfId="0" applyNumberFormat="1" applyFont="1" applyBorder="1" applyAlignment="1">
      <alignment horizontal="center" vertical="center" wrapText="1"/>
    </xf>
    <xf numFmtId="0" fontId="0" fillId="0" borderId="0" xfId="0" applyFill="1" applyBorder="1" applyAlignment="1">
      <alignment horizontal="left" vertical="center" wrapText="1"/>
    </xf>
    <xf numFmtId="4" fontId="64" fillId="0" borderId="0" xfId="0" applyNumberFormat="1" applyFont="1" applyFill="1" applyBorder="1" applyAlignment="1">
      <alignment vertical="center"/>
    </xf>
    <xf numFmtId="4" fontId="65" fillId="0" borderId="0" xfId="0" applyNumberFormat="1" applyFont="1" applyFill="1" applyBorder="1" applyAlignment="1">
      <alignment horizontal="right" vertical="center"/>
    </xf>
    <xf numFmtId="4" fontId="68" fillId="0" borderId="0" xfId="0" applyNumberFormat="1" applyFont="1" applyBorder="1" applyAlignment="1">
      <alignment vertical="center"/>
    </xf>
    <xf numFmtId="4" fontId="38" fillId="0" borderId="0" xfId="0" applyNumberFormat="1" applyFont="1" applyBorder="1" applyAlignment="1">
      <alignment horizontal="right" vertical="center"/>
    </xf>
    <xf numFmtId="0" fontId="0" fillId="0" borderId="0" xfId="0" applyFill="1"/>
    <xf numFmtId="0" fontId="0" fillId="0" borderId="0" xfId="0" applyAlignment="1">
      <alignment horizontal="center"/>
    </xf>
    <xf numFmtId="4" fontId="0" fillId="0" borderId="0" xfId="0" applyNumberFormat="1" applyAlignment="1">
      <alignment horizontal="center"/>
    </xf>
    <xf numFmtId="4" fontId="0" fillId="0" borderId="0" xfId="0" applyNumberFormat="1" applyBorder="1" applyAlignment="1">
      <alignment horizontal="center"/>
    </xf>
    <xf numFmtId="4" fontId="0" fillId="0" borderId="0" xfId="0" applyNumberFormat="1" applyBorder="1"/>
    <xf numFmtId="4" fontId="71" fillId="0" borderId="0" xfId="0" applyNumberFormat="1" applyFont="1" applyFill="1" applyBorder="1" applyAlignment="1">
      <alignment horizontal="right" vertical="center"/>
    </xf>
    <xf numFmtId="0" fontId="38" fillId="0" borderId="0" xfId="0" applyFont="1" applyFill="1" applyAlignment="1">
      <alignment vertical="center"/>
    </xf>
    <xf numFmtId="0" fontId="43" fillId="0" borderId="27" xfId="0" applyFont="1" applyFill="1" applyBorder="1" applyAlignment="1">
      <alignment vertical="center" wrapText="1"/>
    </xf>
    <xf numFmtId="4" fontId="43" fillId="0" borderId="3" xfId="0" applyNumberFormat="1" applyFont="1" applyFill="1" applyBorder="1" applyAlignment="1">
      <alignment vertical="center"/>
    </xf>
    <xf numFmtId="0" fontId="49" fillId="4" borderId="62" xfId="0" applyFont="1" applyFill="1" applyBorder="1" applyAlignment="1">
      <alignment vertical="center" wrapText="1"/>
    </xf>
    <xf numFmtId="0" fontId="49" fillId="4" borderId="44" xfId="0" applyFont="1" applyFill="1" applyBorder="1" applyAlignment="1">
      <alignment vertical="center" wrapText="1"/>
    </xf>
    <xf numFmtId="0" fontId="58" fillId="4" borderId="7" xfId="0" applyFont="1" applyFill="1" applyBorder="1" applyAlignment="1">
      <alignment horizontal="center" vertical="center" wrapText="1"/>
    </xf>
    <xf numFmtId="0" fontId="58" fillId="4" borderId="7" xfId="0" applyFont="1" applyFill="1" applyBorder="1" applyAlignment="1">
      <alignment horizontal="left" vertical="center" wrapText="1"/>
    </xf>
    <xf numFmtId="0" fontId="58" fillId="4" borderId="8" xfId="0" applyFont="1" applyFill="1" applyBorder="1" applyAlignment="1">
      <alignment horizontal="center" vertical="center" wrapText="1"/>
    </xf>
    <xf numFmtId="0" fontId="58" fillId="4" borderId="31" xfId="0" applyFont="1" applyFill="1" applyBorder="1" applyAlignment="1">
      <alignment horizontal="center" vertical="center" wrapText="1"/>
    </xf>
    <xf numFmtId="0" fontId="58" fillId="4" borderId="29" xfId="0" applyFont="1" applyFill="1" applyBorder="1" applyAlignment="1">
      <alignment horizontal="center" vertical="center" wrapText="1"/>
    </xf>
    <xf numFmtId="0" fontId="58" fillId="4" borderId="19" xfId="0" applyFont="1" applyFill="1" applyBorder="1" applyAlignment="1">
      <alignment horizontal="center" vertical="center" wrapText="1"/>
    </xf>
    <xf numFmtId="4" fontId="43" fillId="2" borderId="30" xfId="0" applyNumberFormat="1" applyFont="1" applyFill="1" applyBorder="1" applyAlignment="1">
      <alignment horizontal="right" vertical="center"/>
    </xf>
    <xf numFmtId="4" fontId="43" fillId="2" borderId="27" xfId="0" applyNumberFormat="1" applyFont="1" applyFill="1" applyBorder="1" applyAlignment="1">
      <alignment horizontal="right" vertical="center"/>
    </xf>
    <xf numFmtId="4" fontId="43" fillId="2" borderId="55" xfId="0" applyNumberFormat="1" applyFont="1" applyFill="1" applyBorder="1" applyAlignment="1">
      <alignment horizontal="right" vertical="center"/>
    </xf>
    <xf numFmtId="0" fontId="43" fillId="0" borderId="0" xfId="0" applyFont="1" applyFill="1" applyBorder="1" applyAlignment="1">
      <alignment vertical="center" wrapText="1"/>
    </xf>
    <xf numFmtId="4" fontId="43" fillId="2" borderId="14" xfId="0" applyNumberFormat="1" applyFont="1" applyFill="1" applyBorder="1" applyAlignment="1">
      <alignment horizontal="right" vertical="center"/>
    </xf>
    <xf numFmtId="4" fontId="38" fillId="4" borderId="64" xfId="0" applyNumberFormat="1" applyFont="1" applyFill="1" applyBorder="1" applyAlignment="1">
      <alignment horizontal="right" vertical="center"/>
    </xf>
    <xf numFmtId="4" fontId="38" fillId="4" borderId="67" xfId="0" applyNumberFormat="1" applyFont="1" applyFill="1" applyBorder="1" applyAlignment="1">
      <alignment horizontal="right" vertical="center"/>
    </xf>
    <xf numFmtId="4" fontId="38" fillId="4" borderId="68" xfId="0" applyNumberFormat="1" applyFont="1" applyFill="1" applyBorder="1" applyAlignment="1">
      <alignment horizontal="right" vertical="center"/>
    </xf>
    <xf numFmtId="4" fontId="38" fillId="4" borderId="63" xfId="0" applyNumberFormat="1" applyFont="1" applyFill="1" applyBorder="1" applyAlignment="1">
      <alignment horizontal="right" vertical="center"/>
    </xf>
    <xf numFmtId="10" fontId="47" fillId="4" borderId="67" xfId="0" applyNumberFormat="1" applyFont="1" applyFill="1" applyBorder="1" applyAlignment="1">
      <alignment horizontal="center" vertical="center" wrapText="1"/>
    </xf>
    <xf numFmtId="0" fontId="38" fillId="0" borderId="4" xfId="0" applyFont="1" applyBorder="1" applyAlignment="1">
      <alignment horizontal="center" vertical="center"/>
    </xf>
    <xf numFmtId="0" fontId="64" fillId="0" borderId="15" xfId="0" applyFont="1" applyFill="1" applyBorder="1" applyAlignment="1">
      <alignment horizontal="right" vertical="center" wrapText="1"/>
    </xf>
    <xf numFmtId="0" fontId="43" fillId="0" borderId="15" xfId="0" applyFont="1" applyFill="1" applyBorder="1" applyAlignment="1">
      <alignment horizontal="center" vertical="center"/>
    </xf>
    <xf numFmtId="0" fontId="46" fillId="0" borderId="15" xfId="0" applyFont="1" applyFill="1" applyBorder="1" applyAlignment="1">
      <alignment horizontal="center" vertical="center"/>
    </xf>
    <xf numFmtId="0" fontId="46" fillId="0" borderId="54" xfId="0" applyFont="1" applyFill="1" applyBorder="1" applyAlignment="1">
      <alignment horizontal="center" vertical="center"/>
    </xf>
    <xf numFmtId="0" fontId="43" fillId="0" borderId="54" xfId="0" applyFont="1" applyFill="1" applyBorder="1" applyAlignment="1">
      <alignment horizontal="center" vertical="center"/>
    </xf>
    <xf numFmtId="0" fontId="43" fillId="0" borderId="42" xfId="0" applyFont="1" applyFill="1" applyBorder="1" applyAlignment="1">
      <alignment horizontal="center" vertical="center"/>
    </xf>
    <xf numFmtId="4" fontId="64" fillId="0" borderId="11" xfId="0" applyNumberFormat="1" applyFont="1" applyFill="1" applyBorder="1" applyAlignment="1">
      <alignment vertical="center"/>
    </xf>
    <xf numFmtId="4" fontId="43" fillId="0" borderId="4" xfId="0" applyNumberFormat="1" applyFont="1" applyFill="1" applyBorder="1" applyAlignment="1">
      <alignment horizontal="center" vertical="center" wrapText="1"/>
    </xf>
    <xf numFmtId="4" fontId="43" fillId="0" borderId="42" xfId="0" applyNumberFormat="1" applyFont="1" applyFill="1" applyBorder="1" applyAlignment="1">
      <alignment horizontal="center" vertical="center" wrapText="1"/>
    </xf>
    <xf numFmtId="0" fontId="38" fillId="0" borderId="14" xfId="0" applyFont="1" applyBorder="1" applyAlignment="1">
      <alignment horizontal="right" vertical="center" wrapText="1"/>
    </xf>
    <xf numFmtId="0" fontId="43" fillId="0" borderId="20" xfId="0" applyFont="1" applyBorder="1" applyAlignment="1">
      <alignment horizontal="center" vertical="center"/>
    </xf>
    <xf numFmtId="0" fontId="43" fillId="0" borderId="30" xfId="0" applyFont="1" applyBorder="1" applyAlignment="1">
      <alignment horizontal="center" vertical="center"/>
    </xf>
    <xf numFmtId="4" fontId="68" fillId="0" borderId="27" xfId="0" applyNumberFormat="1" applyFont="1" applyFill="1" applyBorder="1" applyAlignment="1">
      <alignment vertical="center"/>
    </xf>
    <xf numFmtId="4" fontId="38" fillId="0" borderId="2" xfId="0" applyNumberFormat="1" applyFont="1" applyFill="1" applyBorder="1" applyAlignment="1">
      <alignment vertical="center"/>
    </xf>
    <xf numFmtId="0" fontId="74" fillId="0" borderId="0" xfId="0" applyFont="1" applyBorder="1" applyAlignment="1">
      <alignment horizontal="center" vertical="center"/>
    </xf>
    <xf numFmtId="0" fontId="0" fillId="0" borderId="0" xfId="0" applyBorder="1" applyAlignment="1">
      <alignment horizontal="left" vertical="center" wrapText="1"/>
    </xf>
    <xf numFmtId="4" fontId="42" fillId="0" borderId="0" xfId="0" applyNumberFormat="1" applyFont="1" applyFill="1" applyBorder="1" applyAlignment="1">
      <alignment horizontal="right" vertical="center" wrapText="1"/>
    </xf>
    <xf numFmtId="4" fontId="50" fillId="0" borderId="0" xfId="0" applyNumberFormat="1" applyFont="1" applyFill="1" applyBorder="1" applyAlignment="1">
      <alignment horizontal="center" vertical="center"/>
    </xf>
    <xf numFmtId="4" fontId="50" fillId="0" borderId="0" xfId="0" applyNumberFormat="1" applyFont="1" applyBorder="1" applyAlignment="1">
      <alignment vertical="center"/>
    </xf>
    <xf numFmtId="4" fontId="50" fillId="0" borderId="0" xfId="0" applyNumberFormat="1" applyFont="1" applyBorder="1" applyAlignment="1">
      <alignment horizontal="right" vertical="center" wrapText="1"/>
    </xf>
    <xf numFmtId="4" fontId="0" fillId="0" borderId="0" xfId="0" applyNumberFormat="1" applyFill="1"/>
    <xf numFmtId="4" fontId="43" fillId="0" borderId="52" xfId="0" applyNumberFormat="1" applyFont="1" applyFill="1" applyBorder="1" applyAlignment="1">
      <alignment vertical="center"/>
    </xf>
    <xf numFmtId="4" fontId="43" fillId="0" borderId="51" xfId="0" applyNumberFormat="1" applyFont="1" applyFill="1" applyBorder="1" applyAlignment="1">
      <alignment vertical="center"/>
    </xf>
    <xf numFmtId="10" fontId="43" fillId="0" borderId="52" xfId="0" applyNumberFormat="1" applyFont="1" applyFill="1" applyBorder="1" applyAlignment="1">
      <alignment horizontal="center" vertical="center"/>
    </xf>
    <xf numFmtId="0" fontId="43" fillId="0" borderId="52" xfId="0" applyFont="1" applyFill="1" applyBorder="1" applyAlignment="1">
      <alignment vertical="center" wrapText="1"/>
    </xf>
    <xf numFmtId="4" fontId="43" fillId="0" borderId="14" xfId="0" applyNumberFormat="1" applyFont="1" applyFill="1" applyBorder="1" applyAlignment="1">
      <alignment vertical="center" wrapText="1"/>
    </xf>
    <xf numFmtId="0" fontId="72" fillId="0" borderId="0" xfId="0" applyFont="1" applyFill="1"/>
    <xf numFmtId="0" fontId="75" fillId="0" borderId="0" xfId="0" applyFont="1" applyFill="1" applyBorder="1" applyAlignment="1"/>
    <xf numFmtId="10" fontId="43" fillId="0" borderId="30" xfId="0" applyNumberFormat="1" applyFont="1" applyFill="1" applyBorder="1" applyAlignment="1">
      <alignment horizontal="center" vertical="center"/>
    </xf>
    <xf numFmtId="4" fontId="46" fillId="0" borderId="1" xfId="0" applyNumberFormat="1" applyFont="1" applyFill="1" applyBorder="1" applyAlignment="1">
      <alignment horizontal="right" vertical="center"/>
    </xf>
    <xf numFmtId="4" fontId="46" fillId="0" borderId="3" xfId="0" applyNumberFormat="1" applyFont="1" applyFill="1" applyBorder="1" applyAlignment="1">
      <alignment horizontal="right" vertical="center"/>
    </xf>
    <xf numFmtId="0" fontId="38" fillId="3" borderId="68" xfId="0" applyFont="1" applyFill="1" applyBorder="1" applyAlignment="1">
      <alignment horizontal="center" vertical="center"/>
    </xf>
    <xf numFmtId="0" fontId="38" fillId="3" borderId="65" xfId="0" applyFont="1" applyFill="1" applyBorder="1" applyAlignment="1">
      <alignment vertical="center" wrapText="1"/>
    </xf>
    <xf numFmtId="0" fontId="38" fillId="3" borderId="65" xfId="0" applyFont="1" applyFill="1" applyBorder="1" applyAlignment="1">
      <alignment horizontal="left" vertical="center" wrapText="1"/>
    </xf>
    <xf numFmtId="4" fontId="38" fillId="3" borderId="69" xfId="0" applyNumberFormat="1" applyFont="1" applyFill="1" applyBorder="1" applyAlignment="1">
      <alignment horizontal="right" vertical="center"/>
    </xf>
    <xf numFmtId="4" fontId="47" fillId="3" borderId="65" xfId="0" applyNumberFormat="1" applyFont="1" applyFill="1" applyBorder="1" applyAlignment="1">
      <alignment horizontal="left" vertical="center"/>
    </xf>
    <xf numFmtId="4" fontId="38" fillId="3" borderId="67" xfId="0" applyNumberFormat="1" applyFont="1" applyFill="1" applyBorder="1" applyAlignment="1">
      <alignment horizontal="right" vertical="center"/>
    </xf>
    <xf numFmtId="4" fontId="38" fillId="3" borderId="68" xfId="0" applyNumberFormat="1" applyFont="1" applyFill="1" applyBorder="1" applyAlignment="1">
      <alignment horizontal="right" vertical="center"/>
    </xf>
    <xf numFmtId="4" fontId="38" fillId="3" borderId="63" xfId="0" applyNumberFormat="1" applyFont="1" applyFill="1" applyBorder="1" applyAlignment="1">
      <alignment horizontal="right" vertical="center"/>
    </xf>
    <xf numFmtId="10" fontId="38" fillId="3" borderId="67" xfId="0" applyNumberFormat="1" applyFont="1" applyFill="1" applyBorder="1" applyAlignment="1">
      <alignment horizontal="center" vertical="center"/>
    </xf>
    <xf numFmtId="4" fontId="65" fillId="0" borderId="14" xfId="0" applyNumberFormat="1" applyFont="1" applyFill="1" applyBorder="1" applyAlignment="1">
      <alignment horizontal="right" vertical="center"/>
    </xf>
    <xf numFmtId="4" fontId="43" fillId="0" borderId="42" xfId="0" applyNumberFormat="1" applyFont="1" applyFill="1" applyBorder="1" applyAlignment="1">
      <alignment vertical="center"/>
    </xf>
    <xf numFmtId="0" fontId="0" fillId="0" borderId="1" xfId="0" applyBorder="1" applyAlignment="1">
      <alignment horizontal="left" vertical="center" wrapText="1"/>
    </xf>
    <xf numFmtId="0" fontId="80" fillId="0" borderId="0" xfId="0" applyFont="1"/>
    <xf numFmtId="0" fontId="80" fillId="0" borderId="0" xfId="0" applyFont="1" applyAlignment="1">
      <alignment horizontal="right"/>
    </xf>
    <xf numFmtId="0" fontId="81" fillId="5" borderId="11" xfId="0" applyFont="1" applyFill="1" applyBorder="1" applyAlignment="1">
      <alignment horizontal="left" vertical="center" wrapText="1"/>
    </xf>
    <xf numFmtId="0" fontId="81" fillId="5" borderId="5" xfId="0" applyFont="1" applyFill="1" applyBorder="1" applyAlignment="1">
      <alignment horizontal="left" vertical="center" wrapText="1"/>
    </xf>
    <xf numFmtId="0" fontId="81" fillId="5" borderId="4" xfId="0" applyFont="1" applyFill="1" applyBorder="1" applyAlignment="1">
      <alignment horizontal="left" vertical="center" wrapText="1"/>
    </xf>
    <xf numFmtId="4" fontId="83" fillId="4" borderId="56" xfId="0" applyNumberFormat="1" applyFont="1" applyFill="1" applyBorder="1" applyAlignment="1">
      <alignment horizontal="right" vertical="center"/>
    </xf>
    <xf numFmtId="4" fontId="83" fillId="5" borderId="72" xfId="0" applyNumberFormat="1" applyFont="1" applyFill="1" applyBorder="1" applyAlignment="1">
      <alignment horizontal="right" vertical="center"/>
    </xf>
    <xf numFmtId="4" fontId="86" fillId="8" borderId="73" xfId="0" applyNumberFormat="1" applyFont="1" applyFill="1" applyBorder="1" applyAlignment="1">
      <alignment horizontal="right" vertical="center"/>
    </xf>
    <xf numFmtId="4" fontId="83" fillId="5" borderId="60" xfId="0" applyNumberFormat="1" applyFont="1" applyFill="1" applyBorder="1" applyAlignment="1">
      <alignment horizontal="right" vertical="center"/>
    </xf>
    <xf numFmtId="4" fontId="83" fillId="5" borderId="61" xfId="0" applyNumberFormat="1" applyFont="1" applyFill="1" applyBorder="1" applyAlignment="1">
      <alignment horizontal="right" vertical="center"/>
    </xf>
    <xf numFmtId="10" fontId="84" fillId="5" borderId="18" xfId="0" applyNumberFormat="1" applyFont="1" applyFill="1" applyBorder="1" applyAlignment="1">
      <alignment horizontal="center" vertical="center"/>
    </xf>
    <xf numFmtId="0" fontId="0" fillId="0" borderId="74" xfId="0" applyFill="1" applyBorder="1" applyAlignment="1">
      <alignment vertical="center"/>
    </xf>
    <xf numFmtId="10" fontId="87" fillId="0" borderId="0" xfId="0" applyNumberFormat="1" applyFont="1" applyFill="1" applyBorder="1" applyAlignment="1">
      <alignment horizontal="center" vertical="center"/>
    </xf>
    <xf numFmtId="0" fontId="0" fillId="0" borderId="0" xfId="0" applyFill="1" applyBorder="1"/>
    <xf numFmtId="0" fontId="72" fillId="0" borderId="0" xfId="0" applyFont="1" applyFill="1" applyBorder="1" applyAlignment="1">
      <alignment vertical="center"/>
    </xf>
    <xf numFmtId="0" fontId="87" fillId="0" borderId="0" xfId="0" applyFont="1" applyFill="1" applyBorder="1" applyAlignment="1">
      <alignment horizontal="left" vertical="center" wrapText="1"/>
    </xf>
    <xf numFmtId="4" fontId="87" fillId="0" borderId="0" xfId="0" applyNumberFormat="1" applyFont="1" applyFill="1" applyBorder="1" applyAlignment="1">
      <alignment horizontal="right" vertical="center"/>
    </xf>
    <xf numFmtId="0" fontId="88" fillId="0" borderId="0" xfId="0" applyFont="1" applyFill="1" applyBorder="1" applyAlignment="1">
      <alignment horizontal="left" vertical="center" wrapText="1"/>
    </xf>
    <xf numFmtId="4" fontId="88" fillId="0" borderId="0" xfId="0" applyNumberFormat="1" applyFont="1" applyFill="1" applyBorder="1" applyAlignment="1">
      <alignment horizontal="right" vertical="center"/>
    </xf>
    <xf numFmtId="4" fontId="80" fillId="0" borderId="0" xfId="0" applyNumberFormat="1" applyFont="1" applyFill="1" applyBorder="1" applyAlignment="1">
      <alignment horizontal="right" vertical="center"/>
    </xf>
    <xf numFmtId="10" fontId="88" fillId="0" borderId="0" xfId="0" applyNumberFormat="1" applyFont="1" applyFill="1" applyBorder="1" applyAlignment="1">
      <alignment horizontal="center" vertical="center"/>
    </xf>
    <xf numFmtId="0" fontId="80" fillId="0" borderId="0" xfId="0" applyFont="1" applyFill="1" applyBorder="1" applyAlignment="1">
      <alignment horizontal="right"/>
    </xf>
    <xf numFmtId="4" fontId="85" fillId="0" borderId="2" xfId="0" applyNumberFormat="1" applyFont="1" applyFill="1" applyBorder="1" applyAlignment="1">
      <alignment horizontal="right" vertical="center"/>
    </xf>
    <xf numFmtId="4" fontId="86" fillId="0" borderId="2" xfId="0" applyNumberFormat="1" applyFont="1" applyFill="1" applyBorder="1" applyAlignment="1">
      <alignment horizontal="right" vertical="center"/>
    </xf>
    <xf numFmtId="4" fontId="83" fillId="8" borderId="2" xfId="0" applyNumberFormat="1" applyFont="1" applyFill="1" applyBorder="1" applyAlignment="1">
      <alignment horizontal="right" vertical="center"/>
    </xf>
    <xf numFmtId="0" fontId="84" fillId="0" borderId="0" xfId="0" applyFont="1"/>
    <xf numFmtId="10" fontId="84" fillId="0" borderId="0" xfId="0" applyNumberFormat="1" applyFont="1"/>
    <xf numFmtId="0" fontId="84" fillId="0" borderId="1" xfId="0" applyFont="1" applyBorder="1" applyAlignment="1">
      <alignment horizontal="center" vertical="top"/>
    </xf>
    <xf numFmtId="0" fontId="83" fillId="3" borderId="14" xfId="0" applyFont="1" applyFill="1" applyBorder="1" applyAlignment="1">
      <alignment horizontal="left" vertical="center" wrapText="1"/>
    </xf>
    <xf numFmtId="4" fontId="83" fillId="3" borderId="1" xfId="0" applyNumberFormat="1" applyFont="1" applyFill="1" applyBorder="1" applyAlignment="1">
      <alignment horizontal="right" vertical="center"/>
    </xf>
    <xf numFmtId="4" fontId="46" fillId="0" borderId="18" xfId="0" applyNumberFormat="1" applyFont="1" applyFill="1" applyBorder="1" applyAlignment="1">
      <alignment horizontal="right" vertical="center" wrapText="1"/>
    </xf>
    <xf numFmtId="4" fontId="46" fillId="2" borderId="17" xfId="0" applyNumberFormat="1" applyFont="1" applyFill="1" applyBorder="1" applyAlignment="1">
      <alignment vertical="center" wrapText="1"/>
    </xf>
    <xf numFmtId="0" fontId="43" fillId="0" borderId="17" xfId="0" applyFont="1" applyBorder="1" applyAlignment="1">
      <alignment vertical="center" wrapText="1"/>
    </xf>
    <xf numFmtId="4" fontId="46" fillId="0" borderId="62" xfId="0" applyNumberFormat="1" applyFont="1" applyFill="1" applyBorder="1" applyAlignment="1">
      <alignment horizontal="right" vertical="center"/>
    </xf>
    <xf numFmtId="4" fontId="62" fillId="0" borderId="17" xfId="0" applyNumberFormat="1" applyFont="1" applyFill="1" applyBorder="1" applyAlignment="1">
      <alignment vertical="center" wrapText="1"/>
    </xf>
    <xf numFmtId="4" fontId="38" fillId="6" borderId="67" xfId="0" applyNumberFormat="1" applyFont="1" applyFill="1" applyBorder="1" applyAlignment="1">
      <alignment horizontal="right" vertical="center"/>
    </xf>
    <xf numFmtId="4" fontId="0" fillId="0" borderId="0" xfId="0" applyNumberFormat="1" applyFill="1" applyAlignment="1">
      <alignment horizontal="center" vertical="center"/>
    </xf>
    <xf numFmtId="4" fontId="38" fillId="0" borderId="0" xfId="0" applyNumberFormat="1" applyFont="1" applyFill="1" applyAlignment="1">
      <alignment vertical="center"/>
    </xf>
    <xf numFmtId="4" fontId="83" fillId="4" borderId="15" xfId="0" applyNumberFormat="1" applyFont="1" applyFill="1" applyBorder="1" applyAlignment="1">
      <alignment horizontal="right" vertical="center"/>
    </xf>
    <xf numFmtId="0" fontId="82" fillId="5" borderId="31" xfId="0" applyFont="1" applyFill="1" applyBorder="1" applyAlignment="1">
      <alignment horizontal="center" vertical="center" wrapText="1"/>
    </xf>
    <xf numFmtId="0" fontId="82" fillId="5" borderId="19" xfId="0" applyFont="1" applyFill="1" applyBorder="1" applyAlignment="1">
      <alignment horizontal="center" vertical="center" wrapText="1"/>
    </xf>
    <xf numFmtId="0" fontId="82" fillId="5" borderId="7" xfId="0" applyFont="1" applyFill="1" applyBorder="1" applyAlignment="1">
      <alignment horizontal="center" vertical="center" wrapText="1"/>
    </xf>
    <xf numFmtId="0" fontId="82" fillId="5" borderId="8" xfId="0" applyFont="1" applyFill="1" applyBorder="1" applyAlignment="1">
      <alignment horizontal="center" vertical="center" wrapText="1"/>
    </xf>
    <xf numFmtId="4" fontId="84" fillId="0" borderId="24" xfId="0" applyNumberFormat="1" applyFont="1" applyBorder="1" applyAlignment="1">
      <alignment horizontal="center" vertical="center"/>
    </xf>
    <xf numFmtId="10" fontId="84" fillId="0" borderId="24" xfId="0" applyNumberFormat="1" applyFont="1" applyFill="1" applyBorder="1" applyAlignment="1">
      <alignment horizontal="center" vertical="center"/>
    </xf>
    <xf numFmtId="0" fontId="85" fillId="0" borderId="16" xfId="0" applyFont="1" applyFill="1" applyBorder="1" applyAlignment="1">
      <alignment horizontal="left" vertical="center" wrapText="1"/>
    </xf>
    <xf numFmtId="4" fontId="84" fillId="0" borderId="59" xfId="0" applyNumberFormat="1" applyFont="1" applyBorder="1" applyAlignment="1">
      <alignment horizontal="right" vertical="center"/>
    </xf>
    <xf numFmtId="4" fontId="84" fillId="0" borderId="12" xfId="0" applyNumberFormat="1" applyFont="1" applyBorder="1" applyAlignment="1">
      <alignment horizontal="right" vertical="center"/>
    </xf>
    <xf numFmtId="4" fontId="84" fillId="0" borderId="10" xfId="0" applyNumberFormat="1" applyFont="1" applyBorder="1" applyAlignment="1">
      <alignment horizontal="right" vertical="center"/>
    </xf>
    <xf numFmtId="4" fontId="84" fillId="0" borderId="0" xfId="0" applyNumberFormat="1" applyFont="1" applyFill="1" applyBorder="1" applyAlignment="1">
      <alignment horizontal="left" vertical="center" wrapText="1"/>
    </xf>
    <xf numFmtId="0" fontId="83" fillId="0" borderId="0" xfId="0" applyFont="1" applyFill="1" applyBorder="1" applyAlignment="1">
      <alignment horizontal="left" vertical="center" wrapText="1"/>
    </xf>
    <xf numFmtId="4" fontId="83" fillId="0" borderId="0" xfId="0" applyNumberFormat="1" applyFont="1" applyFill="1" applyBorder="1" applyAlignment="1">
      <alignment horizontal="right" vertical="center"/>
    </xf>
    <xf numFmtId="4" fontId="84" fillId="0" borderId="9" xfId="0" applyNumberFormat="1" applyFont="1" applyBorder="1" applyAlignment="1">
      <alignment horizontal="center" vertical="center"/>
    </xf>
    <xf numFmtId="4" fontId="86" fillId="3" borderId="11" xfId="0" applyNumberFormat="1" applyFont="1" applyFill="1" applyBorder="1" applyAlignment="1">
      <alignment horizontal="right" vertical="center"/>
    </xf>
    <xf numFmtId="4" fontId="83" fillId="4" borderId="11" xfId="0" applyNumberFormat="1" applyFont="1" applyFill="1" applyBorder="1" applyAlignment="1">
      <alignment horizontal="right" vertical="center"/>
    </xf>
    <xf numFmtId="0" fontId="82" fillId="5" borderId="22" xfId="0" applyFont="1" applyFill="1" applyBorder="1" applyAlignment="1">
      <alignment horizontal="center" vertical="center" wrapText="1"/>
    </xf>
    <xf numFmtId="4" fontId="83" fillId="4" borderId="71" xfId="0" applyNumberFormat="1" applyFont="1" applyFill="1" applyBorder="1" applyAlignment="1">
      <alignment horizontal="right" vertical="center"/>
    </xf>
    <xf numFmtId="4" fontId="89" fillId="0" borderId="4" xfId="0" applyNumberFormat="1" applyFont="1" applyFill="1" applyBorder="1" applyAlignment="1">
      <alignment horizontal="right" vertical="center"/>
    </xf>
    <xf numFmtId="0" fontId="84" fillId="0" borderId="1" xfId="0" applyFont="1" applyFill="1" applyBorder="1" applyAlignment="1">
      <alignment horizontal="center" vertical="top" wrapText="1"/>
    </xf>
    <xf numFmtId="0" fontId="55" fillId="0" borderId="0" xfId="0" applyFont="1" applyFill="1"/>
    <xf numFmtId="0" fontId="83" fillId="0" borderId="0" xfId="0" applyFont="1"/>
    <xf numFmtId="0" fontId="83" fillId="0" borderId="0" xfId="0" applyFont="1" applyFill="1" applyBorder="1" applyAlignment="1">
      <alignment vertical="center"/>
    </xf>
    <xf numFmtId="4" fontId="86" fillId="8" borderId="71" xfId="0" applyNumberFormat="1" applyFont="1" applyFill="1" applyBorder="1" applyAlignment="1">
      <alignment horizontal="right" vertical="center"/>
    </xf>
    <xf numFmtId="4" fontId="90" fillId="0" borderId="2" xfId="0" applyNumberFormat="1" applyFont="1" applyFill="1" applyBorder="1" applyAlignment="1">
      <alignment horizontal="right" vertical="center"/>
    </xf>
    <xf numFmtId="4" fontId="83" fillId="0" borderId="2" xfId="0" applyNumberFormat="1" applyFont="1" applyFill="1" applyBorder="1" applyAlignment="1">
      <alignment horizontal="right" vertical="center"/>
    </xf>
    <xf numFmtId="0" fontId="83" fillId="4" borderId="13" xfId="0" applyFont="1" applyFill="1" applyBorder="1" applyAlignment="1">
      <alignment horizontal="left" vertical="center" wrapText="1"/>
    </xf>
    <xf numFmtId="4" fontId="83" fillId="4" borderId="59" xfId="0" applyNumberFormat="1" applyFont="1" applyFill="1" applyBorder="1" applyAlignment="1">
      <alignment horizontal="right" vertical="center"/>
    </xf>
    <xf numFmtId="4" fontId="83" fillId="4" borderId="70" xfId="0" applyNumberFormat="1" applyFont="1" applyFill="1" applyBorder="1" applyAlignment="1">
      <alignment horizontal="right" vertical="center"/>
    </xf>
    <xf numFmtId="4" fontId="83" fillId="4" borderId="10" xfId="0" applyNumberFormat="1" applyFont="1" applyFill="1" applyBorder="1" applyAlignment="1">
      <alignment horizontal="right" vertical="center"/>
    </xf>
    <xf numFmtId="4" fontId="83" fillId="4" borderId="9" xfId="0" applyNumberFormat="1" applyFont="1" applyFill="1" applyBorder="1" applyAlignment="1">
      <alignment horizontal="right" vertical="center"/>
    </xf>
    <xf numFmtId="165" fontId="83" fillId="4" borderId="18" xfId="0" applyNumberFormat="1" applyFont="1" applyFill="1" applyBorder="1" applyAlignment="1">
      <alignment horizontal="center" vertical="center"/>
    </xf>
    <xf numFmtId="165" fontId="83" fillId="4" borderId="24" xfId="0" applyNumberFormat="1" applyFont="1" applyFill="1" applyBorder="1" applyAlignment="1">
      <alignment horizontal="center" vertical="center"/>
    </xf>
    <xf numFmtId="0" fontId="86" fillId="0" borderId="14" xfId="0" applyFont="1" applyFill="1" applyBorder="1" applyAlignment="1">
      <alignment horizontal="left" vertical="center" wrapText="1"/>
    </xf>
    <xf numFmtId="4" fontId="86" fillId="0" borderId="30" xfId="0" applyNumberFormat="1" applyFont="1" applyFill="1" applyBorder="1" applyAlignment="1">
      <alignment horizontal="right" vertical="center"/>
    </xf>
    <xf numFmtId="4" fontId="86" fillId="0" borderId="55" xfId="0" applyNumberFormat="1" applyFont="1" applyFill="1" applyBorder="1" applyAlignment="1">
      <alignment horizontal="right" vertical="center"/>
    </xf>
    <xf numFmtId="4" fontId="86" fillId="0" borderId="1" xfId="0" applyNumberFormat="1" applyFont="1" applyFill="1" applyBorder="1" applyAlignment="1">
      <alignment horizontal="right" vertical="center"/>
    </xf>
    <xf numFmtId="4" fontId="86" fillId="0" borderId="20" xfId="0" applyNumberFormat="1" applyFont="1" applyFill="1" applyBorder="1" applyAlignment="1">
      <alignment horizontal="right" vertical="center"/>
    </xf>
    <xf numFmtId="165" fontId="86" fillId="0" borderId="17" xfId="0" applyNumberFormat="1" applyFont="1" applyFill="1" applyBorder="1" applyAlignment="1">
      <alignment horizontal="center" vertical="center"/>
    </xf>
    <xf numFmtId="0" fontId="91" fillId="0" borderId="0" xfId="0" applyFont="1"/>
    <xf numFmtId="4" fontId="43" fillId="0" borderId="30" xfId="0" applyNumberFormat="1" applyFont="1" applyFill="1" applyBorder="1" applyAlignment="1">
      <alignment vertical="center" wrapText="1"/>
    </xf>
    <xf numFmtId="4" fontId="43" fillId="0" borderId="42" xfId="0" applyNumberFormat="1" applyFont="1" applyFill="1" applyBorder="1" applyAlignment="1">
      <alignment vertical="center" wrapText="1"/>
    </xf>
    <xf numFmtId="0" fontId="43" fillId="0" borderId="42" xfId="0" applyFont="1" applyFill="1" applyBorder="1" applyAlignment="1">
      <alignment vertical="center" wrapText="1"/>
    </xf>
    <xf numFmtId="0" fontId="0" fillId="0" borderId="0" xfId="0" applyFill="1" applyAlignment="1">
      <alignment horizontal="right"/>
    </xf>
    <xf numFmtId="0" fontId="43" fillId="0" borderId="0" xfId="0" applyFont="1" applyFill="1" applyAlignment="1">
      <alignment horizontal="left"/>
    </xf>
    <xf numFmtId="4" fontId="46" fillId="0" borderId="0" xfId="0" applyNumberFormat="1" applyFont="1" applyFill="1" applyBorder="1" applyAlignment="1">
      <alignment vertical="center"/>
    </xf>
    <xf numFmtId="4" fontId="46" fillId="0" borderId="27" xfId="0" applyNumberFormat="1" applyFont="1" applyFill="1" applyBorder="1" applyAlignment="1">
      <alignment horizontal="right" vertical="center"/>
    </xf>
    <xf numFmtId="4" fontId="43" fillId="0" borderId="30" xfId="0" applyNumberFormat="1" applyFont="1" applyFill="1" applyBorder="1" applyAlignment="1">
      <alignment horizontal="right" vertical="center"/>
    </xf>
    <xf numFmtId="4" fontId="43" fillId="0" borderId="2" xfId="0" applyNumberFormat="1" applyFont="1" applyFill="1" applyBorder="1" applyAlignment="1">
      <alignment horizontal="right" vertical="center"/>
    </xf>
    <xf numFmtId="4" fontId="91" fillId="0" borderId="0" xfId="0" applyNumberFormat="1" applyFont="1"/>
    <xf numFmtId="4" fontId="85" fillId="7" borderId="27" xfId="0" applyNumberFormat="1" applyFont="1" applyFill="1" applyBorder="1" applyAlignment="1">
      <alignment horizontal="right" vertical="center"/>
    </xf>
    <xf numFmtId="4" fontId="85" fillId="7" borderId="29" xfId="0" applyNumberFormat="1" applyFont="1" applyFill="1" applyBorder="1" applyAlignment="1">
      <alignment horizontal="right" vertical="center"/>
    </xf>
    <xf numFmtId="4" fontId="43" fillId="0" borderId="42" xfId="0" applyNumberFormat="1" applyFont="1" applyFill="1" applyBorder="1" applyAlignment="1">
      <alignment horizontal="right" vertical="center" wrapText="1"/>
    </xf>
    <xf numFmtId="0" fontId="48" fillId="4" borderId="52" xfId="0" applyFont="1" applyFill="1" applyBorder="1" applyAlignment="1">
      <alignment vertical="center" wrapText="1"/>
    </xf>
    <xf numFmtId="0" fontId="43" fillId="0" borderId="52" xfId="0" applyFont="1" applyFill="1" applyBorder="1" applyAlignment="1">
      <alignment horizontal="left" vertical="center" wrapText="1"/>
    </xf>
    <xf numFmtId="0" fontId="48" fillId="3" borderId="17" xfId="0" applyFont="1" applyFill="1" applyBorder="1" applyAlignment="1">
      <alignment horizontal="left" vertical="center" wrapText="1"/>
    </xf>
    <xf numFmtId="0" fontId="48" fillId="3" borderId="44"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45" xfId="0" applyFont="1" applyFill="1" applyBorder="1" applyAlignment="1">
      <alignment vertical="center" wrapText="1"/>
    </xf>
    <xf numFmtId="4" fontId="24" fillId="0" borderId="42" xfId="0" applyNumberFormat="1" applyFont="1" applyFill="1" applyBorder="1" applyAlignment="1">
      <alignment vertical="center"/>
    </xf>
    <xf numFmtId="10" fontId="24" fillId="0" borderId="42" xfId="0" applyNumberFormat="1" applyFont="1" applyFill="1" applyBorder="1" applyAlignment="1">
      <alignment horizontal="center" vertical="center"/>
    </xf>
    <xf numFmtId="0" fontId="24" fillId="0" borderId="1" xfId="0" applyFont="1" applyFill="1" applyBorder="1" applyAlignment="1">
      <alignment vertical="center" wrapText="1"/>
    </xf>
    <xf numFmtId="0" fontId="24" fillId="0" borderId="26" xfId="0" applyFont="1" applyFill="1" applyBorder="1" applyAlignment="1">
      <alignment vertical="center" wrapText="1"/>
    </xf>
    <xf numFmtId="4" fontId="24" fillId="0" borderId="30" xfId="0" applyNumberFormat="1" applyFont="1" applyFill="1" applyBorder="1" applyAlignment="1">
      <alignment horizontal="right" vertical="center" wrapText="1"/>
    </xf>
    <xf numFmtId="4" fontId="24" fillId="0" borderId="20" xfId="0" applyNumberFormat="1" applyFont="1" applyFill="1" applyBorder="1" applyAlignment="1">
      <alignment horizontal="right" vertical="center" wrapText="1"/>
    </xf>
    <xf numFmtId="10" fontId="24" fillId="0" borderId="52" xfId="0" applyNumberFormat="1" applyFont="1" applyFill="1" applyBorder="1" applyAlignment="1">
      <alignment vertical="center"/>
    </xf>
    <xf numFmtId="4" fontId="24" fillId="0" borderId="14" xfId="0" applyNumberFormat="1" applyFont="1" applyFill="1" applyBorder="1" applyAlignment="1">
      <alignment horizontal="right" vertical="center" wrapText="1"/>
    </xf>
    <xf numFmtId="0" fontId="24" fillId="0" borderId="26" xfId="0" applyFont="1" applyFill="1" applyBorder="1" applyAlignment="1">
      <alignment horizontal="left" vertical="center" wrapText="1"/>
    </xf>
    <xf numFmtId="10" fontId="24" fillId="0" borderId="30" xfId="0" applyNumberFormat="1" applyFont="1" applyFill="1" applyBorder="1" applyAlignment="1">
      <alignment horizontal="center" vertical="center"/>
    </xf>
    <xf numFmtId="0" fontId="24" fillId="0" borderId="2" xfId="0" applyFont="1" applyFill="1" applyBorder="1" applyAlignment="1">
      <alignment horizontal="left" vertical="center" wrapText="1"/>
    </xf>
    <xf numFmtId="4" fontId="24" fillId="0" borderId="14" xfId="0" applyNumberFormat="1" applyFont="1" applyFill="1" applyBorder="1" applyAlignment="1">
      <alignment horizontal="right" vertical="center"/>
    </xf>
    <xf numFmtId="0" fontId="24" fillId="0" borderId="22" xfId="0" applyFont="1" applyFill="1" applyBorder="1" applyAlignment="1">
      <alignment horizontal="center" vertical="center"/>
    </xf>
    <xf numFmtId="0" fontId="24" fillId="0" borderId="3" xfId="0" applyFont="1" applyFill="1" applyBorder="1" applyAlignment="1">
      <alignment vertical="center"/>
    </xf>
    <xf numFmtId="0" fontId="24" fillId="0" borderId="3" xfId="0" applyFont="1" applyFill="1" applyBorder="1" applyAlignment="1">
      <alignment vertical="center" wrapText="1"/>
    </xf>
    <xf numFmtId="0" fontId="24" fillId="0" borderId="21" xfId="0" applyFont="1" applyFill="1" applyBorder="1" applyAlignment="1">
      <alignment horizontal="left" vertical="center" wrapText="1"/>
    </xf>
    <xf numFmtId="4" fontId="24" fillId="0" borderId="15" xfId="0" applyNumberFormat="1" applyFont="1" applyFill="1" applyBorder="1" applyAlignment="1">
      <alignment vertical="center"/>
    </xf>
    <xf numFmtId="0" fontId="24" fillId="0" borderId="5" xfId="0" applyFont="1" applyFill="1" applyBorder="1" applyAlignment="1">
      <alignment vertical="center" wrapText="1"/>
    </xf>
    <xf numFmtId="0" fontId="24" fillId="0" borderId="22" xfId="31" applyFont="1" applyFill="1" applyBorder="1" applyAlignment="1">
      <alignment horizontal="center" vertical="center" wrapText="1"/>
    </xf>
    <xf numFmtId="0" fontId="24" fillId="0" borderId="3" xfId="31" applyFont="1" applyFill="1" applyBorder="1" applyAlignment="1">
      <alignment vertical="center" wrapText="1"/>
    </xf>
    <xf numFmtId="4" fontId="24" fillId="0" borderId="30" xfId="0" applyNumberFormat="1" applyFont="1" applyFill="1" applyBorder="1" applyAlignment="1">
      <alignment vertical="center"/>
    </xf>
    <xf numFmtId="4" fontId="24" fillId="0" borderId="55" xfId="0" applyNumberFormat="1" applyFont="1" applyFill="1" applyBorder="1" applyAlignment="1">
      <alignment vertical="center"/>
    </xf>
    <xf numFmtId="4" fontId="24" fillId="0" borderId="14" xfId="0" applyNumberFormat="1" applyFont="1" applyFill="1" applyBorder="1" applyAlignment="1">
      <alignment vertical="center"/>
    </xf>
    <xf numFmtId="0" fontId="24" fillId="0" borderId="3" xfId="0" applyFont="1" applyBorder="1" applyAlignment="1">
      <alignment vertical="center" wrapText="1"/>
    </xf>
    <xf numFmtId="4" fontId="24" fillId="0" borderId="30" xfId="0" applyNumberFormat="1" applyFont="1" applyFill="1" applyBorder="1" applyAlignment="1">
      <alignment horizontal="right" vertical="center"/>
    </xf>
    <xf numFmtId="4" fontId="24" fillId="0" borderId="1" xfId="0" applyNumberFormat="1" applyFont="1" applyFill="1" applyBorder="1" applyAlignment="1">
      <alignment horizontal="right" vertical="center"/>
    </xf>
    <xf numFmtId="10" fontId="24" fillId="0" borderId="52" xfId="0" applyNumberFormat="1" applyFont="1" applyFill="1" applyBorder="1" applyAlignment="1">
      <alignment horizontal="center" vertical="center"/>
    </xf>
    <xf numFmtId="4" fontId="24" fillId="0" borderId="30" xfId="0" applyNumberFormat="1" applyFont="1" applyBorder="1" applyAlignment="1">
      <alignment horizontal="right" vertical="center"/>
    </xf>
    <xf numFmtId="4" fontId="24" fillId="0" borderId="3" xfId="0" applyNumberFormat="1" applyFont="1" applyFill="1" applyBorder="1" applyAlignment="1">
      <alignment horizontal="right" vertical="center"/>
    </xf>
    <xf numFmtId="4" fontId="24" fillId="0" borderId="74" xfId="0" applyNumberFormat="1" applyFont="1" applyFill="1" applyBorder="1" applyAlignment="1">
      <alignment horizontal="right" vertical="center"/>
    </xf>
    <xf numFmtId="0" fontId="24" fillId="0" borderId="24" xfId="31" applyFont="1" applyFill="1" applyBorder="1" applyAlignment="1">
      <alignment horizontal="center" vertical="center" wrapText="1"/>
    </xf>
    <xf numFmtId="0" fontId="24" fillId="0" borderId="10" xfId="0" applyFont="1" applyFill="1" applyBorder="1" applyAlignment="1">
      <alignment vertical="center" wrapText="1"/>
    </xf>
    <xf numFmtId="4" fontId="46" fillId="0" borderId="18" xfId="0" applyNumberFormat="1" applyFont="1" applyFill="1" applyBorder="1" applyAlignment="1">
      <alignment vertical="center" wrapText="1"/>
    </xf>
    <xf numFmtId="4" fontId="43" fillId="0" borderId="15" xfId="0" applyNumberFormat="1" applyFont="1" applyFill="1" applyBorder="1" applyAlignment="1">
      <alignment vertical="center" wrapText="1"/>
    </xf>
    <xf numFmtId="0" fontId="47" fillId="0" borderId="42" xfId="0" applyFont="1" applyFill="1" applyBorder="1" applyAlignment="1">
      <alignment vertical="center" wrapText="1"/>
    </xf>
    <xf numFmtId="0" fontId="24" fillId="3" borderId="65" xfId="0" applyFont="1" applyFill="1" applyBorder="1" applyAlignment="1">
      <alignment horizontal="left" vertical="center" wrapText="1"/>
    </xf>
    <xf numFmtId="0" fontId="24" fillId="3" borderId="65" xfId="0" applyFont="1" applyFill="1" applyBorder="1" applyAlignment="1">
      <alignment horizontal="left" vertical="center"/>
    </xf>
    <xf numFmtId="0" fontId="24" fillId="3" borderId="65" xfId="0" applyFont="1" applyFill="1" applyBorder="1" applyAlignment="1">
      <alignment horizontal="center" vertical="center"/>
    </xf>
    <xf numFmtId="0" fontId="24" fillId="3" borderId="66" xfId="0" applyFont="1" applyFill="1" applyBorder="1" applyAlignment="1">
      <alignment horizontal="center" vertical="center"/>
    </xf>
    <xf numFmtId="0" fontId="24" fillId="3" borderId="67" xfId="0" applyFont="1" applyFill="1" applyBorder="1" applyAlignment="1">
      <alignment horizontal="center" vertical="center"/>
    </xf>
    <xf numFmtId="0" fontId="24" fillId="0" borderId="42" xfId="0" applyFont="1" applyBorder="1" applyAlignment="1">
      <alignment horizontal="center" vertical="center"/>
    </xf>
    <xf numFmtId="0" fontId="24" fillId="0" borderId="50" xfId="0" applyFont="1" applyBorder="1" applyAlignment="1">
      <alignment horizontal="center" vertical="center"/>
    </xf>
    <xf numFmtId="0" fontId="24" fillId="0" borderId="59" xfId="0" applyFont="1" applyBorder="1" applyAlignment="1">
      <alignment horizontal="center" vertical="center"/>
    </xf>
    <xf numFmtId="0" fontId="24" fillId="0" borderId="31" xfId="0" applyFont="1" applyBorder="1" applyAlignment="1">
      <alignment horizontal="center" vertical="center"/>
    </xf>
    <xf numFmtId="4" fontId="24" fillId="0" borderId="0" xfId="0" applyNumberFormat="1" applyFont="1" applyFill="1" applyBorder="1" applyAlignment="1">
      <alignment horizontal="center" vertical="center"/>
    </xf>
    <xf numFmtId="0" fontId="24" fillId="2" borderId="1" xfId="0" applyFont="1" applyFill="1" applyBorder="1" applyAlignment="1">
      <alignment vertical="center" wrapText="1"/>
    </xf>
    <xf numFmtId="4" fontId="24" fillId="0" borderId="1" xfId="0" applyNumberFormat="1" applyFont="1" applyFill="1" applyBorder="1" applyAlignment="1">
      <alignment vertical="center"/>
    </xf>
    <xf numFmtId="0" fontId="43" fillId="0" borderId="26" xfId="32" applyFont="1" applyBorder="1" applyAlignment="1">
      <alignment vertical="center" wrapText="1"/>
    </xf>
    <xf numFmtId="4" fontId="24" fillId="2" borderId="30" xfId="0" applyNumberFormat="1" applyFont="1" applyFill="1" applyBorder="1" applyAlignment="1">
      <alignment vertical="center"/>
    </xf>
    <xf numFmtId="4" fontId="24" fillId="0" borderId="26" xfId="0" applyNumberFormat="1" applyFont="1" applyBorder="1" applyAlignment="1">
      <alignment vertical="center"/>
    </xf>
    <xf numFmtId="10" fontId="24" fillId="0" borderId="30" xfId="0" applyNumberFormat="1" applyFont="1" applyBorder="1" applyAlignment="1">
      <alignment vertical="center"/>
    </xf>
    <xf numFmtId="0" fontId="24" fillId="2" borderId="1" xfId="0" applyFont="1" applyFill="1" applyBorder="1" applyAlignment="1">
      <alignment horizontal="left" vertical="center" wrapText="1"/>
    </xf>
    <xf numFmtId="4" fontId="24" fillId="2" borderId="2" xfId="0" applyNumberFormat="1" applyFont="1" applyFill="1" applyBorder="1" applyAlignment="1">
      <alignment horizontal="right" vertical="center"/>
    </xf>
    <xf numFmtId="10" fontId="24" fillId="0" borderId="30" xfId="0" applyNumberFormat="1" applyFont="1" applyBorder="1" applyAlignment="1">
      <alignment horizontal="center" vertical="center"/>
    </xf>
    <xf numFmtId="0" fontId="24" fillId="2" borderId="2" xfId="0" applyFont="1" applyFill="1" applyBorder="1" applyAlignment="1">
      <alignment horizontal="left" vertical="center" wrapText="1"/>
    </xf>
    <xf numFmtId="0" fontId="24" fillId="2" borderId="49" xfId="0" applyFont="1" applyFill="1" applyBorder="1" applyAlignment="1">
      <alignment horizontal="left" vertical="center" wrapText="1"/>
    </xf>
    <xf numFmtId="0" fontId="24" fillId="2" borderId="23" xfId="0" applyFont="1" applyFill="1" applyBorder="1" applyAlignment="1">
      <alignment horizontal="left" vertical="center" wrapText="1"/>
    </xf>
    <xf numFmtId="4" fontId="24" fillId="0" borderId="26" xfId="0" applyNumberFormat="1" applyFont="1" applyFill="1" applyBorder="1" applyAlignment="1">
      <alignment horizontal="right" vertical="center"/>
    </xf>
    <xf numFmtId="0" fontId="24" fillId="4" borderId="66" xfId="0" applyFont="1" applyFill="1" applyBorder="1" applyAlignment="1">
      <alignment horizontal="center" vertical="center"/>
    </xf>
    <xf numFmtId="0" fontId="24" fillId="0" borderId="11" xfId="0" applyFont="1" applyBorder="1" applyAlignment="1">
      <alignment horizontal="center" vertical="center"/>
    </xf>
    <xf numFmtId="4" fontId="24" fillId="0" borderId="30" xfId="0" applyNumberFormat="1" applyFont="1" applyBorder="1" applyAlignment="1">
      <alignment horizontal="center" vertical="center"/>
    </xf>
    <xf numFmtId="0" fontId="24" fillId="0" borderId="27" xfId="0" applyFont="1" applyBorder="1" applyAlignment="1">
      <alignment horizontal="center" vertical="center"/>
    </xf>
    <xf numFmtId="0" fontId="24" fillId="0" borderId="0" xfId="0" applyFont="1" applyBorder="1" applyAlignment="1">
      <alignment vertical="center" wrapText="1"/>
    </xf>
    <xf numFmtId="0" fontId="24" fillId="0" borderId="0" xfId="0" applyFont="1" applyBorder="1" applyAlignment="1">
      <alignment horizontal="center" vertical="center"/>
    </xf>
    <xf numFmtId="4" fontId="24" fillId="0" borderId="0" xfId="0" applyNumberFormat="1" applyFont="1" applyBorder="1" applyAlignment="1">
      <alignment vertical="center"/>
    </xf>
    <xf numFmtId="0" fontId="24" fillId="0" borderId="0" xfId="0" applyFont="1" applyFill="1" applyBorder="1" applyAlignment="1">
      <alignment vertical="center" wrapText="1"/>
    </xf>
    <xf numFmtId="0" fontId="24" fillId="0" borderId="0" xfId="0" applyFont="1" applyFill="1" applyBorder="1" applyAlignment="1">
      <alignment horizontal="center" vertical="center"/>
    </xf>
    <xf numFmtId="0" fontId="72" fillId="0" borderId="0" xfId="0" applyFont="1"/>
    <xf numFmtId="0" fontId="43" fillId="0" borderId="1" xfId="0" applyFont="1" applyFill="1" applyBorder="1" applyAlignment="1">
      <alignment vertical="center" wrapText="1"/>
    </xf>
    <xf numFmtId="0" fontId="43" fillId="0" borderId="1" xfId="0" applyFont="1" applyBorder="1" applyAlignment="1">
      <alignment vertical="center" wrapText="1"/>
    </xf>
    <xf numFmtId="4" fontId="43" fillId="0" borderId="1" xfId="0" applyNumberFormat="1" applyFont="1" applyFill="1" applyBorder="1" applyAlignment="1">
      <alignment vertical="center" wrapText="1"/>
    </xf>
    <xf numFmtId="4" fontId="83" fillId="4" borderId="18" xfId="0" applyNumberFormat="1" applyFont="1" applyFill="1" applyBorder="1" applyAlignment="1">
      <alignment horizontal="right" vertical="center"/>
    </xf>
    <xf numFmtId="4" fontId="86" fillId="0" borderId="17" xfId="0" applyNumberFormat="1" applyFont="1" applyFill="1" applyBorder="1" applyAlignment="1">
      <alignment horizontal="right" vertical="center"/>
    </xf>
    <xf numFmtId="4" fontId="83" fillId="4" borderId="24" xfId="0" applyNumberFormat="1" applyFont="1" applyFill="1" applyBorder="1" applyAlignment="1">
      <alignment horizontal="right" vertical="center"/>
    </xf>
    <xf numFmtId="4" fontId="83" fillId="5" borderId="47" xfId="0" applyNumberFormat="1" applyFont="1" applyFill="1" applyBorder="1" applyAlignment="1">
      <alignment horizontal="right" vertical="center"/>
    </xf>
    <xf numFmtId="0" fontId="24" fillId="0" borderId="17" xfId="31" applyFont="1" applyFill="1" applyBorder="1" applyAlignment="1">
      <alignment horizontal="center" vertical="center" wrapText="1"/>
    </xf>
    <xf numFmtId="0" fontId="24" fillId="0" borderId="1" xfId="31" applyFont="1" applyFill="1" applyBorder="1" applyAlignment="1">
      <alignment vertical="center" wrapText="1"/>
    </xf>
    <xf numFmtId="164" fontId="50" fillId="0" borderId="1" xfId="0" applyNumberFormat="1" applyFont="1" applyFill="1" applyBorder="1" applyAlignment="1">
      <alignment vertical="center" wrapText="1"/>
    </xf>
    <xf numFmtId="0" fontId="43" fillId="0" borderId="26" xfId="0" applyFont="1" applyFill="1" applyBorder="1" applyAlignment="1">
      <alignment vertical="center" wrapText="1"/>
    </xf>
    <xf numFmtId="0" fontId="20" fillId="0" borderId="1" xfId="31" applyFont="1" applyFill="1" applyBorder="1" applyAlignment="1">
      <alignment vertical="center" wrapText="1"/>
    </xf>
    <xf numFmtId="0" fontId="20" fillId="0" borderId="1" xfId="0" applyFont="1" applyFill="1" applyBorder="1" applyAlignment="1">
      <alignment vertical="center" wrapText="1"/>
    </xf>
    <xf numFmtId="0" fontId="47" fillId="0" borderId="30" xfId="0" applyFont="1" applyFill="1" applyBorder="1" applyAlignment="1">
      <alignment vertical="center" wrapText="1"/>
    </xf>
    <xf numFmtId="0" fontId="19" fillId="0" borderId="3" xfId="0" applyFont="1" applyFill="1" applyBorder="1" applyAlignment="1">
      <alignment vertical="center" wrapText="1"/>
    </xf>
    <xf numFmtId="164" fontId="43" fillId="0" borderId="1" xfId="0" applyNumberFormat="1" applyFont="1" applyFill="1" applyBorder="1" applyAlignment="1">
      <alignment vertical="center" wrapText="1"/>
    </xf>
    <xf numFmtId="0" fontId="18" fillId="0" borderId="1" xfId="0" applyFont="1" applyFill="1" applyBorder="1" applyAlignment="1">
      <alignment vertical="center" wrapText="1"/>
    </xf>
    <xf numFmtId="10" fontId="43" fillId="0" borderId="42" xfId="0" applyNumberFormat="1" applyFont="1" applyFill="1" applyBorder="1" applyAlignment="1">
      <alignment horizontal="center" vertical="center"/>
    </xf>
    <xf numFmtId="0" fontId="19" fillId="0" borderId="1" xfId="31" applyFont="1" applyFill="1" applyBorder="1" applyAlignment="1">
      <alignment vertical="center" wrapText="1"/>
    </xf>
    <xf numFmtId="0" fontId="19" fillId="0" borderId="1" xfId="0" applyFont="1" applyFill="1" applyBorder="1" applyAlignment="1">
      <alignment vertical="center" wrapText="1"/>
    </xf>
    <xf numFmtId="0" fontId="17" fillId="0" borderId="1" xfId="31" applyFont="1" applyFill="1" applyBorder="1" applyAlignment="1">
      <alignment vertical="center" wrapText="1"/>
    </xf>
    <xf numFmtId="0" fontId="17" fillId="0" borderId="1" xfId="0" applyFont="1" applyFill="1" applyBorder="1" applyAlignment="1">
      <alignment vertical="center" wrapText="1"/>
    </xf>
    <xf numFmtId="0" fontId="16" fillId="0" borderId="10" xfId="31" applyFont="1" applyFill="1" applyBorder="1" applyAlignment="1">
      <alignment vertical="center" wrapText="1"/>
    </xf>
    <xf numFmtId="0" fontId="15" fillId="0" borderId="3" xfId="0" applyFont="1" applyFill="1" applyBorder="1" applyAlignment="1">
      <alignment vertical="center" wrapText="1"/>
    </xf>
    <xf numFmtId="4" fontId="46" fillId="0" borderId="17" xfId="0" applyNumberFormat="1" applyFont="1" applyFill="1" applyBorder="1" applyAlignment="1">
      <alignment vertical="center" wrapText="1"/>
    </xf>
    <xf numFmtId="0" fontId="13" fillId="0" borderId="30" xfId="0" applyFont="1" applyFill="1" applyBorder="1" applyAlignment="1">
      <alignment vertical="center" wrapText="1"/>
    </xf>
    <xf numFmtId="0" fontId="93" fillId="0" borderId="0" xfId="0" applyFont="1" applyFill="1" applyAlignment="1">
      <alignment horizontal="right"/>
    </xf>
    <xf numFmtId="4" fontId="46" fillId="0" borderId="22" xfId="0" applyNumberFormat="1" applyFont="1" applyFill="1" applyBorder="1" applyAlignment="1">
      <alignment horizontal="right" vertical="center" wrapText="1"/>
    </xf>
    <xf numFmtId="0" fontId="12" fillId="0" borderId="1" xfId="0" applyFont="1" applyFill="1" applyBorder="1" applyAlignment="1">
      <alignment vertical="center" wrapText="1"/>
    </xf>
    <xf numFmtId="0" fontId="12" fillId="0" borderId="3" xfId="0" applyFont="1" applyFill="1" applyBorder="1" applyAlignment="1">
      <alignment vertical="center" wrapText="1"/>
    </xf>
    <xf numFmtId="4" fontId="24" fillId="0" borderId="49" xfId="0" applyNumberFormat="1" applyFont="1" applyFill="1" applyBorder="1" applyAlignment="1">
      <alignment horizontal="right" vertical="center"/>
    </xf>
    <xf numFmtId="4" fontId="24" fillId="0" borderId="50" xfId="0" applyNumberFormat="1" applyFont="1" applyFill="1" applyBorder="1" applyAlignment="1">
      <alignment horizontal="right" vertical="center"/>
    </xf>
    <xf numFmtId="0" fontId="24" fillId="0" borderId="48" xfId="31" applyFont="1" applyFill="1" applyBorder="1" applyAlignment="1">
      <alignment horizontal="center" vertical="center" wrapText="1"/>
    </xf>
    <xf numFmtId="4" fontId="24" fillId="0" borderId="23" xfId="0" applyNumberFormat="1" applyFont="1" applyFill="1" applyBorder="1" applyAlignment="1">
      <alignment horizontal="right" vertical="center" wrapText="1"/>
    </xf>
    <xf numFmtId="0" fontId="10" fillId="0" borderId="23"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4" borderId="9" xfId="0" applyFont="1" applyFill="1" applyBorder="1" applyAlignment="1">
      <alignment horizontal="center" vertical="center"/>
    </xf>
    <xf numFmtId="0" fontId="24" fillId="4" borderId="13" xfId="0" applyFont="1" applyFill="1" applyBorder="1" applyAlignment="1">
      <alignment horizontal="center" vertical="center"/>
    </xf>
    <xf numFmtId="0" fontId="0" fillId="0" borderId="7" xfId="0" applyBorder="1" applyAlignment="1">
      <alignment horizontal="left" vertical="center" wrapText="1"/>
    </xf>
    <xf numFmtId="10" fontId="24" fillId="0" borderId="55" xfId="0" applyNumberFormat="1" applyFont="1" applyBorder="1" applyAlignment="1">
      <alignment horizontal="center" vertical="center"/>
    </xf>
    <xf numFmtId="0" fontId="24" fillId="4" borderId="58" xfId="0" applyFont="1" applyFill="1" applyBorder="1" applyAlignment="1">
      <alignment horizontal="center" vertical="center"/>
    </xf>
    <xf numFmtId="0" fontId="43" fillId="0" borderId="19" xfId="0" applyFont="1" applyFill="1" applyBorder="1" applyAlignment="1">
      <alignment vertical="center" wrapText="1"/>
    </xf>
    <xf numFmtId="0" fontId="16" fillId="0" borderId="1" xfId="31" applyFont="1" applyFill="1" applyBorder="1" applyAlignment="1">
      <alignment vertical="center" wrapText="1"/>
    </xf>
    <xf numFmtId="0" fontId="14" fillId="0" borderId="1" xfId="0" applyFont="1" applyFill="1" applyBorder="1" applyAlignment="1">
      <alignment vertical="center" wrapText="1"/>
    </xf>
    <xf numFmtId="0" fontId="16" fillId="0" borderId="1" xfId="0" applyFont="1" applyFill="1" applyBorder="1" applyAlignment="1">
      <alignment vertical="center" wrapText="1"/>
    </xf>
    <xf numFmtId="0" fontId="16" fillId="0" borderId="1" xfId="0" applyFont="1" applyBorder="1" applyAlignment="1">
      <alignment vertical="center" wrapText="1"/>
    </xf>
    <xf numFmtId="0" fontId="11" fillId="0" borderId="1" xfId="0" applyFont="1" applyFill="1" applyBorder="1" applyAlignment="1">
      <alignment vertical="center" wrapText="1"/>
    </xf>
    <xf numFmtId="0" fontId="24" fillId="0" borderId="1" xfId="3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Border="1" applyAlignment="1">
      <alignment vertical="center" wrapText="1"/>
    </xf>
    <xf numFmtId="4" fontId="62" fillId="0" borderId="27" xfId="0" applyNumberFormat="1" applyFont="1" applyFill="1" applyBorder="1" applyAlignment="1">
      <alignment horizontal="right" vertical="center"/>
    </xf>
    <xf numFmtId="4" fontId="46" fillId="2" borderId="0" xfId="0" applyNumberFormat="1" applyFont="1" applyFill="1" applyBorder="1" applyAlignment="1">
      <alignment horizontal="right" vertical="center"/>
    </xf>
    <xf numFmtId="0" fontId="7" fillId="0" borderId="2"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5" fillId="0" borderId="1" xfId="0" applyFont="1" applyFill="1" applyBorder="1" applyAlignment="1">
      <alignment vertical="center" wrapText="1"/>
    </xf>
    <xf numFmtId="0" fontId="43" fillId="0" borderId="30" xfId="0" applyFont="1" applyFill="1" applyBorder="1" applyAlignment="1">
      <alignment horizontal="left" vertical="center" wrapText="1"/>
    </xf>
    <xf numFmtId="0" fontId="4" fillId="0" borderId="30" xfId="0" applyFont="1" applyFill="1" applyBorder="1" applyAlignment="1">
      <alignment vertical="center" wrapText="1"/>
    </xf>
    <xf numFmtId="0" fontId="3" fillId="0" borderId="26" xfId="0" applyFont="1" applyFill="1" applyBorder="1" applyAlignment="1">
      <alignment vertical="center" wrapText="1"/>
    </xf>
    <xf numFmtId="0" fontId="82" fillId="5" borderId="8" xfId="0" applyFont="1" applyFill="1" applyBorder="1" applyAlignment="1">
      <alignment horizontal="center" vertical="center" wrapText="1"/>
    </xf>
    <xf numFmtId="0" fontId="82" fillId="5" borderId="16" xfId="0" applyFont="1" applyFill="1" applyBorder="1" applyAlignment="1">
      <alignment horizontal="center" vertical="center" wrapText="1"/>
    </xf>
    <xf numFmtId="0" fontId="83" fillId="4" borderId="5" xfId="0" applyFont="1" applyFill="1" applyBorder="1" applyAlignment="1">
      <alignment horizontal="left" vertical="center" wrapText="1"/>
    </xf>
    <xf numFmtId="0" fontId="83" fillId="4" borderId="4" xfId="0" applyFont="1" applyFill="1" applyBorder="1" applyAlignment="1">
      <alignment horizontal="left" vertical="center" wrapText="1"/>
    </xf>
    <xf numFmtId="0" fontId="83" fillId="3" borderId="23" xfId="0" applyFont="1" applyFill="1" applyBorder="1" applyAlignment="1">
      <alignment horizontal="left" vertical="center" wrapText="1"/>
    </xf>
    <xf numFmtId="0" fontId="83" fillId="3" borderId="53" xfId="0" applyFont="1" applyFill="1" applyBorder="1" applyAlignment="1">
      <alignment horizontal="left" vertical="center" wrapText="1"/>
    </xf>
    <xf numFmtId="4" fontId="83" fillId="3" borderId="57" xfId="0" applyNumberFormat="1" applyFont="1" applyFill="1" applyBorder="1" applyAlignment="1">
      <alignment horizontal="right" vertical="center"/>
    </xf>
    <xf numFmtId="4" fontId="83" fillId="3" borderId="56" xfId="0" applyNumberFormat="1" applyFont="1" applyFill="1" applyBorder="1" applyAlignment="1">
      <alignment horizontal="right" vertical="center"/>
    </xf>
    <xf numFmtId="0" fontId="85" fillId="7" borderId="2" xfId="0" applyFont="1" applyFill="1" applyBorder="1" applyAlignment="1">
      <alignment horizontal="left" vertical="center" wrapText="1"/>
    </xf>
    <xf numFmtId="0" fontId="85" fillId="7" borderId="20" xfId="0" applyFont="1" applyFill="1" applyBorder="1" applyAlignment="1">
      <alignment horizontal="left" vertical="center" wrapText="1"/>
    </xf>
    <xf numFmtId="0" fontId="83" fillId="0" borderId="23" xfId="0" applyFont="1" applyFill="1" applyBorder="1" applyAlignment="1">
      <alignment horizontal="center" vertical="center" wrapText="1"/>
    </xf>
    <xf numFmtId="0" fontId="83" fillId="0" borderId="9" xfId="0" applyFont="1" applyFill="1" applyBorder="1" applyAlignment="1">
      <alignment horizontal="center" vertical="center" wrapText="1"/>
    </xf>
    <xf numFmtId="0" fontId="70" fillId="0" borderId="0" xfId="0" applyFont="1" applyAlignment="1">
      <alignment horizontal="center" wrapText="1"/>
    </xf>
    <xf numFmtId="0" fontId="81" fillId="5" borderId="1" xfId="0" applyFont="1" applyFill="1" applyBorder="1" applyAlignment="1">
      <alignment horizontal="left" vertical="center" wrapText="1"/>
    </xf>
    <xf numFmtId="0" fontId="81" fillId="5" borderId="2" xfId="0" applyFont="1" applyFill="1" applyBorder="1" applyAlignment="1">
      <alignment horizontal="left" vertical="center" wrapText="1"/>
    </xf>
    <xf numFmtId="0" fontId="81" fillId="5" borderId="30" xfId="0" applyFont="1" applyFill="1" applyBorder="1" applyAlignment="1">
      <alignment horizontal="left" vertical="center" wrapText="1"/>
    </xf>
    <xf numFmtId="0" fontId="81" fillId="5" borderId="55" xfId="0" applyFont="1" applyFill="1" applyBorder="1" applyAlignment="1">
      <alignment horizontal="center" vertical="center" wrapText="1"/>
    </xf>
    <xf numFmtId="0" fontId="81" fillId="5" borderId="14" xfId="0" applyFont="1" applyFill="1" applyBorder="1" applyAlignment="1">
      <alignment horizontal="center" vertical="center" wrapText="1"/>
    </xf>
    <xf numFmtId="0" fontId="81" fillId="5" borderId="20" xfId="0" applyFont="1" applyFill="1" applyBorder="1" applyAlignment="1">
      <alignment horizontal="center" vertical="center" wrapText="1"/>
    </xf>
    <xf numFmtId="0" fontId="81" fillId="5" borderId="17" xfId="0" applyFont="1" applyFill="1" applyBorder="1" applyAlignment="1">
      <alignment horizontal="left" vertical="center" wrapText="1"/>
    </xf>
    <xf numFmtId="0" fontId="83" fillId="0" borderId="1" xfId="0" applyFont="1" applyBorder="1" applyAlignment="1">
      <alignment horizontal="left" vertical="top" wrapText="1"/>
    </xf>
    <xf numFmtId="0" fontId="84" fillId="0" borderId="1" xfId="0" applyFont="1" applyBorder="1" applyAlignment="1">
      <alignment horizontal="left" vertical="top" wrapText="1"/>
    </xf>
    <xf numFmtId="0" fontId="84" fillId="0" borderId="2" xfId="0" applyFont="1" applyBorder="1" applyAlignment="1">
      <alignment horizontal="left" vertical="top" wrapText="1"/>
    </xf>
    <xf numFmtId="0" fontId="84" fillId="0" borderId="14" xfId="0" applyFont="1" applyBorder="1" applyAlignment="1">
      <alignment horizontal="left" vertical="top" wrapText="1"/>
    </xf>
    <xf numFmtId="0" fontId="84" fillId="0" borderId="27" xfId="0" applyFont="1" applyBorder="1" applyAlignment="1">
      <alignment horizontal="left" vertical="top" wrapText="1"/>
    </xf>
    <xf numFmtId="0" fontId="83" fillId="5" borderId="2" xfId="0" applyFont="1" applyFill="1" applyBorder="1" applyAlignment="1">
      <alignment horizontal="left" vertical="center" wrapText="1"/>
    </xf>
    <xf numFmtId="0" fontId="83" fillId="5" borderId="14" xfId="0" applyFont="1" applyFill="1" applyBorder="1" applyAlignment="1">
      <alignment horizontal="left" vertical="center" wrapText="1"/>
    </xf>
    <xf numFmtId="0" fontId="83" fillId="5" borderId="27" xfId="0" applyFont="1" applyFill="1" applyBorder="1" applyAlignment="1">
      <alignment horizontal="left" vertical="center" wrapText="1"/>
    </xf>
    <xf numFmtId="4" fontId="84" fillId="0" borderId="1" xfId="0" applyNumberFormat="1" applyFont="1" applyFill="1" applyBorder="1" applyAlignment="1">
      <alignment horizontal="left" vertical="center" wrapText="1"/>
    </xf>
    <xf numFmtId="4" fontId="83" fillId="3" borderId="52" xfId="0" applyNumberFormat="1" applyFont="1" applyFill="1" applyBorder="1" applyAlignment="1">
      <alignment horizontal="right" vertical="center"/>
    </xf>
    <xf numFmtId="4" fontId="83" fillId="3" borderId="59" xfId="0" applyNumberFormat="1" applyFont="1" applyFill="1" applyBorder="1" applyAlignment="1">
      <alignment horizontal="right" vertical="center"/>
    </xf>
    <xf numFmtId="4" fontId="83" fillId="3" borderId="22" xfId="0" applyNumberFormat="1" applyFont="1" applyFill="1" applyBorder="1" applyAlignment="1">
      <alignment horizontal="right" vertical="center"/>
    </xf>
    <xf numFmtId="4" fontId="83" fillId="3" borderId="24" xfId="0" applyNumberFormat="1" applyFont="1" applyFill="1" applyBorder="1" applyAlignment="1">
      <alignment horizontal="right" vertical="center"/>
    </xf>
    <xf numFmtId="4" fontId="83" fillId="3" borderId="44" xfId="0" applyNumberFormat="1" applyFont="1" applyFill="1" applyBorder="1" applyAlignment="1">
      <alignment horizontal="right" vertical="center"/>
    </xf>
    <xf numFmtId="4" fontId="83" fillId="3" borderId="25" xfId="0" applyNumberFormat="1" applyFont="1" applyFill="1" applyBorder="1" applyAlignment="1">
      <alignment horizontal="right" vertical="center"/>
    </xf>
    <xf numFmtId="165" fontId="83" fillId="3" borderId="22" xfId="0" applyNumberFormat="1" applyFont="1" applyFill="1" applyBorder="1" applyAlignment="1">
      <alignment horizontal="center" vertical="center"/>
    </xf>
    <xf numFmtId="165" fontId="83" fillId="3" borderId="24" xfId="0" applyNumberFormat="1" applyFont="1" applyFill="1" applyBorder="1" applyAlignment="1">
      <alignment horizontal="center" vertical="center"/>
    </xf>
    <xf numFmtId="4" fontId="83" fillId="0" borderId="14" xfId="0" applyNumberFormat="1" applyFont="1" applyFill="1" applyBorder="1" applyAlignment="1">
      <alignment horizontal="left" vertical="center"/>
    </xf>
    <xf numFmtId="4" fontId="83" fillId="0" borderId="27" xfId="0" applyNumberFormat="1" applyFont="1" applyFill="1" applyBorder="1" applyAlignment="1">
      <alignment horizontal="left" vertical="center"/>
    </xf>
    <xf numFmtId="4" fontId="89" fillId="0" borderId="14" xfId="0" applyNumberFormat="1" applyFont="1" applyFill="1" applyBorder="1" applyAlignment="1">
      <alignment horizontal="left" vertical="center" wrapText="1"/>
    </xf>
    <xf numFmtId="4" fontId="89" fillId="0" borderId="27" xfId="0" applyNumberFormat="1" applyFont="1" applyFill="1" applyBorder="1" applyAlignment="1">
      <alignment horizontal="left" vertical="center" wrapText="1"/>
    </xf>
    <xf numFmtId="0" fontId="83" fillId="0" borderId="9" xfId="0" applyFont="1" applyBorder="1" applyAlignment="1">
      <alignment horizontal="left" vertical="center" wrapText="1"/>
    </xf>
    <xf numFmtId="0" fontId="83" fillId="0" borderId="13" xfId="0" applyFont="1" applyBorder="1" applyAlignment="1">
      <alignment horizontal="left" vertical="center" wrapText="1"/>
    </xf>
    <xf numFmtId="0" fontId="83" fillId="5" borderId="60" xfId="0" applyFont="1" applyFill="1" applyBorder="1" applyAlignment="1">
      <alignment horizontal="left" vertical="center" wrapText="1"/>
    </xf>
    <xf numFmtId="0" fontId="83" fillId="5" borderId="61" xfId="0" applyFont="1" applyFill="1" applyBorder="1" applyAlignment="1">
      <alignment horizontal="left" vertical="center" wrapText="1"/>
    </xf>
    <xf numFmtId="0" fontId="38" fillId="0" borderId="0" xfId="0" applyFont="1" applyFill="1" applyBorder="1" applyAlignment="1">
      <alignment horizontal="left" wrapText="1"/>
    </xf>
    <xf numFmtId="4" fontId="86" fillId="0" borderId="2" xfId="0" applyNumberFormat="1" applyFont="1" applyFill="1" applyBorder="1" applyAlignment="1">
      <alignment horizontal="left" vertical="center"/>
    </xf>
    <xf numFmtId="4" fontId="86" fillId="0" borderId="14" xfId="0" applyNumberFormat="1" applyFont="1" applyFill="1" applyBorder="1" applyAlignment="1">
      <alignment horizontal="left" vertical="center"/>
    </xf>
    <xf numFmtId="0" fontId="83" fillId="0" borderId="6" xfId="0" applyFont="1" applyFill="1" applyBorder="1" applyAlignment="1">
      <alignment horizontal="center" vertical="center" wrapText="1"/>
    </xf>
    <xf numFmtId="0" fontId="83" fillId="0" borderId="4" xfId="0" applyFont="1" applyFill="1" applyBorder="1" applyAlignment="1">
      <alignment horizontal="center" vertical="center" wrapText="1"/>
    </xf>
    <xf numFmtId="4" fontId="83" fillId="3" borderId="0" xfId="0" applyNumberFormat="1" applyFont="1" applyFill="1" applyBorder="1" applyAlignment="1">
      <alignment horizontal="right" vertical="center"/>
    </xf>
    <xf numFmtId="4" fontId="83" fillId="3" borderId="15" xfId="0" applyNumberFormat="1" applyFont="1" applyFill="1" applyBorder="1" applyAlignment="1">
      <alignment horizontal="right" vertical="center"/>
    </xf>
    <xf numFmtId="4" fontId="83" fillId="3" borderId="50" xfId="0" applyNumberFormat="1" applyFont="1" applyFill="1" applyBorder="1" applyAlignment="1">
      <alignment horizontal="right" vertical="center"/>
    </xf>
    <xf numFmtId="4" fontId="83" fillId="3" borderId="42" xfId="0" applyNumberFormat="1" applyFont="1" applyFill="1" applyBorder="1" applyAlignment="1">
      <alignment horizontal="right" vertical="center"/>
    </xf>
    <xf numFmtId="165" fontId="83" fillId="3" borderId="48" xfId="0" applyNumberFormat="1" applyFont="1" applyFill="1" applyBorder="1" applyAlignment="1">
      <alignment horizontal="center" vertical="center"/>
    </xf>
    <xf numFmtId="165" fontId="83" fillId="3" borderId="18" xfId="0" applyNumberFormat="1" applyFont="1" applyFill="1" applyBorder="1" applyAlignment="1">
      <alignment horizontal="center" vertical="center"/>
    </xf>
    <xf numFmtId="4" fontId="83" fillId="3" borderId="75" xfId="0" applyNumberFormat="1" applyFont="1" applyFill="1" applyBorder="1" applyAlignment="1">
      <alignment horizontal="right" vertical="center"/>
    </xf>
    <xf numFmtId="4" fontId="83" fillId="3" borderId="76" xfId="0" applyNumberFormat="1" applyFont="1" applyFill="1" applyBorder="1" applyAlignment="1">
      <alignment horizontal="right" vertical="center"/>
    </xf>
    <xf numFmtId="4" fontId="86" fillId="0" borderId="27" xfId="0" applyNumberFormat="1" applyFont="1" applyFill="1" applyBorder="1" applyAlignment="1">
      <alignment horizontal="left" vertical="center"/>
    </xf>
    <xf numFmtId="4" fontId="84" fillId="0" borderId="27" xfId="0" applyNumberFormat="1" applyFont="1" applyFill="1" applyBorder="1" applyAlignment="1">
      <alignment horizontal="left" vertical="center" wrapText="1"/>
    </xf>
    <xf numFmtId="4" fontId="85" fillId="0" borderId="14" xfId="0" applyNumberFormat="1" applyFont="1" applyFill="1" applyBorder="1" applyAlignment="1">
      <alignment horizontal="left" vertical="center"/>
    </xf>
    <xf numFmtId="4" fontId="85" fillId="0" borderId="27" xfId="0" applyNumberFormat="1" applyFont="1" applyFill="1" applyBorder="1" applyAlignment="1">
      <alignment horizontal="left" vertical="center"/>
    </xf>
    <xf numFmtId="4" fontId="90" fillId="0" borderId="14" xfId="0" applyNumberFormat="1" applyFont="1" applyFill="1" applyBorder="1" applyAlignment="1">
      <alignment horizontal="left" vertical="center" wrapText="1"/>
    </xf>
    <xf numFmtId="4" fontId="90" fillId="0" borderId="27" xfId="0" applyNumberFormat="1" applyFont="1" applyFill="1" applyBorder="1" applyAlignment="1">
      <alignment horizontal="left" vertical="center" wrapText="1"/>
    </xf>
    <xf numFmtId="0" fontId="38" fillId="4" borderId="9" xfId="0" applyFont="1" applyFill="1" applyBorder="1" applyAlignment="1">
      <alignment horizontal="left" vertical="center" wrapText="1"/>
    </xf>
    <xf numFmtId="0" fontId="0" fillId="0" borderId="13" xfId="0" applyBorder="1" applyAlignment="1">
      <alignment horizontal="left" vertical="center"/>
    </xf>
    <xf numFmtId="0" fontId="0" fillId="0" borderId="12" xfId="0" applyBorder="1" applyAlignment="1">
      <alignment horizontal="left" vertical="center"/>
    </xf>
    <xf numFmtId="0" fontId="64" fillId="0" borderId="15" xfId="0" applyFont="1" applyFill="1" applyBorder="1" applyAlignment="1">
      <alignment horizontal="left" vertical="center" wrapText="1"/>
    </xf>
    <xf numFmtId="0" fontId="38" fillId="2" borderId="15" xfId="0" applyFont="1" applyFill="1" applyBorder="1" applyAlignment="1">
      <alignment horizontal="left" vertical="center" wrapText="1"/>
    </xf>
    <xf numFmtId="0" fontId="38" fillId="2" borderId="54"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24" fillId="0" borderId="3" xfId="0" applyNumberFormat="1" applyFont="1" applyFill="1" applyBorder="1" applyAlignment="1">
      <alignment horizontal="right" vertical="center" wrapText="1"/>
    </xf>
    <xf numFmtId="4" fontId="24" fillId="0" borderId="21" xfId="0" applyNumberFormat="1" applyFont="1" applyFill="1" applyBorder="1" applyAlignment="1">
      <alignment horizontal="right" vertical="center" wrapText="1"/>
    </xf>
    <xf numFmtId="4" fontId="24" fillId="0" borderId="5" xfId="0" applyNumberFormat="1" applyFont="1" applyFill="1" applyBorder="1" applyAlignment="1">
      <alignment horizontal="right" vertical="center" wrapText="1"/>
    </xf>
    <xf numFmtId="0" fontId="24" fillId="0" borderId="3"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5" xfId="0" applyFont="1" applyFill="1" applyBorder="1" applyAlignment="1">
      <alignment horizontal="center" vertical="center" wrapText="1"/>
    </xf>
    <xf numFmtId="10" fontId="24" fillId="0" borderId="52" xfId="0" applyNumberFormat="1" applyFont="1" applyBorder="1" applyAlignment="1">
      <alignment horizontal="center" vertical="center"/>
    </xf>
    <xf numFmtId="10" fontId="24" fillId="0" borderId="42" xfId="0" applyNumberFormat="1" applyFont="1" applyBorder="1" applyAlignment="1">
      <alignment horizontal="center" vertical="center"/>
    </xf>
    <xf numFmtId="0" fontId="43" fillId="2" borderId="22" xfId="0" applyFont="1" applyFill="1" applyBorder="1" applyAlignment="1">
      <alignment horizontal="left" vertical="center" wrapText="1"/>
    </xf>
    <xf numFmtId="0" fontId="43" fillId="2" borderId="18" xfId="0" applyFont="1" applyFill="1" applyBorder="1" applyAlignment="1">
      <alignment horizontal="left" vertical="center" wrapText="1"/>
    </xf>
    <xf numFmtId="4" fontId="24" fillId="0" borderId="52" xfId="0" applyNumberFormat="1" applyFont="1" applyFill="1" applyBorder="1" applyAlignment="1">
      <alignment horizontal="right" vertical="center"/>
    </xf>
    <xf numFmtId="4" fontId="24" fillId="0" borderId="42" xfId="0" applyNumberFormat="1" applyFont="1" applyFill="1" applyBorder="1" applyAlignment="1">
      <alignment horizontal="right" vertical="center"/>
    </xf>
    <xf numFmtId="4" fontId="24" fillId="2" borderId="52" xfId="0" applyNumberFormat="1" applyFont="1" applyFill="1" applyBorder="1" applyAlignment="1">
      <alignment horizontal="right" vertical="center"/>
    </xf>
    <xf numFmtId="4" fontId="24" fillId="2" borderId="42" xfId="0" applyNumberFormat="1" applyFont="1" applyFill="1" applyBorder="1" applyAlignment="1">
      <alignment horizontal="right" vertical="center"/>
    </xf>
    <xf numFmtId="4" fontId="46" fillId="2" borderId="22" xfId="0" applyNumberFormat="1" applyFont="1" applyFill="1" applyBorder="1" applyAlignment="1">
      <alignment horizontal="right" vertical="center"/>
    </xf>
    <xf numFmtId="4" fontId="46" fillId="2" borderId="18" xfId="0" applyNumberFormat="1" applyFont="1" applyFill="1" applyBorder="1" applyAlignment="1">
      <alignment horizontal="right" vertical="center"/>
    </xf>
    <xf numFmtId="4" fontId="24" fillId="2" borderId="44" xfId="0" applyNumberFormat="1" applyFont="1" applyFill="1" applyBorder="1" applyAlignment="1">
      <alignment horizontal="right" vertical="center"/>
    </xf>
    <xf numFmtId="4" fontId="24" fillId="2" borderId="45" xfId="0" applyNumberFormat="1" applyFont="1" applyFill="1" applyBorder="1" applyAlignment="1">
      <alignment horizontal="right" vertical="center"/>
    </xf>
    <xf numFmtId="0" fontId="24" fillId="0" borderId="44" xfId="0" applyFont="1" applyFill="1" applyBorder="1" applyAlignment="1">
      <alignment horizontal="left" vertical="center" wrapText="1"/>
    </xf>
    <xf numFmtId="0" fontId="24" fillId="0" borderId="45" xfId="0" applyFont="1" applyFill="1" applyBorder="1" applyAlignment="1">
      <alignment horizontal="left" vertical="center" wrapText="1"/>
    </xf>
    <xf numFmtId="4" fontId="43" fillId="0" borderId="52" xfId="0" applyNumberFormat="1" applyFont="1" applyFill="1" applyBorder="1" applyAlignment="1">
      <alignment horizontal="right" vertical="center" wrapText="1"/>
    </xf>
    <xf numFmtId="4" fontId="43" fillId="0" borderId="42" xfId="0" applyNumberFormat="1" applyFont="1" applyFill="1" applyBorder="1" applyAlignment="1">
      <alignment horizontal="right" vertical="center" wrapText="1"/>
    </xf>
    <xf numFmtId="4" fontId="46" fillId="2" borderId="22" xfId="0" applyNumberFormat="1" applyFont="1" applyFill="1" applyBorder="1" applyAlignment="1">
      <alignment horizontal="right" vertical="center" wrapText="1"/>
    </xf>
    <xf numFmtId="4" fontId="46" fillId="2" borderId="18" xfId="0" applyNumberFormat="1" applyFont="1" applyFill="1" applyBorder="1" applyAlignment="1">
      <alignment horizontal="right" vertical="center" wrapText="1"/>
    </xf>
    <xf numFmtId="4" fontId="43" fillId="0" borderId="3" xfId="0" applyNumberFormat="1" applyFont="1" applyFill="1" applyBorder="1" applyAlignment="1">
      <alignment horizontal="left" vertical="center"/>
    </xf>
    <xf numFmtId="4" fontId="43" fillId="0" borderId="5" xfId="0" applyNumberFormat="1" applyFont="1" applyFill="1" applyBorder="1" applyAlignment="1">
      <alignment horizontal="left" vertical="center"/>
    </xf>
    <xf numFmtId="0" fontId="38" fillId="4" borderId="55" xfId="0" applyFont="1" applyFill="1" applyBorder="1" applyAlignment="1">
      <alignment horizontal="center" vertical="center" wrapText="1"/>
    </xf>
    <xf numFmtId="0" fontId="38" fillId="4" borderId="14" xfId="0" applyFont="1" applyFill="1" applyBorder="1" applyAlignment="1">
      <alignment horizontal="center" vertical="center" wrapText="1"/>
    </xf>
    <xf numFmtId="0" fontId="38" fillId="4" borderId="20" xfId="0" applyFont="1" applyFill="1" applyBorder="1" applyAlignment="1">
      <alignment horizontal="center" vertical="center" wrapText="1"/>
    </xf>
    <xf numFmtId="0" fontId="48" fillId="4" borderId="52" xfId="0" applyFont="1" applyFill="1" applyBorder="1" applyAlignment="1">
      <alignment vertical="center" wrapText="1"/>
    </xf>
    <xf numFmtId="0" fontId="48" fillId="4" borderId="50" xfId="0" applyFont="1" applyFill="1" applyBorder="1" applyAlignment="1">
      <alignment vertical="center" wrapText="1"/>
    </xf>
    <xf numFmtId="0" fontId="56" fillId="4" borderId="1" xfId="0" applyFont="1" applyFill="1" applyBorder="1" applyAlignment="1">
      <alignment horizontal="left" vertical="center" wrapText="1"/>
    </xf>
    <xf numFmtId="0" fontId="56" fillId="4" borderId="3" xfId="0" applyFont="1" applyFill="1" applyBorder="1" applyAlignment="1">
      <alignment horizontal="left" vertical="center" wrapText="1"/>
    </xf>
    <xf numFmtId="4" fontId="43" fillId="0" borderId="44" xfId="0" applyNumberFormat="1" applyFont="1" applyFill="1" applyBorder="1" applyAlignment="1">
      <alignment horizontal="right" vertical="center" wrapText="1"/>
    </xf>
    <xf numFmtId="4" fontId="43" fillId="0" borderId="45" xfId="0" applyNumberFormat="1" applyFont="1" applyFill="1" applyBorder="1" applyAlignment="1">
      <alignment horizontal="right" vertical="center" wrapText="1"/>
    </xf>
    <xf numFmtId="0" fontId="48" fillId="4" borderId="22" xfId="0" applyFont="1" applyFill="1" applyBorder="1" applyAlignment="1">
      <alignment vertical="center" wrapText="1"/>
    </xf>
    <xf numFmtId="0" fontId="48" fillId="4" borderId="48" xfId="0" applyFont="1" applyFill="1" applyBorder="1" applyAlignment="1">
      <alignment vertical="center" wrapText="1"/>
    </xf>
    <xf numFmtId="0" fontId="48" fillId="4" borderId="1" xfId="0" applyFont="1" applyFill="1" applyBorder="1" applyAlignment="1">
      <alignment vertical="center" wrapText="1"/>
    </xf>
    <xf numFmtId="0" fontId="48" fillId="4" borderId="3" xfId="0" applyFont="1" applyFill="1" applyBorder="1" applyAlignment="1">
      <alignment vertical="center" wrapText="1"/>
    </xf>
    <xf numFmtId="0" fontId="0" fillId="0" borderId="5" xfId="0" applyBorder="1" applyAlignment="1">
      <alignment vertical="center" wrapText="1"/>
    </xf>
    <xf numFmtId="0" fontId="48" fillId="4" borderId="2" xfId="0" applyFont="1" applyFill="1" applyBorder="1" applyAlignment="1">
      <alignment vertical="center" wrapText="1"/>
    </xf>
    <xf numFmtId="0" fontId="48" fillId="4" borderId="6" xfId="0" applyFont="1" applyFill="1" applyBorder="1" applyAlignment="1">
      <alignment vertical="center" wrapText="1"/>
    </xf>
    <xf numFmtId="0" fontId="48" fillId="4" borderId="30" xfId="0" applyFont="1" applyFill="1" applyBorder="1" applyAlignment="1">
      <alignment vertical="center" wrapText="1"/>
    </xf>
    <xf numFmtId="0" fontId="48" fillId="4" borderId="3" xfId="0" applyFont="1" applyFill="1" applyBorder="1" applyAlignment="1">
      <alignment horizontal="center" vertical="center" textRotation="90" wrapText="1"/>
    </xf>
    <xf numFmtId="0" fontId="48" fillId="4" borderId="5" xfId="0" applyFont="1" applyFill="1" applyBorder="1" applyAlignment="1">
      <alignment horizontal="center" vertical="center" textRotation="90" wrapText="1"/>
    </xf>
    <xf numFmtId="4" fontId="60" fillId="0" borderId="22" xfId="0" applyNumberFormat="1" applyFont="1" applyFill="1" applyBorder="1" applyAlignment="1">
      <alignment horizontal="right" vertical="center" wrapText="1"/>
    </xf>
    <xf numFmtId="4" fontId="60" fillId="0" borderId="48" xfId="0" applyNumberFormat="1" applyFont="1" applyFill="1" applyBorder="1" applyAlignment="1">
      <alignment horizontal="right" vertical="center" wrapText="1"/>
    </xf>
    <xf numFmtId="4" fontId="60" fillId="0" borderId="18" xfId="0" applyNumberFormat="1" applyFont="1" applyFill="1" applyBorder="1" applyAlignment="1">
      <alignment horizontal="right" vertical="center" wrapText="1"/>
    </xf>
    <xf numFmtId="4" fontId="24" fillId="0" borderId="3" xfId="0" applyNumberFormat="1" applyFont="1" applyBorder="1" applyAlignment="1">
      <alignment horizontal="right" vertical="center"/>
    </xf>
    <xf numFmtId="4" fontId="24" fillId="0" borderId="5" xfId="0" applyNumberFormat="1" applyFont="1" applyBorder="1" applyAlignment="1">
      <alignment horizontal="right" vertical="center"/>
    </xf>
    <xf numFmtId="0" fontId="43" fillId="0" borderId="3" xfId="0" applyFont="1" applyFill="1" applyBorder="1" applyAlignment="1">
      <alignment horizontal="left" vertical="center" wrapText="1"/>
    </xf>
    <xf numFmtId="0" fontId="43" fillId="0" borderId="5" xfId="0" applyFont="1" applyFill="1" applyBorder="1" applyAlignment="1">
      <alignment horizontal="left" vertical="center" wrapText="1"/>
    </xf>
    <xf numFmtId="4" fontId="46" fillId="0" borderId="22" xfId="0" applyNumberFormat="1" applyFont="1" applyFill="1" applyBorder="1" applyAlignment="1">
      <alignment horizontal="right" vertical="center"/>
    </xf>
    <xf numFmtId="4" fontId="46" fillId="0" borderId="18" xfId="0" applyNumberFormat="1" applyFont="1" applyFill="1" applyBorder="1" applyAlignment="1">
      <alignment horizontal="right" vertical="center"/>
    </xf>
    <xf numFmtId="0" fontId="24" fillId="0" borderId="22"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4" fontId="24" fillId="0" borderId="21" xfId="0" applyNumberFormat="1" applyFont="1" applyBorder="1" applyAlignment="1">
      <alignment horizontal="right" vertical="center"/>
    </xf>
    <xf numFmtId="0" fontId="24" fillId="0" borderId="1"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38" fillId="2" borderId="58" xfId="0" applyFont="1" applyFill="1" applyBorder="1" applyAlignment="1">
      <alignment horizontal="left" vertical="center" wrapText="1"/>
    </xf>
    <xf numFmtId="0" fontId="8"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18" xfId="0" applyFont="1" applyFill="1" applyBorder="1" applyAlignment="1">
      <alignment horizontal="center" vertical="center" wrapText="1"/>
    </xf>
    <xf numFmtId="0" fontId="22" fillId="0" borderId="3" xfId="0" applyFont="1" applyFill="1" applyBorder="1" applyAlignment="1">
      <alignment horizontal="left" vertical="center" wrapText="1"/>
    </xf>
    <xf numFmtId="164" fontId="50" fillId="0" borderId="3" xfId="0" applyNumberFormat="1" applyFont="1" applyFill="1" applyBorder="1" applyAlignment="1">
      <alignment horizontal="right" vertical="center" wrapText="1"/>
    </xf>
    <xf numFmtId="164" fontId="50" fillId="0" borderId="21" xfId="0" applyNumberFormat="1" applyFont="1" applyFill="1" applyBorder="1" applyAlignment="1">
      <alignment horizontal="right" vertical="center" wrapText="1"/>
    </xf>
    <xf numFmtId="4" fontId="43" fillId="0" borderId="3" xfId="0" applyNumberFormat="1" applyFont="1" applyFill="1" applyBorder="1" applyAlignment="1">
      <alignment horizontal="left" vertical="center" wrapText="1"/>
    </xf>
    <xf numFmtId="4" fontId="43" fillId="0" borderId="21" xfId="0" applyNumberFormat="1" applyFont="1" applyFill="1" applyBorder="1" applyAlignment="1">
      <alignment horizontal="left" vertical="center" wrapText="1"/>
    </xf>
    <xf numFmtId="0" fontId="64" fillId="0" borderId="38" xfId="0" applyFont="1" applyFill="1" applyBorder="1" applyAlignment="1">
      <alignment horizontal="left" vertical="center" wrapText="1"/>
    </xf>
    <xf numFmtId="0" fontId="64" fillId="0" borderId="39" xfId="0" applyFont="1" applyFill="1" applyBorder="1" applyAlignment="1">
      <alignment horizontal="left" vertical="center" wrapText="1"/>
    </xf>
    <xf numFmtId="0" fontId="64" fillId="0" borderId="14" xfId="0" applyFont="1" applyFill="1" applyBorder="1" applyAlignment="1">
      <alignment horizontal="left" vertical="center" wrapText="1"/>
    </xf>
    <xf numFmtId="0" fontId="64" fillId="0" borderId="20" xfId="0" applyFont="1" applyFill="1" applyBorder="1" applyAlignment="1">
      <alignment horizontal="left" vertical="center" wrapText="1"/>
    </xf>
    <xf numFmtId="0" fontId="24" fillId="0" borderId="22" xfId="31" applyFont="1" applyFill="1" applyBorder="1" applyAlignment="1">
      <alignment horizontal="center" vertical="center" wrapText="1"/>
    </xf>
    <xf numFmtId="0" fontId="24" fillId="0" borderId="48" xfId="31" applyFont="1" applyFill="1" applyBorder="1" applyAlignment="1">
      <alignment horizontal="center" vertical="center" wrapText="1"/>
    </xf>
    <xf numFmtId="0" fontId="24" fillId="0" borderId="3" xfId="31" applyFont="1" applyFill="1" applyBorder="1" applyAlignment="1">
      <alignment horizontal="left" vertical="center" wrapText="1"/>
    </xf>
    <xf numFmtId="0" fontId="24" fillId="0" borderId="21" xfId="31" applyFont="1" applyFill="1" applyBorder="1" applyAlignment="1">
      <alignment horizontal="left" vertical="center" wrapText="1"/>
    </xf>
    <xf numFmtId="0" fontId="19" fillId="0" borderId="3" xfId="0" applyFont="1" applyFill="1" applyBorder="1" applyAlignment="1">
      <alignment horizontal="left" vertical="center" wrapText="1"/>
    </xf>
    <xf numFmtId="0" fontId="43" fillId="0" borderId="21" xfId="0" applyFont="1" applyFill="1" applyBorder="1" applyAlignment="1">
      <alignment horizontal="left" vertical="center" wrapText="1"/>
    </xf>
    <xf numFmtId="0" fontId="24" fillId="0" borderId="3" xfId="0" applyFont="1" applyBorder="1" applyAlignment="1">
      <alignment horizontal="left" vertical="center" wrapText="1"/>
    </xf>
    <xf numFmtId="0" fontId="24" fillId="0" borderId="21" xfId="0" applyFont="1" applyBorder="1" applyAlignment="1">
      <alignment horizontal="left" vertical="center" wrapText="1"/>
    </xf>
    <xf numFmtId="164" fontId="50" fillId="0" borderId="5" xfId="0" applyNumberFormat="1" applyFont="1" applyFill="1" applyBorder="1" applyAlignment="1">
      <alignment horizontal="right" vertical="center" wrapText="1"/>
    </xf>
    <xf numFmtId="0" fontId="20" fillId="0" borderId="3" xfId="0" applyFont="1" applyFill="1" applyBorder="1" applyAlignment="1">
      <alignment horizontal="left" vertical="center" wrapText="1"/>
    </xf>
    <xf numFmtId="0" fontId="24" fillId="0" borderId="22" xfId="0" applyFont="1" applyFill="1" applyBorder="1" applyAlignment="1">
      <alignment horizontal="center" vertical="center"/>
    </xf>
    <xf numFmtId="0" fontId="24" fillId="0" borderId="18" xfId="0" applyFont="1" applyFill="1" applyBorder="1" applyAlignment="1">
      <alignment horizontal="center" vertical="center"/>
    </xf>
    <xf numFmtId="0" fontId="9" fillId="0" borderId="3" xfId="0" applyFont="1" applyFill="1" applyBorder="1" applyAlignment="1">
      <alignment horizontal="left" vertical="center" wrapText="1"/>
    </xf>
    <xf numFmtId="0" fontId="43" fillId="0" borderId="52" xfId="0" applyFont="1" applyFill="1" applyBorder="1" applyAlignment="1">
      <alignment horizontal="left" vertical="center" wrapText="1"/>
    </xf>
    <xf numFmtId="0" fontId="43" fillId="0" borderId="42" xfId="0" applyFont="1" applyFill="1" applyBorder="1" applyAlignment="1">
      <alignment horizontal="left" vertical="center" wrapText="1"/>
    </xf>
    <xf numFmtId="4" fontId="43" fillId="0" borderId="3" xfId="0" applyNumberFormat="1" applyFont="1" applyFill="1" applyBorder="1" applyAlignment="1">
      <alignment horizontal="right" vertical="center"/>
    </xf>
    <xf numFmtId="4" fontId="43" fillId="0" borderId="5" xfId="0" applyNumberFormat="1" applyFont="1" applyFill="1" applyBorder="1" applyAlignment="1">
      <alignment horizontal="right" vertical="center"/>
    </xf>
    <xf numFmtId="4" fontId="24" fillId="0" borderId="44" xfId="0" applyNumberFormat="1" applyFont="1" applyFill="1" applyBorder="1" applyAlignment="1">
      <alignment horizontal="right" vertical="center"/>
    </xf>
    <xf numFmtId="4" fontId="24" fillId="0" borderId="45" xfId="0" applyNumberFormat="1" applyFont="1" applyFill="1" applyBorder="1" applyAlignment="1">
      <alignment horizontal="right" vertical="center"/>
    </xf>
    <xf numFmtId="10" fontId="24" fillId="0" borderId="52" xfId="0" applyNumberFormat="1" applyFont="1" applyFill="1" applyBorder="1" applyAlignment="1">
      <alignment horizontal="center" vertical="center"/>
    </xf>
    <xf numFmtId="10" fontId="24" fillId="0" borderId="42" xfId="0" applyNumberFormat="1" applyFont="1" applyFill="1" applyBorder="1" applyAlignment="1">
      <alignment horizontal="center" vertical="center"/>
    </xf>
    <xf numFmtId="0" fontId="21" fillId="0" borderId="3" xfId="0" applyFont="1" applyFill="1" applyBorder="1" applyAlignment="1">
      <alignment horizontal="left" vertical="center" wrapText="1"/>
    </xf>
    <xf numFmtId="4" fontId="24" fillId="0" borderId="49" xfId="0" applyNumberFormat="1" applyFont="1" applyFill="1" applyBorder="1" applyAlignment="1">
      <alignment horizontal="right" vertical="center"/>
    </xf>
    <xf numFmtId="10" fontId="24" fillId="0" borderId="50" xfId="0" applyNumberFormat="1" applyFont="1" applyFill="1" applyBorder="1" applyAlignment="1">
      <alignment horizontal="center" vertical="center"/>
    </xf>
    <xf numFmtId="0" fontId="43" fillId="0" borderId="50" xfId="0" applyFont="1" applyFill="1" applyBorder="1" applyAlignment="1">
      <alignment horizontal="left" vertical="center" wrapText="1"/>
    </xf>
    <xf numFmtId="0" fontId="24" fillId="0" borderId="49" xfId="0" applyFont="1" applyFill="1" applyBorder="1" applyAlignment="1">
      <alignment horizontal="left" vertical="center" wrapText="1"/>
    </xf>
    <xf numFmtId="4" fontId="24" fillId="0" borderId="50" xfId="0" applyNumberFormat="1" applyFont="1" applyFill="1" applyBorder="1" applyAlignment="1">
      <alignment horizontal="right" vertical="center"/>
    </xf>
    <xf numFmtId="4" fontId="24" fillId="0" borderId="41" xfId="0" applyNumberFormat="1" applyFont="1" applyFill="1" applyBorder="1" applyAlignment="1">
      <alignment vertical="center"/>
    </xf>
    <xf numFmtId="4" fontId="0" fillId="0" borderId="49" xfId="0" applyNumberFormat="1" applyBorder="1" applyAlignment="1">
      <alignment vertical="center"/>
    </xf>
    <xf numFmtId="4" fontId="0" fillId="0" borderId="45" xfId="0" applyNumberFormat="1" applyBorder="1" applyAlignment="1">
      <alignment vertical="center"/>
    </xf>
    <xf numFmtId="10" fontId="24" fillId="0" borderId="36" xfId="0" applyNumberFormat="1" applyFont="1" applyFill="1" applyBorder="1" applyAlignment="1">
      <alignment horizontal="center" vertical="center"/>
    </xf>
    <xf numFmtId="0" fontId="2" fillId="0" borderId="3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42" xfId="0" applyFont="1" applyFill="1" applyBorder="1" applyAlignment="1">
      <alignment horizontal="left" vertical="center" wrapText="1"/>
    </xf>
    <xf numFmtId="0" fontId="24" fillId="0" borderId="48" xfId="0" applyFont="1" applyFill="1" applyBorder="1" applyAlignment="1">
      <alignment horizontal="center" vertical="center"/>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 fontId="24" fillId="0" borderId="1" xfId="0" applyNumberFormat="1" applyFont="1" applyFill="1" applyBorder="1" applyAlignment="1">
      <alignment horizontal="right" vertical="center" wrapText="1"/>
    </xf>
    <xf numFmtId="0" fontId="24" fillId="0" borderId="34"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7" fillId="0" borderId="41" xfId="0" applyFont="1" applyFill="1" applyBorder="1" applyAlignment="1">
      <alignment horizontal="left" vertical="center" wrapText="1"/>
    </xf>
    <xf numFmtId="4" fontId="24" fillId="0" borderId="36" xfId="0" applyNumberFormat="1" applyFont="1" applyFill="1" applyBorder="1" applyAlignment="1">
      <alignment horizontal="right" vertical="center"/>
    </xf>
    <xf numFmtId="0" fontId="2" fillId="0" borderId="52"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24" fillId="0" borderId="53" xfId="0" applyFont="1" applyFill="1" applyBorder="1" applyAlignment="1">
      <alignment horizontal="left" vertical="center" wrapText="1"/>
    </xf>
    <xf numFmtId="0" fontId="24" fillId="0" borderId="54" xfId="0" applyFont="1" applyFill="1" applyBorder="1" applyAlignment="1">
      <alignment horizontal="left" vertical="center" wrapText="1"/>
    </xf>
    <xf numFmtId="4" fontId="60" fillId="0" borderId="33" xfId="0" applyNumberFormat="1" applyFont="1" applyFill="1" applyBorder="1" applyAlignment="1">
      <alignment horizontal="right" vertical="center" wrapText="1"/>
    </xf>
    <xf numFmtId="0" fontId="43" fillId="0" borderId="49" xfId="0" applyFont="1" applyFill="1" applyBorder="1" applyAlignment="1">
      <alignment horizontal="left" vertical="center" wrapText="1"/>
    </xf>
    <xf numFmtId="0" fontId="43" fillId="0" borderId="45" xfId="0" applyFont="1" applyFill="1" applyBorder="1" applyAlignment="1">
      <alignment horizontal="left" vertical="center" wrapText="1"/>
    </xf>
    <xf numFmtId="0" fontId="47" fillId="0" borderId="50" xfId="0" applyFont="1" applyFill="1" applyBorder="1" applyAlignment="1">
      <alignment horizontal="left" vertical="center" wrapText="1"/>
    </xf>
    <xf numFmtId="0" fontId="47" fillId="0" borderId="42" xfId="0" applyFont="1" applyFill="1" applyBorder="1" applyAlignment="1">
      <alignment horizontal="left" vertical="center" wrapText="1"/>
    </xf>
    <xf numFmtId="0" fontId="38" fillId="3" borderId="37" xfId="0" applyFont="1" applyFill="1" applyBorder="1" applyAlignment="1">
      <alignment horizontal="center" vertical="center" wrapText="1"/>
    </xf>
    <xf numFmtId="0" fontId="38" fillId="3" borderId="38" xfId="0" applyFont="1" applyFill="1" applyBorder="1" applyAlignment="1">
      <alignment horizontal="center" vertical="center" wrapText="1"/>
    </xf>
    <xf numFmtId="0" fontId="38" fillId="3" borderId="39" xfId="0" applyFont="1" applyFill="1" applyBorder="1" applyAlignment="1">
      <alignment horizontal="center" vertical="center" wrapText="1"/>
    </xf>
    <xf numFmtId="0" fontId="48" fillId="3" borderId="40" xfId="0" applyFont="1" applyFill="1" applyBorder="1" applyAlignment="1">
      <alignment horizontal="left" vertical="center" wrapText="1"/>
    </xf>
    <xf numFmtId="0" fontId="48" fillId="3" borderId="15" xfId="0" applyFont="1" applyFill="1" applyBorder="1" applyAlignment="1">
      <alignment horizontal="left" vertical="center" wrapText="1"/>
    </xf>
    <xf numFmtId="0" fontId="48" fillId="3" borderId="41" xfId="0" applyFont="1" applyFill="1" applyBorder="1" applyAlignment="1">
      <alignment horizontal="left" vertical="center" wrapText="1"/>
    </xf>
    <xf numFmtId="0" fontId="48" fillId="3" borderId="45" xfId="0" applyFont="1" applyFill="1" applyBorder="1" applyAlignment="1">
      <alignment horizontal="left" vertical="center" wrapText="1"/>
    </xf>
    <xf numFmtId="0" fontId="24" fillId="0" borderId="33" xfId="0" applyFont="1" applyFill="1" applyBorder="1" applyAlignment="1">
      <alignment horizontal="center" vertical="center"/>
    </xf>
    <xf numFmtId="0" fontId="3" fillId="0" borderId="34" xfId="0" applyFont="1" applyFill="1" applyBorder="1" applyAlignment="1">
      <alignment horizontal="left" vertical="center"/>
    </xf>
    <xf numFmtId="0" fontId="24" fillId="0" borderId="21" xfId="0" applyFont="1" applyFill="1" applyBorder="1" applyAlignment="1">
      <alignment horizontal="left" vertical="center"/>
    </xf>
    <xf numFmtId="0" fontId="24" fillId="0" borderId="5" xfId="0" applyFont="1" applyFill="1" applyBorder="1" applyAlignment="1">
      <alignment horizontal="left" vertical="center"/>
    </xf>
    <xf numFmtId="0" fontId="3" fillId="0" borderId="34" xfId="31" applyFont="1" applyBorder="1" applyAlignment="1">
      <alignment horizontal="left" vertical="center" wrapText="1"/>
    </xf>
    <xf numFmtId="0" fontId="24" fillId="0" borderId="21" xfId="31" applyFont="1" applyBorder="1" applyAlignment="1">
      <alignment horizontal="left" vertical="center" wrapText="1"/>
    </xf>
    <xf numFmtId="0" fontId="24" fillId="0" borderId="5" xfId="31" applyFont="1" applyBorder="1" applyAlignment="1">
      <alignment horizontal="left" vertical="center" wrapText="1"/>
    </xf>
    <xf numFmtId="0" fontId="24" fillId="0" borderId="34" xfId="0" applyFont="1" applyBorder="1" applyAlignment="1">
      <alignment horizontal="left" vertical="center" wrapText="1"/>
    </xf>
    <xf numFmtId="0" fontId="24" fillId="0" borderId="5" xfId="0" applyFont="1" applyBorder="1" applyAlignment="1">
      <alignment horizontal="left" vertical="center" wrapText="1"/>
    </xf>
    <xf numFmtId="4" fontId="24" fillId="0" borderId="34" xfId="0" applyNumberFormat="1" applyFont="1" applyBorder="1" applyAlignment="1">
      <alignment horizontal="right" vertical="center"/>
    </xf>
    <xf numFmtId="4" fontId="48" fillId="3" borderId="34" xfId="0" applyNumberFormat="1" applyFont="1" applyFill="1" applyBorder="1" applyAlignment="1">
      <alignment horizontal="left" vertical="center" wrapText="1"/>
    </xf>
    <xf numFmtId="4" fontId="48" fillId="3" borderId="5" xfId="0" applyNumberFormat="1" applyFont="1" applyFill="1" applyBorder="1" applyAlignment="1">
      <alignment horizontal="left" vertical="center" wrapText="1"/>
    </xf>
    <xf numFmtId="4" fontId="57" fillId="3" borderId="34" xfId="0" applyNumberFormat="1" applyFont="1" applyFill="1" applyBorder="1" applyAlignment="1">
      <alignment horizontal="center" vertical="center" wrapText="1"/>
    </xf>
    <xf numFmtId="4" fontId="57" fillId="3" borderId="5" xfId="0" applyNumberFormat="1" applyFont="1" applyFill="1" applyBorder="1" applyAlignment="1">
      <alignment horizontal="center" vertical="center" wrapText="1"/>
    </xf>
    <xf numFmtId="0" fontId="48" fillId="3" borderId="34" xfId="0" applyFont="1" applyFill="1" applyBorder="1" applyAlignment="1">
      <alignment horizontal="left" vertical="center" wrapText="1"/>
    </xf>
    <xf numFmtId="0" fontId="48" fillId="3" borderId="5" xfId="0" applyFont="1" applyFill="1" applyBorder="1" applyAlignment="1">
      <alignment horizontal="left" vertical="center" wrapText="1"/>
    </xf>
    <xf numFmtId="0" fontId="48" fillId="3" borderId="35" xfId="0" applyFont="1" applyFill="1" applyBorder="1" applyAlignment="1">
      <alignment horizontal="left" vertical="center" wrapText="1"/>
    </xf>
    <xf numFmtId="0" fontId="48" fillId="3" borderId="4" xfId="0" applyFont="1" applyFill="1" applyBorder="1" applyAlignment="1">
      <alignment horizontal="left" vertical="center" wrapText="1"/>
    </xf>
    <xf numFmtId="0" fontId="48" fillId="3" borderId="36" xfId="0" applyFont="1" applyFill="1" applyBorder="1" applyAlignment="1">
      <alignment horizontal="left" vertical="center" wrapText="1"/>
    </xf>
    <xf numFmtId="0" fontId="48" fillId="3" borderId="42" xfId="0" applyFont="1" applyFill="1" applyBorder="1" applyAlignment="1">
      <alignment horizontal="left" vertical="center" wrapText="1"/>
    </xf>
    <xf numFmtId="0" fontId="48" fillId="3" borderId="33" xfId="0" applyFont="1" applyFill="1" applyBorder="1" applyAlignment="1">
      <alignment horizontal="center" vertical="center" textRotation="90" wrapText="1"/>
    </xf>
    <xf numFmtId="0" fontId="48" fillId="3" borderId="18" xfId="0" applyFont="1" applyFill="1" applyBorder="1" applyAlignment="1">
      <alignment horizontal="center" vertical="center" textRotation="90" wrapText="1"/>
    </xf>
    <xf numFmtId="0" fontId="56" fillId="3" borderId="34" xfId="0" applyFont="1" applyFill="1" applyBorder="1" applyAlignment="1">
      <alignment horizontal="left" vertical="center" wrapText="1"/>
    </xf>
    <xf numFmtId="0" fontId="56" fillId="3" borderId="5" xfId="0" applyFont="1" applyFill="1" applyBorder="1" applyAlignment="1">
      <alignment horizontal="left" vertical="center" wrapText="1"/>
    </xf>
  </cellXfs>
  <cellStyles count="37">
    <cellStyle name="Excel Built-in Normal" xfId="4"/>
    <cellStyle name="Normální" xfId="0" builtinId="0"/>
    <cellStyle name="Normální 2" xfId="1"/>
    <cellStyle name="Normální 3" xfId="2"/>
    <cellStyle name="Normální 4" xfId="3"/>
    <cellStyle name="Normální 5" xfId="5"/>
    <cellStyle name="Normální 5 2" xfId="8"/>
    <cellStyle name="Normální 5 2 2" xfId="6"/>
    <cellStyle name="Normální 5 2 2 2" xfId="7"/>
    <cellStyle name="Normální 5 2 2 3" xfId="11"/>
    <cellStyle name="Normální 5 2 2 3 2" xfId="14"/>
    <cellStyle name="Normální 5 2 2 3 2 2" xfId="36"/>
    <cellStyle name="Normální 5 2 2 3 3" xfId="17"/>
    <cellStyle name="Normální 5 2 2 3 4" xfId="20"/>
    <cellStyle name="Normální 5 2 2 3 5" xfId="24"/>
    <cellStyle name="Normální 5 2 2 3 6" xfId="27"/>
    <cellStyle name="Normální 5 2 2 3 7" xfId="30"/>
    <cellStyle name="Normální 5 2 2 3 8" xfId="31"/>
    <cellStyle name="Normální 5 2 2 4" xfId="19"/>
    <cellStyle name="Normální 5 2 3" xfId="9"/>
    <cellStyle name="Normální 5 2 3 2" xfId="12"/>
    <cellStyle name="Normální 5 2 3 3" xfId="15"/>
    <cellStyle name="Normální 5 2 3 4" xfId="21"/>
    <cellStyle name="Normální 5 2 4" xfId="33"/>
    <cellStyle name="Normální 5 3" xfId="10"/>
    <cellStyle name="Normální 5 3 2" xfId="13"/>
    <cellStyle name="Normální 5 3 2 2" xfId="34"/>
    <cellStyle name="Normální 5 3 3" xfId="16"/>
    <cellStyle name="Normální 5 3 4" xfId="22"/>
    <cellStyle name="Normální 5 3 5" xfId="23"/>
    <cellStyle name="Normální 5 3 6" xfId="28"/>
    <cellStyle name="Normální 5 3 7" xfId="29"/>
    <cellStyle name="Normální 5 3 8" xfId="32"/>
    <cellStyle name="Normální 5 4" xfId="18"/>
    <cellStyle name="Normální 5 4 2" xfId="26"/>
    <cellStyle name="Normální 5 4 2 2" xfId="35"/>
    <cellStyle name="Normální 5 5" xfId="25"/>
  </cellStyles>
  <dxfs count="0"/>
  <tableStyles count="0" defaultTableStyle="TableStyleMedium2" defaultPivotStyle="PivotStyleMedium9"/>
  <colors>
    <mruColors>
      <color rgb="FFFF0000"/>
      <color rgb="FFFF505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topLeftCell="A7" zoomScale="70" zoomScaleNormal="70" workbookViewId="0">
      <selection activeCell="B23" sqref="B23:C23"/>
    </sheetView>
  </sheetViews>
  <sheetFormatPr defaultRowHeight="15" x14ac:dyDescent="0.25"/>
  <cols>
    <col min="1" max="1" width="10.85546875" customWidth="1"/>
    <col min="2" max="2" width="27.5703125" customWidth="1"/>
    <col min="3" max="3" width="21.7109375" customWidth="1"/>
    <col min="4" max="8" width="19.7109375" customWidth="1"/>
    <col min="10" max="10" width="22.42578125" customWidth="1"/>
    <col min="11" max="11" width="40.42578125" customWidth="1"/>
  </cols>
  <sheetData>
    <row r="1" spans="1:11" ht="57" customHeight="1" x14ac:dyDescent="0.4">
      <c r="A1" s="380" t="s">
        <v>122</v>
      </c>
      <c r="B1" s="380"/>
      <c r="C1" s="380"/>
      <c r="D1" s="380"/>
      <c r="E1" s="380"/>
      <c r="F1" s="380"/>
      <c r="G1" s="380"/>
      <c r="H1" s="380"/>
    </row>
    <row r="2" spans="1:11" ht="21" customHeight="1" x14ac:dyDescent="0.3">
      <c r="G2" s="69"/>
      <c r="H2" s="332"/>
    </row>
    <row r="3" spans="1:11" ht="15.75" x14ac:dyDescent="0.25">
      <c r="A3" s="200" t="s">
        <v>123</v>
      </c>
      <c r="B3" s="140"/>
      <c r="C3" s="140"/>
      <c r="D3" s="140"/>
      <c r="E3" s="140"/>
      <c r="F3" s="140"/>
      <c r="G3" s="140"/>
      <c r="H3" s="141" t="s">
        <v>124</v>
      </c>
    </row>
    <row r="4" spans="1:11" ht="32.25" customHeight="1" x14ac:dyDescent="0.25">
      <c r="A4" s="381" t="s">
        <v>1</v>
      </c>
      <c r="B4" s="382"/>
      <c r="C4" s="383" t="s">
        <v>26</v>
      </c>
      <c r="D4" s="384" t="s">
        <v>27</v>
      </c>
      <c r="E4" s="385"/>
      <c r="F4" s="386"/>
      <c r="G4" s="387" t="s">
        <v>155</v>
      </c>
      <c r="H4" s="387" t="s">
        <v>156</v>
      </c>
    </row>
    <row r="5" spans="1:11" ht="70.900000000000006" customHeight="1" x14ac:dyDescent="0.25">
      <c r="A5" s="381"/>
      <c r="B5" s="382"/>
      <c r="C5" s="383"/>
      <c r="D5" s="142" t="s">
        <v>30</v>
      </c>
      <c r="E5" s="143" t="s">
        <v>159</v>
      </c>
      <c r="F5" s="144" t="s">
        <v>158</v>
      </c>
      <c r="G5" s="387"/>
      <c r="H5" s="387"/>
    </row>
    <row r="6" spans="1:11" ht="30" customHeight="1" thickBot="1" x14ac:dyDescent="0.3">
      <c r="A6" s="368" t="s">
        <v>2</v>
      </c>
      <c r="B6" s="369"/>
      <c r="C6" s="179" t="s">
        <v>3</v>
      </c>
      <c r="D6" s="195" t="s">
        <v>153</v>
      </c>
      <c r="E6" s="181" t="s">
        <v>5</v>
      </c>
      <c r="F6" s="182" t="s">
        <v>6</v>
      </c>
      <c r="G6" s="180" t="s">
        <v>154</v>
      </c>
      <c r="H6" s="180" t="s">
        <v>157</v>
      </c>
    </row>
    <row r="7" spans="1:11" ht="37.15" customHeight="1" thickBot="1" x14ac:dyDescent="0.3">
      <c r="A7" s="370" t="s">
        <v>143</v>
      </c>
      <c r="B7" s="371"/>
      <c r="C7" s="145">
        <f>C8+C9</f>
        <v>251094075.15999997</v>
      </c>
      <c r="D7" s="196">
        <f>D8+D9</f>
        <v>55364661.640000001</v>
      </c>
      <c r="E7" s="194">
        <f>E8+E9</f>
        <v>55364661.640000001</v>
      </c>
      <c r="F7" s="178">
        <f>F8+F9</f>
        <v>0</v>
      </c>
      <c r="G7" s="309">
        <f>G8+G9</f>
        <v>195729413.51999998</v>
      </c>
      <c r="H7" s="210">
        <f>G7/C7</f>
        <v>0.77950630015972699</v>
      </c>
      <c r="J7" s="228"/>
    </row>
    <row r="8" spans="1:11" ht="31.5" x14ac:dyDescent="0.25">
      <c r="A8" s="378"/>
      <c r="B8" s="212" t="s">
        <v>168</v>
      </c>
      <c r="C8" s="213">
        <v>214056238.20999998</v>
      </c>
      <c r="D8" s="214">
        <v>18326824.690000001</v>
      </c>
      <c r="E8" s="215">
        <v>18326824.690000001</v>
      </c>
      <c r="F8" s="216">
        <v>0</v>
      </c>
      <c r="G8" s="310">
        <v>195729413.51999998</v>
      </c>
      <c r="H8" s="217">
        <v>0.9143831320065503</v>
      </c>
      <c r="J8" s="218"/>
    </row>
    <row r="9" spans="1:11" ht="37.5" customHeight="1" thickBot="1" x14ac:dyDescent="0.3">
      <c r="A9" s="379"/>
      <c r="B9" s="205" t="s">
        <v>125</v>
      </c>
      <c r="C9" s="206">
        <f>'KK_sledování '!L18</f>
        <v>37037836.949999996</v>
      </c>
      <c r="D9" s="207">
        <f>'KK_sledování '!M18</f>
        <v>37037836.949999996</v>
      </c>
      <c r="E9" s="208">
        <f>'KK_sledování '!N18</f>
        <v>37037836.949999996</v>
      </c>
      <c r="F9" s="209">
        <f>'KK_sledování '!O18</f>
        <v>0</v>
      </c>
      <c r="G9" s="311">
        <v>0</v>
      </c>
      <c r="H9" s="211">
        <f>D9/C9</f>
        <v>1</v>
      </c>
      <c r="J9" s="218"/>
    </row>
    <row r="10" spans="1:11" ht="45" customHeight="1" x14ac:dyDescent="0.25">
      <c r="A10" s="372" t="s">
        <v>144</v>
      </c>
      <c r="B10" s="373"/>
      <c r="C10" s="374">
        <f>C12+C13</f>
        <v>1006513121.7299998</v>
      </c>
      <c r="D10" s="424">
        <f>D12+D13</f>
        <v>298586059.03000003</v>
      </c>
      <c r="E10" s="193">
        <f>E12+E13</f>
        <v>331746451.03000003</v>
      </c>
      <c r="F10" s="418">
        <f>F12+F13</f>
        <v>0</v>
      </c>
      <c r="G10" s="420">
        <f>G12+G13</f>
        <v>707927062.69999981</v>
      </c>
      <c r="H10" s="422">
        <f>G10/C10</f>
        <v>0.70334608403635235</v>
      </c>
      <c r="J10" s="228"/>
      <c r="K10" s="18"/>
    </row>
    <row r="11" spans="1:11" ht="30" customHeight="1" thickBot="1" x14ac:dyDescent="0.3">
      <c r="A11" s="376" t="s">
        <v>246</v>
      </c>
      <c r="B11" s="377"/>
      <c r="C11" s="375"/>
      <c r="D11" s="425"/>
      <c r="E11" s="229">
        <f>-(PO_sledování!N46)</f>
        <v>-33160392</v>
      </c>
      <c r="F11" s="419"/>
      <c r="G11" s="421"/>
      <c r="H11" s="423"/>
      <c r="J11" s="18"/>
      <c r="K11" s="18"/>
    </row>
    <row r="12" spans="1:11" ht="31.5" x14ac:dyDescent="0.25">
      <c r="A12" s="378"/>
      <c r="B12" s="212" t="s">
        <v>168</v>
      </c>
      <c r="C12" s="213">
        <v>265653362.68000001</v>
      </c>
      <c r="D12" s="214">
        <v>126118308.84</v>
      </c>
      <c r="E12" s="215">
        <v>126118308.84</v>
      </c>
      <c r="F12" s="216">
        <v>0</v>
      </c>
      <c r="G12" s="310">
        <v>139535053.84</v>
      </c>
      <c r="H12" s="217">
        <v>0.52500000000000002</v>
      </c>
      <c r="J12" s="18"/>
      <c r="K12" s="18"/>
    </row>
    <row r="13" spans="1:11" ht="34.5" customHeight="1" x14ac:dyDescent="0.25">
      <c r="A13" s="378"/>
      <c r="B13" s="168" t="s">
        <v>125</v>
      </c>
      <c r="C13" s="397">
        <f>PO_sledování!L44</f>
        <v>740859759.04999983</v>
      </c>
      <c r="D13" s="399">
        <f>PO_sledování!M44</f>
        <v>172467750.19000003</v>
      </c>
      <c r="E13" s="169">
        <f>PO_sledování!N44</f>
        <v>205628142.19000003</v>
      </c>
      <c r="F13" s="401">
        <f>PO_sledování!O44</f>
        <v>0</v>
      </c>
      <c r="G13" s="397">
        <f>C13-D13</f>
        <v>568392008.85999978</v>
      </c>
      <c r="H13" s="403">
        <f>D13/C13</f>
        <v>0.23279405863689293</v>
      </c>
    </row>
    <row r="14" spans="1:11" ht="22.15" customHeight="1" thickBot="1" x14ac:dyDescent="0.3">
      <c r="A14" s="379"/>
      <c r="B14" s="185" t="s">
        <v>126</v>
      </c>
      <c r="C14" s="398"/>
      <c r="D14" s="400"/>
      <c r="E14" s="230">
        <f>-(PO_sledování!N46)</f>
        <v>-33160392</v>
      </c>
      <c r="F14" s="402"/>
      <c r="G14" s="398"/>
      <c r="H14" s="404"/>
    </row>
    <row r="15" spans="1:11" ht="49.5" customHeight="1" thickBot="1" x14ac:dyDescent="0.3">
      <c r="A15" s="409" t="s">
        <v>127</v>
      </c>
      <c r="B15" s="410"/>
      <c r="C15" s="186">
        <v>2065000000</v>
      </c>
      <c r="D15" s="187">
        <v>307867530</v>
      </c>
      <c r="E15" s="188">
        <v>307867530</v>
      </c>
      <c r="F15" s="192" t="s">
        <v>54</v>
      </c>
      <c r="G15" s="183" t="s">
        <v>54</v>
      </c>
      <c r="H15" s="184" t="s">
        <v>54</v>
      </c>
    </row>
    <row r="16" spans="1:11" ht="32.25" customHeight="1" x14ac:dyDescent="0.25">
      <c r="A16" s="411" t="s">
        <v>0</v>
      </c>
      <c r="B16" s="412"/>
      <c r="C16" s="146">
        <f>C7+C10+C15</f>
        <v>3322607196.8899999</v>
      </c>
      <c r="D16" s="147">
        <f>D7+D10+D15</f>
        <v>661818250.67000008</v>
      </c>
      <c r="E16" s="148">
        <f>E7+E10+E11+E15</f>
        <v>661818250.67000008</v>
      </c>
      <c r="F16" s="149">
        <f>F7+F10</f>
        <v>0</v>
      </c>
      <c r="G16" s="312">
        <f>G7+G10</f>
        <v>903656476.21999979</v>
      </c>
      <c r="H16" s="150" t="s">
        <v>54</v>
      </c>
    </row>
    <row r="17" spans="1:11" s="69" customFormat="1" x14ac:dyDescent="0.25">
      <c r="A17" s="75"/>
      <c r="B17" s="151"/>
      <c r="C17" s="151"/>
      <c r="D17" s="151"/>
      <c r="E17" s="151"/>
      <c r="F17" s="74"/>
      <c r="G17" s="152"/>
      <c r="H17" s="153"/>
    </row>
    <row r="18" spans="1:11" s="69" customFormat="1" ht="12.6" customHeight="1" x14ac:dyDescent="0.25">
      <c r="A18" s="413"/>
      <c r="B18" s="413"/>
      <c r="C18" s="413"/>
      <c r="D18" s="413"/>
      <c r="E18" s="413"/>
      <c r="F18" s="74"/>
      <c r="G18" s="152"/>
      <c r="H18" s="153"/>
    </row>
    <row r="19" spans="1:11" s="69" customFormat="1" ht="23.25" x14ac:dyDescent="0.25">
      <c r="A19" s="154" t="s">
        <v>160</v>
      </c>
      <c r="B19" s="155"/>
      <c r="C19" s="156"/>
      <c r="D19" s="156"/>
      <c r="E19" s="74"/>
      <c r="F19" s="74"/>
      <c r="G19" s="152"/>
      <c r="H19" s="153"/>
      <c r="J19" s="117"/>
    </row>
    <row r="20" spans="1:11" s="69" customFormat="1" ht="15" customHeight="1" x14ac:dyDescent="0.25">
      <c r="A20" s="155"/>
      <c r="B20" s="155"/>
      <c r="C20" s="156"/>
      <c r="D20" s="156"/>
      <c r="E20" s="74"/>
      <c r="F20" s="74"/>
      <c r="G20" s="152"/>
      <c r="H20" s="153"/>
      <c r="J20" s="117"/>
    </row>
    <row r="21" spans="1:11" s="69" customFormat="1" ht="14.25" customHeight="1" thickBot="1" x14ac:dyDescent="0.3">
      <c r="A21" s="200" t="s">
        <v>128</v>
      </c>
      <c r="B21" s="157"/>
      <c r="C21" s="158"/>
      <c r="D21" s="158"/>
      <c r="E21" s="159"/>
      <c r="F21" s="159"/>
      <c r="G21" s="160"/>
      <c r="H21" s="161"/>
      <c r="J21" s="117"/>
    </row>
    <row r="22" spans="1:11" s="69" customFormat="1" ht="33" customHeight="1" thickBot="1" x14ac:dyDescent="0.3">
      <c r="A22" s="414" t="s">
        <v>129</v>
      </c>
      <c r="B22" s="415"/>
      <c r="C22" s="415"/>
      <c r="D22" s="202">
        <f>D7+D10</f>
        <v>353950720.67000002</v>
      </c>
      <c r="E22" s="427" t="s">
        <v>166</v>
      </c>
      <c r="F22" s="396"/>
      <c r="G22" s="396"/>
      <c r="H22" s="396"/>
      <c r="J22" s="117"/>
      <c r="K22" s="117"/>
    </row>
    <row r="23" spans="1:11" s="69" customFormat="1" ht="45.6" customHeight="1" x14ac:dyDescent="0.25">
      <c r="A23" s="416" t="s">
        <v>55</v>
      </c>
      <c r="B23" s="407" t="s">
        <v>273</v>
      </c>
      <c r="C23" s="408"/>
      <c r="D23" s="197">
        <f>E8+E12+'KK_sledování '!N19+PO_sledování!N45+PO_sledování!N46</f>
        <v>364971247.36000001</v>
      </c>
      <c r="E23" s="396" t="s">
        <v>130</v>
      </c>
      <c r="F23" s="396"/>
      <c r="G23" s="396"/>
      <c r="H23" s="396"/>
      <c r="J23" s="117"/>
      <c r="K23" s="117"/>
    </row>
    <row r="24" spans="1:11" s="69" customFormat="1" ht="30" customHeight="1" x14ac:dyDescent="0.25">
      <c r="A24" s="378"/>
      <c r="B24" s="428" t="s">
        <v>126</v>
      </c>
      <c r="C24" s="429"/>
      <c r="D24" s="162">
        <f>-(PO_sledování!N46)</f>
        <v>-33160392</v>
      </c>
      <c r="E24" s="396" t="s">
        <v>245</v>
      </c>
      <c r="F24" s="396"/>
      <c r="G24" s="396"/>
      <c r="H24" s="396"/>
      <c r="J24" s="117"/>
      <c r="K24" s="117"/>
    </row>
    <row r="25" spans="1:11" s="69" customFormat="1" ht="30" customHeight="1" x14ac:dyDescent="0.25">
      <c r="A25" s="378"/>
      <c r="B25" s="430" t="s">
        <v>131</v>
      </c>
      <c r="C25" s="431"/>
      <c r="D25" s="203">
        <f>'KK_sledování '!N20+PO_sledování!N47</f>
        <v>22139865.309999999</v>
      </c>
      <c r="E25" s="396" t="s">
        <v>130</v>
      </c>
      <c r="F25" s="396"/>
      <c r="G25" s="396"/>
      <c r="H25" s="396"/>
    </row>
    <row r="26" spans="1:11" s="69" customFormat="1" ht="30" customHeight="1" x14ac:dyDescent="0.25">
      <c r="A26" s="417"/>
      <c r="B26" s="405" t="s">
        <v>132</v>
      </c>
      <c r="C26" s="406"/>
      <c r="D26" s="204">
        <f>'KK_sledování '!O18+PO_sledování!O44</f>
        <v>0</v>
      </c>
      <c r="E26" s="396" t="s">
        <v>130</v>
      </c>
      <c r="F26" s="396"/>
      <c r="G26" s="396"/>
      <c r="H26" s="396"/>
    </row>
    <row r="27" spans="1:11" s="69" customFormat="1" ht="30" customHeight="1" x14ac:dyDescent="0.25">
      <c r="A27" s="414" t="s">
        <v>133</v>
      </c>
      <c r="B27" s="415"/>
      <c r="C27" s="426"/>
      <c r="D27" s="163">
        <v>307867530</v>
      </c>
      <c r="E27" s="396" t="s">
        <v>134</v>
      </c>
      <c r="F27" s="396"/>
      <c r="G27" s="396"/>
      <c r="H27" s="396"/>
    </row>
    <row r="28" spans="1:11" s="69" customFormat="1" ht="49.5" customHeight="1" x14ac:dyDescent="0.25">
      <c r="A28" s="393" t="s">
        <v>135</v>
      </c>
      <c r="B28" s="394"/>
      <c r="C28" s="395"/>
      <c r="D28" s="164">
        <f>D23+D24+D25+D26+D27</f>
        <v>661818250.67000008</v>
      </c>
      <c r="E28" s="396" t="s">
        <v>167</v>
      </c>
      <c r="F28" s="396"/>
      <c r="G28" s="396"/>
      <c r="H28" s="396"/>
    </row>
    <row r="29" spans="1:11" s="69" customFormat="1" ht="15.75" x14ac:dyDescent="0.25">
      <c r="A29" s="190"/>
      <c r="B29" s="190"/>
      <c r="C29" s="190"/>
      <c r="D29" s="191"/>
      <c r="E29" s="189"/>
      <c r="F29" s="189"/>
      <c r="G29" s="189"/>
      <c r="H29" s="189"/>
    </row>
    <row r="30" spans="1:11" ht="18.75" x14ac:dyDescent="0.3">
      <c r="A30" s="201" t="s">
        <v>136</v>
      </c>
      <c r="B30" s="199"/>
      <c r="C30" s="165"/>
      <c r="D30" s="165"/>
      <c r="E30" s="165"/>
      <c r="F30" s="165"/>
      <c r="G30" s="166"/>
      <c r="H30" s="165"/>
    </row>
    <row r="31" spans="1:11" ht="64.150000000000006" customHeight="1" x14ac:dyDescent="0.25">
      <c r="A31" s="167" t="s">
        <v>3</v>
      </c>
      <c r="B31" s="388" t="s">
        <v>137</v>
      </c>
      <c r="C31" s="388"/>
      <c r="D31" s="389" t="s">
        <v>138</v>
      </c>
      <c r="E31" s="389"/>
      <c r="F31" s="389"/>
      <c r="G31" s="389"/>
      <c r="H31" s="389"/>
    </row>
    <row r="32" spans="1:11" ht="41.65" customHeight="1" x14ac:dyDescent="0.25">
      <c r="A32" s="167" t="s">
        <v>4</v>
      </c>
      <c r="B32" s="388" t="s">
        <v>139</v>
      </c>
      <c r="C32" s="388"/>
      <c r="D32" s="390" t="s">
        <v>161</v>
      </c>
      <c r="E32" s="391"/>
      <c r="F32" s="391"/>
      <c r="G32" s="391"/>
      <c r="H32" s="392"/>
    </row>
    <row r="33" spans="1:8" ht="98.65" customHeight="1" x14ac:dyDescent="0.25">
      <c r="A33" s="167" t="s">
        <v>5</v>
      </c>
      <c r="B33" s="388" t="s">
        <v>140</v>
      </c>
      <c r="C33" s="388"/>
      <c r="D33" s="389" t="s">
        <v>162</v>
      </c>
      <c r="E33" s="389"/>
      <c r="F33" s="389"/>
      <c r="G33" s="389"/>
      <c r="H33" s="389"/>
    </row>
    <row r="34" spans="1:8" ht="53.65" customHeight="1" x14ac:dyDescent="0.25">
      <c r="A34" s="167" t="s">
        <v>6</v>
      </c>
      <c r="B34" s="388" t="s">
        <v>141</v>
      </c>
      <c r="C34" s="388"/>
      <c r="D34" s="389" t="s">
        <v>142</v>
      </c>
      <c r="E34" s="389"/>
      <c r="F34" s="389"/>
      <c r="G34" s="389"/>
      <c r="H34" s="389"/>
    </row>
    <row r="35" spans="1:8" ht="40.15" customHeight="1" x14ac:dyDescent="0.25">
      <c r="A35" s="198" t="s">
        <v>164</v>
      </c>
      <c r="B35" s="388" t="s">
        <v>163</v>
      </c>
      <c r="C35" s="388"/>
      <c r="D35" s="389" t="s">
        <v>165</v>
      </c>
      <c r="E35" s="389"/>
      <c r="F35" s="389"/>
      <c r="G35" s="389"/>
      <c r="H35" s="389"/>
    </row>
  </sheetData>
  <mergeCells count="50">
    <mergeCell ref="F10:F11"/>
    <mergeCell ref="G10:G11"/>
    <mergeCell ref="H10:H11"/>
    <mergeCell ref="D10:D11"/>
    <mergeCell ref="A27:C27"/>
    <mergeCell ref="E27:H27"/>
    <mergeCell ref="E22:H22"/>
    <mergeCell ref="B24:C24"/>
    <mergeCell ref="E24:H24"/>
    <mergeCell ref="B25:C25"/>
    <mergeCell ref="E25:H25"/>
    <mergeCell ref="A12:A14"/>
    <mergeCell ref="A28:C28"/>
    <mergeCell ref="E28:H28"/>
    <mergeCell ref="C13:C14"/>
    <mergeCell ref="D13:D14"/>
    <mergeCell ref="F13:F14"/>
    <mergeCell ref="G13:G14"/>
    <mergeCell ref="H13:H14"/>
    <mergeCell ref="B26:C26"/>
    <mergeCell ref="E26:H26"/>
    <mergeCell ref="B23:C23"/>
    <mergeCell ref="E23:H23"/>
    <mergeCell ref="A15:B15"/>
    <mergeCell ref="A16:B16"/>
    <mergeCell ref="A18:E18"/>
    <mergeCell ref="A22:C22"/>
    <mergeCell ref="A23:A26"/>
    <mergeCell ref="B35:C35"/>
    <mergeCell ref="D35:H35"/>
    <mergeCell ref="B31:C31"/>
    <mergeCell ref="D31:H31"/>
    <mergeCell ref="B32:C32"/>
    <mergeCell ref="D32:H32"/>
    <mergeCell ref="B33:C33"/>
    <mergeCell ref="D33:H33"/>
    <mergeCell ref="B34:C34"/>
    <mergeCell ref="D34:H34"/>
    <mergeCell ref="A1:H1"/>
    <mergeCell ref="A4:B5"/>
    <mergeCell ref="C4:C5"/>
    <mergeCell ref="D4:F4"/>
    <mergeCell ref="G4:G5"/>
    <mergeCell ref="H4:H5"/>
    <mergeCell ref="A6:B6"/>
    <mergeCell ref="A7:B7"/>
    <mergeCell ref="A10:B10"/>
    <mergeCell ref="C10:C11"/>
    <mergeCell ref="A11:B11"/>
    <mergeCell ref="A8:A9"/>
  </mergeCells>
  <printOptions horizontalCentered="1"/>
  <pageMargins left="0.51181102362204722" right="0.51181102362204722" top="0.74803149606299213" bottom="0.74803149606299213" header="0.31496062992125984" footer="0.31496062992125984"/>
  <pageSetup paperSize="9" scale="58" orientation="portrait" horizontalDpi="4294967293" verticalDpi="4294967293" r:id="rId1"/>
  <headerFooter>
    <oddFooter xml:space="preserve">&amp;R&amp;12Zpracoval odbor finanční, stav k 1. 12.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69"/>
  <sheetViews>
    <sheetView zoomScale="59" zoomScaleNormal="59" zoomScaleSheetLayoutView="42" zoomScalePageLayoutView="70" workbookViewId="0">
      <selection activeCell="S8" sqref="S8"/>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2" ht="26.45" customHeight="1" x14ac:dyDescent="0.35">
      <c r="A1" s="305" t="s">
        <v>225</v>
      </c>
      <c r="B1" s="305"/>
    </row>
    <row r="2" spans="1:22" ht="33" customHeight="1" x14ac:dyDescent="0.35">
      <c r="A2" s="123" t="s">
        <v>70</v>
      </c>
      <c r="C2" s="70"/>
      <c r="D2" s="70"/>
      <c r="E2" s="70"/>
      <c r="F2" s="70"/>
      <c r="G2" s="70"/>
      <c r="H2" s="70"/>
      <c r="I2" s="70"/>
      <c r="J2" s="70"/>
      <c r="K2" s="70"/>
      <c r="L2" s="70"/>
      <c r="M2" s="70"/>
      <c r="N2" s="70"/>
      <c r="O2" s="70"/>
      <c r="P2" s="70"/>
      <c r="Q2" s="8"/>
    </row>
    <row r="3" spans="1:22" ht="10.15" customHeight="1" x14ac:dyDescent="0.35">
      <c r="A3" s="123"/>
      <c r="C3" s="70"/>
      <c r="D3" s="70"/>
      <c r="E3" s="70"/>
      <c r="F3" s="70"/>
      <c r="G3" s="70"/>
      <c r="H3" s="70"/>
      <c r="I3" s="70"/>
      <c r="J3" s="70"/>
      <c r="K3" s="70"/>
      <c r="L3" s="70"/>
      <c r="M3" s="70"/>
      <c r="N3" s="70"/>
      <c r="O3" s="70"/>
      <c r="P3" s="70"/>
      <c r="Q3" s="8"/>
    </row>
    <row r="4" spans="1:22" ht="38.25" customHeight="1" x14ac:dyDescent="0.25">
      <c r="A4" s="486" t="s">
        <v>19</v>
      </c>
      <c r="B4" s="480" t="s">
        <v>20</v>
      </c>
      <c r="C4" s="480" t="s">
        <v>16</v>
      </c>
      <c r="D4" s="481" t="s">
        <v>21</v>
      </c>
      <c r="E4" s="480" t="s">
        <v>22</v>
      </c>
      <c r="F4" s="474" t="s">
        <v>66</v>
      </c>
      <c r="G4" s="480" t="s">
        <v>7</v>
      </c>
      <c r="H4" s="481" t="s">
        <v>24</v>
      </c>
      <c r="I4" s="480" t="s">
        <v>25</v>
      </c>
      <c r="J4" s="480" t="s">
        <v>8</v>
      </c>
      <c r="K4" s="483" t="s">
        <v>10</v>
      </c>
      <c r="L4" s="485" t="s">
        <v>26</v>
      </c>
      <c r="M4" s="469" t="s">
        <v>27</v>
      </c>
      <c r="N4" s="470"/>
      <c r="O4" s="471"/>
      <c r="P4" s="472" t="s">
        <v>145</v>
      </c>
      <c r="Q4" s="478" t="s">
        <v>29</v>
      </c>
    </row>
    <row r="5" spans="1:22" ht="90" x14ac:dyDescent="0.25">
      <c r="A5" s="487"/>
      <c r="B5" s="481"/>
      <c r="C5" s="481"/>
      <c r="D5" s="482"/>
      <c r="E5" s="481"/>
      <c r="F5" s="475"/>
      <c r="G5" s="481"/>
      <c r="H5" s="482"/>
      <c r="I5" s="481"/>
      <c r="J5" s="481"/>
      <c r="K5" s="484"/>
      <c r="L5" s="472"/>
      <c r="M5" s="232" t="s">
        <v>30</v>
      </c>
      <c r="N5" s="78" t="s">
        <v>67</v>
      </c>
      <c r="O5" s="79" t="s">
        <v>68</v>
      </c>
      <c r="P5" s="473"/>
      <c r="Q5" s="479"/>
    </row>
    <row r="6" spans="1:22" ht="26.25" customHeight="1" thickBot="1" x14ac:dyDescent="0.3">
      <c r="A6" s="80" t="s">
        <v>32</v>
      </c>
      <c r="B6" s="80" t="s">
        <v>33</v>
      </c>
      <c r="C6" s="80" t="s">
        <v>34</v>
      </c>
      <c r="D6" s="80" t="s">
        <v>35</v>
      </c>
      <c r="E6" s="80" t="s">
        <v>36</v>
      </c>
      <c r="F6" s="81" t="s">
        <v>37</v>
      </c>
      <c r="G6" s="80" t="s">
        <v>38</v>
      </c>
      <c r="H6" s="80" t="s">
        <v>39</v>
      </c>
      <c r="I6" s="80" t="s">
        <v>40</v>
      </c>
      <c r="J6" s="80" t="s">
        <v>41</v>
      </c>
      <c r="K6" s="82" t="s">
        <v>42</v>
      </c>
      <c r="L6" s="83" t="s">
        <v>43</v>
      </c>
      <c r="M6" s="83" t="s">
        <v>44</v>
      </c>
      <c r="N6" s="84" t="s">
        <v>45</v>
      </c>
      <c r="O6" s="82" t="s">
        <v>46</v>
      </c>
      <c r="P6" s="83" t="s">
        <v>47</v>
      </c>
      <c r="Q6" s="85" t="s">
        <v>146</v>
      </c>
    </row>
    <row r="7" spans="1:22" ht="389.1" customHeight="1" x14ac:dyDescent="0.25">
      <c r="A7" s="240">
        <v>19</v>
      </c>
      <c r="B7" s="283" t="s">
        <v>60</v>
      </c>
      <c r="C7" s="283" t="s">
        <v>62</v>
      </c>
      <c r="D7" s="283" t="s">
        <v>76</v>
      </c>
      <c r="E7" s="283" t="s">
        <v>77</v>
      </c>
      <c r="F7" s="283" t="s">
        <v>78</v>
      </c>
      <c r="G7" s="284">
        <v>144128467</v>
      </c>
      <c r="H7" s="283" t="s">
        <v>79</v>
      </c>
      <c r="I7" s="283" t="s">
        <v>75</v>
      </c>
      <c r="J7" s="283" t="s">
        <v>61</v>
      </c>
      <c r="K7" s="285" t="s">
        <v>188</v>
      </c>
      <c r="L7" s="286">
        <v>9222024</v>
      </c>
      <c r="M7" s="286">
        <f t="shared" ref="M7:M8" si="0">N7+O7</f>
        <v>9222024</v>
      </c>
      <c r="N7" s="171">
        <v>9222024</v>
      </c>
      <c r="O7" s="287">
        <v>0</v>
      </c>
      <c r="P7" s="288">
        <f t="shared" ref="P7:P8" si="1">M7/L7</f>
        <v>1</v>
      </c>
      <c r="Q7" s="172" t="s">
        <v>269</v>
      </c>
    </row>
    <row r="8" spans="1:22" ht="364.9" customHeight="1" x14ac:dyDescent="0.25">
      <c r="A8" s="446">
        <v>26</v>
      </c>
      <c r="B8" s="438" t="s">
        <v>60</v>
      </c>
      <c r="C8" s="438" t="s">
        <v>65</v>
      </c>
      <c r="D8" s="438" t="s">
        <v>80</v>
      </c>
      <c r="E8" s="438" t="s">
        <v>81</v>
      </c>
      <c r="F8" s="438" t="s">
        <v>82</v>
      </c>
      <c r="G8" s="467">
        <v>32851203.190000001</v>
      </c>
      <c r="H8" s="438" t="s">
        <v>83</v>
      </c>
      <c r="I8" s="438" t="s">
        <v>84</v>
      </c>
      <c r="J8" s="438" t="s">
        <v>85</v>
      </c>
      <c r="K8" s="461" t="s">
        <v>86</v>
      </c>
      <c r="L8" s="463">
        <v>732271.43</v>
      </c>
      <c r="M8" s="455">
        <f t="shared" si="0"/>
        <v>732271.43</v>
      </c>
      <c r="N8" s="465">
        <v>732271.43</v>
      </c>
      <c r="O8" s="476">
        <v>0</v>
      </c>
      <c r="P8" s="449">
        <f t="shared" si="1"/>
        <v>1</v>
      </c>
      <c r="Q8" s="451" t="s">
        <v>268</v>
      </c>
    </row>
    <row r="9" spans="1:22" ht="272.10000000000002" customHeight="1" x14ac:dyDescent="0.25">
      <c r="A9" s="448"/>
      <c r="B9" s="440"/>
      <c r="C9" s="440"/>
      <c r="D9" s="440"/>
      <c r="E9" s="440"/>
      <c r="F9" s="440"/>
      <c r="G9" s="468"/>
      <c r="H9" s="440"/>
      <c r="I9" s="440"/>
      <c r="J9" s="440"/>
      <c r="K9" s="462"/>
      <c r="L9" s="464"/>
      <c r="M9" s="456"/>
      <c r="N9" s="466"/>
      <c r="O9" s="477"/>
      <c r="P9" s="450"/>
      <c r="Q9" s="452"/>
    </row>
    <row r="10" spans="1:22" ht="320.25" customHeight="1" x14ac:dyDescent="0.25">
      <c r="A10" s="446">
        <v>27</v>
      </c>
      <c r="B10" s="438" t="s">
        <v>60</v>
      </c>
      <c r="C10" s="438" t="s">
        <v>63</v>
      </c>
      <c r="D10" s="438" t="s">
        <v>80</v>
      </c>
      <c r="E10" s="438" t="s">
        <v>87</v>
      </c>
      <c r="F10" s="438" t="s">
        <v>88</v>
      </c>
      <c r="G10" s="443">
        <v>37057739.189999998</v>
      </c>
      <c r="H10" s="446" t="s">
        <v>74</v>
      </c>
      <c r="I10" s="446" t="s">
        <v>75</v>
      </c>
      <c r="J10" s="289" t="s">
        <v>48</v>
      </c>
      <c r="K10" s="248" t="s">
        <v>189</v>
      </c>
      <c r="L10" s="262">
        <v>5932671</v>
      </c>
      <c r="M10" s="262">
        <f>N10+O10</f>
        <v>5932671</v>
      </c>
      <c r="N10" s="225">
        <v>5932671</v>
      </c>
      <c r="O10" s="290">
        <v>0</v>
      </c>
      <c r="P10" s="291">
        <f t="shared" ref="P10:P18" si="2">M10/L10</f>
        <v>1</v>
      </c>
      <c r="Q10" s="76" t="s">
        <v>190</v>
      </c>
    </row>
    <row r="11" spans="1:22" ht="57" customHeight="1" x14ac:dyDescent="0.25">
      <c r="A11" s="448"/>
      <c r="B11" s="440"/>
      <c r="C11" s="440"/>
      <c r="D11" s="440"/>
      <c r="E11" s="440"/>
      <c r="F11" s="440"/>
      <c r="G11" s="445"/>
      <c r="H11" s="448"/>
      <c r="I11" s="448"/>
      <c r="J11" s="139" t="s">
        <v>89</v>
      </c>
      <c r="K11" s="292" t="s">
        <v>184</v>
      </c>
      <c r="L11" s="88">
        <v>0</v>
      </c>
      <c r="M11" s="86">
        <v>0</v>
      </c>
      <c r="N11" s="87">
        <v>0</v>
      </c>
      <c r="O11" s="87">
        <v>0</v>
      </c>
      <c r="P11" s="291">
        <v>0</v>
      </c>
      <c r="Q11" s="76" t="s">
        <v>173</v>
      </c>
    </row>
    <row r="12" spans="1:22" ht="409.6" customHeight="1" x14ac:dyDescent="0.25">
      <c r="A12" s="446">
        <v>28</v>
      </c>
      <c r="B12" s="446" t="s">
        <v>60</v>
      </c>
      <c r="C12" s="438" t="s">
        <v>64</v>
      </c>
      <c r="D12" s="438" t="s">
        <v>80</v>
      </c>
      <c r="E12" s="438" t="s">
        <v>90</v>
      </c>
      <c r="F12" s="438" t="s">
        <v>82</v>
      </c>
      <c r="G12" s="443">
        <v>135462141.78</v>
      </c>
      <c r="H12" s="438" t="s">
        <v>74</v>
      </c>
      <c r="I12" s="438" t="s">
        <v>75</v>
      </c>
      <c r="J12" s="441" t="s">
        <v>85</v>
      </c>
      <c r="K12" s="293" t="s">
        <v>91</v>
      </c>
      <c r="L12" s="453">
        <v>1779352.04</v>
      </c>
      <c r="M12" s="455">
        <f>N12+O12</f>
        <v>1779352.04</v>
      </c>
      <c r="N12" s="457">
        <v>1779352.04</v>
      </c>
      <c r="O12" s="459">
        <v>0</v>
      </c>
      <c r="P12" s="449">
        <f t="shared" si="2"/>
        <v>1</v>
      </c>
      <c r="Q12" s="451" t="s">
        <v>267</v>
      </c>
      <c r="T12" s="89"/>
      <c r="U12" s="19"/>
      <c r="V12" s="19"/>
    </row>
    <row r="13" spans="1:22" ht="223.9" customHeight="1" x14ac:dyDescent="0.25">
      <c r="A13" s="447"/>
      <c r="B13" s="447"/>
      <c r="C13" s="439"/>
      <c r="D13" s="439"/>
      <c r="E13" s="439"/>
      <c r="F13" s="439"/>
      <c r="G13" s="444"/>
      <c r="H13" s="439"/>
      <c r="I13" s="439"/>
      <c r="J13" s="442"/>
      <c r="K13" s="294"/>
      <c r="L13" s="454"/>
      <c r="M13" s="456"/>
      <c r="N13" s="458"/>
      <c r="O13" s="460"/>
      <c r="P13" s="450"/>
      <c r="Q13" s="452"/>
      <c r="T13" s="89"/>
      <c r="U13" s="19"/>
      <c r="V13" s="19"/>
    </row>
    <row r="14" spans="1:22" ht="198" customHeight="1" x14ac:dyDescent="0.25">
      <c r="A14" s="447"/>
      <c r="B14" s="447"/>
      <c r="C14" s="439"/>
      <c r="D14" s="439"/>
      <c r="E14" s="439"/>
      <c r="F14" s="439"/>
      <c r="G14" s="444"/>
      <c r="H14" s="439"/>
      <c r="I14" s="439"/>
      <c r="J14" s="139" t="s">
        <v>48</v>
      </c>
      <c r="K14" s="292" t="s">
        <v>191</v>
      </c>
      <c r="L14" s="226">
        <v>19367903</v>
      </c>
      <c r="M14" s="226">
        <f>N14+O14</f>
        <v>19367903</v>
      </c>
      <c r="N14" s="358">
        <v>19367903</v>
      </c>
      <c r="O14" s="227">
        <v>0</v>
      </c>
      <c r="P14" s="291">
        <f t="shared" si="2"/>
        <v>1</v>
      </c>
      <c r="Q14" s="76" t="s">
        <v>250</v>
      </c>
    </row>
    <row r="15" spans="1:22" ht="48.6" customHeight="1" x14ac:dyDescent="0.25">
      <c r="A15" s="447"/>
      <c r="B15" s="447"/>
      <c r="C15" s="439"/>
      <c r="D15" s="439"/>
      <c r="E15" s="439"/>
      <c r="F15" s="439"/>
      <c r="G15" s="444"/>
      <c r="H15" s="439"/>
      <c r="I15" s="439"/>
      <c r="J15" s="139" t="s">
        <v>89</v>
      </c>
      <c r="K15" s="292" t="s">
        <v>184</v>
      </c>
      <c r="L15" s="262">
        <v>0</v>
      </c>
      <c r="M15" s="262">
        <v>0</v>
      </c>
      <c r="N15" s="90">
        <v>0</v>
      </c>
      <c r="O15" s="295">
        <v>0</v>
      </c>
      <c r="P15" s="291">
        <v>0</v>
      </c>
      <c r="Q15" s="76" t="s">
        <v>174</v>
      </c>
    </row>
    <row r="16" spans="1:22" ht="53.45" customHeight="1" x14ac:dyDescent="0.25">
      <c r="A16" s="448"/>
      <c r="B16" s="448"/>
      <c r="C16" s="440"/>
      <c r="D16" s="440"/>
      <c r="E16" s="440"/>
      <c r="F16" s="440"/>
      <c r="G16" s="445"/>
      <c r="H16" s="440"/>
      <c r="I16" s="440"/>
      <c r="J16" s="139" t="s">
        <v>89</v>
      </c>
      <c r="K16" s="292" t="s">
        <v>184</v>
      </c>
      <c r="L16" s="262">
        <v>0</v>
      </c>
      <c r="M16" s="262">
        <v>0</v>
      </c>
      <c r="N16" s="90">
        <v>0</v>
      </c>
      <c r="O16" s="295">
        <v>0</v>
      </c>
      <c r="P16" s="291">
        <v>0</v>
      </c>
      <c r="Q16" s="76" t="s">
        <v>175</v>
      </c>
    </row>
    <row r="17" spans="1:17" ht="237.75" customHeight="1" thickBot="1" x14ac:dyDescent="0.3">
      <c r="A17" s="341">
        <v>43</v>
      </c>
      <c r="B17" s="342" t="s">
        <v>60</v>
      </c>
      <c r="C17" s="342" t="s">
        <v>229</v>
      </c>
      <c r="D17" s="342" t="s">
        <v>227</v>
      </c>
      <c r="E17" s="342" t="s">
        <v>228</v>
      </c>
      <c r="F17" s="343"/>
      <c r="G17" s="339">
        <v>10083914</v>
      </c>
      <c r="H17" s="340" t="s">
        <v>230</v>
      </c>
      <c r="I17" s="342" t="s">
        <v>231</v>
      </c>
      <c r="J17" s="346" t="s">
        <v>232</v>
      </c>
      <c r="K17" s="363" t="s">
        <v>233</v>
      </c>
      <c r="L17" s="337">
        <v>3615.48</v>
      </c>
      <c r="M17" s="337">
        <v>3615.48</v>
      </c>
      <c r="N17" s="359">
        <v>3615.48</v>
      </c>
      <c r="O17" s="336">
        <v>0</v>
      </c>
      <c r="P17" s="347">
        <f>M17/L17</f>
        <v>1</v>
      </c>
      <c r="Q17" s="349" t="s">
        <v>248</v>
      </c>
    </row>
    <row r="18" spans="1:17" ht="32.25" customHeight="1" thickBot="1" x14ac:dyDescent="0.3">
      <c r="A18" s="432" t="s">
        <v>0</v>
      </c>
      <c r="B18" s="433"/>
      <c r="C18" s="433"/>
      <c r="D18" s="433"/>
      <c r="E18" s="433"/>
      <c r="F18" s="434"/>
      <c r="G18" s="91">
        <f>SUM(G7:G17)</f>
        <v>359583465.15999997</v>
      </c>
      <c r="H18" s="91"/>
      <c r="I18" s="344"/>
      <c r="J18" s="345"/>
      <c r="K18" s="296"/>
      <c r="L18" s="92">
        <f>SUM(L7:L17)</f>
        <v>37037836.949999996</v>
      </c>
      <c r="M18" s="92">
        <f>SUM(M7:M17)</f>
        <v>37037836.949999996</v>
      </c>
      <c r="N18" s="93">
        <f>SUM(N7:N17)</f>
        <v>37037836.949999996</v>
      </c>
      <c r="O18" s="94">
        <f>SUM(O7:O17)</f>
        <v>0</v>
      </c>
      <c r="P18" s="95">
        <f t="shared" si="2"/>
        <v>1</v>
      </c>
      <c r="Q18" s="348" t="s">
        <v>54</v>
      </c>
    </row>
    <row r="19" spans="1:17" ht="28.5" customHeight="1" x14ac:dyDescent="0.25">
      <c r="A19" s="96"/>
      <c r="B19" s="97" t="s">
        <v>55</v>
      </c>
      <c r="C19" s="435" t="s">
        <v>56</v>
      </c>
      <c r="D19" s="435"/>
      <c r="E19" s="435"/>
      <c r="F19" s="435"/>
      <c r="G19" s="98"/>
      <c r="H19" s="98"/>
      <c r="I19" s="99"/>
      <c r="J19" s="99"/>
      <c r="K19" s="100"/>
      <c r="L19" s="101" t="s">
        <v>54</v>
      </c>
      <c r="M19" s="102" t="s">
        <v>54</v>
      </c>
      <c r="N19" s="103">
        <f>N7+N8+N12+N10+N17</f>
        <v>17669933.949999999</v>
      </c>
      <c r="O19" s="104" t="s">
        <v>54</v>
      </c>
      <c r="P19" s="105" t="s">
        <v>54</v>
      </c>
      <c r="Q19" s="297" t="s">
        <v>54</v>
      </c>
    </row>
    <row r="20" spans="1:17" ht="27" customHeight="1" x14ac:dyDescent="0.25">
      <c r="A20" s="96"/>
      <c r="B20" s="106" t="s">
        <v>55</v>
      </c>
      <c r="C20" s="436" t="s">
        <v>69</v>
      </c>
      <c r="D20" s="436"/>
      <c r="E20" s="436"/>
      <c r="F20" s="436"/>
      <c r="G20" s="436"/>
      <c r="H20" s="436"/>
      <c r="I20" s="436"/>
      <c r="J20" s="436"/>
      <c r="K20" s="437"/>
      <c r="L20" s="107" t="s">
        <v>54</v>
      </c>
      <c r="M20" s="108" t="s">
        <v>54</v>
      </c>
      <c r="N20" s="109">
        <f>N14</f>
        <v>19367903</v>
      </c>
      <c r="O20" s="110">
        <f>O18</f>
        <v>0</v>
      </c>
      <c r="P20" s="298" t="s">
        <v>54</v>
      </c>
      <c r="Q20" s="299" t="s">
        <v>54</v>
      </c>
    </row>
    <row r="21" spans="1:17" x14ac:dyDescent="0.25">
      <c r="A21" s="111"/>
      <c r="B21" s="300"/>
      <c r="C21" s="62"/>
      <c r="D21" s="62"/>
      <c r="E21" s="112"/>
      <c r="F21" s="301"/>
      <c r="G21" s="301"/>
      <c r="H21" s="301"/>
      <c r="I21" s="301"/>
      <c r="J21" s="301"/>
      <c r="K21" s="301"/>
      <c r="L21" s="301"/>
      <c r="M21" s="301"/>
      <c r="N21" s="302"/>
      <c r="O21" s="62"/>
      <c r="P21" s="62"/>
    </row>
    <row r="22" spans="1:17" x14ac:dyDescent="0.25">
      <c r="A22" s="111"/>
      <c r="B22" s="303"/>
      <c r="C22" s="113"/>
      <c r="D22" s="113"/>
      <c r="E22" s="64"/>
      <c r="F22" s="304"/>
      <c r="G22" s="304"/>
      <c r="H22" s="304"/>
      <c r="I22" s="304"/>
      <c r="J22" s="304"/>
      <c r="K22" s="304"/>
      <c r="L22" s="304"/>
      <c r="M22" s="114"/>
      <c r="N22" s="115"/>
      <c r="O22" s="116"/>
      <c r="P22" s="62"/>
    </row>
    <row r="23" spans="1:17" x14ac:dyDescent="0.25">
      <c r="A23" s="47"/>
      <c r="F23" s="70"/>
      <c r="G23" s="70"/>
      <c r="H23" s="70"/>
      <c r="I23" s="70"/>
      <c r="J23" s="70"/>
      <c r="K23" s="70"/>
      <c r="L23" s="70"/>
      <c r="M23" s="70"/>
      <c r="N23" s="18"/>
      <c r="O23" s="18"/>
      <c r="P23" s="18"/>
    </row>
    <row r="24" spans="1:17" x14ac:dyDescent="0.25">
      <c r="A24" s="47"/>
      <c r="F24" s="70"/>
      <c r="G24" s="70"/>
      <c r="H24" s="70"/>
      <c r="I24" s="70"/>
      <c r="J24" s="70"/>
      <c r="K24" s="70"/>
      <c r="L24" s="70"/>
      <c r="M24" s="70"/>
      <c r="N24" s="18"/>
      <c r="O24" s="18"/>
      <c r="P24" s="18"/>
    </row>
    <row r="25" spans="1:17" x14ac:dyDescent="0.25">
      <c r="A25" s="47"/>
      <c r="F25" s="70"/>
      <c r="G25" s="70"/>
      <c r="H25" s="70"/>
      <c r="I25" s="70"/>
      <c r="J25" s="70"/>
      <c r="K25" s="70"/>
      <c r="L25" s="70"/>
      <c r="M25" s="70"/>
      <c r="N25" s="18"/>
      <c r="O25" s="18"/>
      <c r="P25" s="18"/>
    </row>
    <row r="26" spans="1:17" x14ac:dyDescent="0.25">
      <c r="A26" s="47"/>
      <c r="F26" s="70"/>
      <c r="G26" s="70"/>
      <c r="H26" s="70"/>
      <c r="I26" s="70"/>
      <c r="J26" s="70"/>
      <c r="K26" s="70"/>
      <c r="L26" s="70"/>
      <c r="M26" s="70"/>
      <c r="N26" s="18"/>
      <c r="O26" s="18"/>
      <c r="P26" s="18"/>
    </row>
    <row r="27" spans="1:17" x14ac:dyDescent="0.25">
      <c r="A27" s="47"/>
      <c r="F27" s="70"/>
      <c r="G27" s="70"/>
      <c r="H27" s="70"/>
      <c r="I27" s="70"/>
      <c r="J27" s="70"/>
      <c r="K27" s="70"/>
      <c r="L27" s="70"/>
      <c r="M27" s="70"/>
      <c r="N27" s="18"/>
      <c r="O27" s="18"/>
      <c r="P27" s="18"/>
    </row>
    <row r="28" spans="1:17" x14ac:dyDescent="0.25">
      <c r="A28" s="47"/>
      <c r="F28" s="70"/>
      <c r="G28" s="70"/>
      <c r="H28" s="70"/>
      <c r="I28" s="70"/>
      <c r="J28" s="70"/>
      <c r="K28" s="70"/>
      <c r="L28" s="70"/>
      <c r="M28" s="70"/>
      <c r="N28" s="18"/>
      <c r="O28" s="18"/>
      <c r="P28" s="18"/>
    </row>
    <row r="29" spans="1:17" x14ac:dyDescent="0.25">
      <c r="A29" s="47"/>
      <c r="F29" s="70"/>
      <c r="G29" s="70"/>
      <c r="H29" s="70"/>
      <c r="I29" s="70"/>
      <c r="J29" s="70"/>
      <c r="K29" s="70"/>
      <c r="L29" s="70"/>
      <c r="M29" s="70"/>
      <c r="N29" s="18"/>
      <c r="O29" s="18"/>
      <c r="P29" s="18"/>
    </row>
    <row r="30" spans="1:17" x14ac:dyDescent="0.25">
      <c r="A30" s="47"/>
      <c r="F30" s="70"/>
      <c r="G30" s="70"/>
      <c r="H30" s="70"/>
      <c r="I30" s="70"/>
      <c r="J30" s="70"/>
      <c r="K30" s="70"/>
      <c r="L30" s="70"/>
      <c r="M30" s="70"/>
      <c r="N30" s="18"/>
      <c r="O30" s="18"/>
      <c r="P30" s="18"/>
    </row>
    <row r="31" spans="1:17" x14ac:dyDescent="0.25">
      <c r="A31" s="47"/>
      <c r="F31" s="70"/>
      <c r="G31" s="70"/>
      <c r="H31" s="70"/>
      <c r="I31" s="70"/>
      <c r="J31" s="70"/>
      <c r="K31" s="70"/>
      <c r="L31" s="70"/>
      <c r="M31" s="70"/>
      <c r="N31" s="18"/>
      <c r="O31" s="18"/>
      <c r="P31" s="18"/>
    </row>
    <row r="32" spans="1:17" x14ac:dyDescent="0.25">
      <c r="A32" s="47"/>
      <c r="F32" s="70"/>
      <c r="G32" s="70"/>
      <c r="H32" s="70"/>
      <c r="I32" s="70"/>
      <c r="J32" s="70"/>
      <c r="K32" s="70"/>
      <c r="L32" s="70"/>
      <c r="M32" s="70"/>
      <c r="N32" s="18"/>
      <c r="O32" s="18"/>
      <c r="P32" s="18"/>
    </row>
    <row r="33" spans="1:16" x14ac:dyDescent="0.25">
      <c r="A33" s="47"/>
      <c r="F33" s="70"/>
      <c r="G33" s="70"/>
      <c r="H33" s="70"/>
      <c r="I33" s="70"/>
      <c r="J33" s="70"/>
      <c r="K33" s="70"/>
      <c r="L33" s="70"/>
      <c r="M33" s="70"/>
      <c r="N33" s="18"/>
      <c r="O33" s="18"/>
      <c r="P33" s="18"/>
    </row>
    <row r="34" spans="1:16" x14ac:dyDescent="0.25">
      <c r="A34" s="47"/>
      <c r="F34" s="70"/>
      <c r="G34" s="70"/>
      <c r="H34" s="70"/>
      <c r="I34" s="70"/>
      <c r="J34" s="70"/>
      <c r="K34" s="70"/>
      <c r="L34" s="70"/>
      <c r="M34" s="70"/>
      <c r="N34" s="18"/>
      <c r="O34" s="18"/>
      <c r="P34" s="18"/>
    </row>
    <row r="35" spans="1:16" x14ac:dyDescent="0.25">
      <c r="A35" s="47"/>
      <c r="F35" s="70"/>
      <c r="G35" s="70"/>
      <c r="H35" s="70"/>
      <c r="I35" s="70"/>
      <c r="J35" s="70"/>
      <c r="K35" s="70"/>
      <c r="L35" s="70"/>
      <c r="M35" s="70"/>
      <c r="N35" s="18"/>
      <c r="O35" s="18"/>
      <c r="P35" s="18"/>
    </row>
    <row r="36" spans="1:16" x14ac:dyDescent="0.25">
      <c r="A36" s="47"/>
      <c r="F36" s="70"/>
      <c r="G36" s="70"/>
      <c r="H36" s="70"/>
      <c r="I36" s="70"/>
      <c r="J36" s="70"/>
      <c r="K36" s="70"/>
      <c r="L36" s="70"/>
      <c r="M36" s="70"/>
      <c r="N36" s="18"/>
      <c r="O36" s="18"/>
      <c r="P36" s="18"/>
    </row>
    <row r="37" spans="1:16" x14ac:dyDescent="0.25">
      <c r="A37" s="47"/>
      <c r="F37" s="70"/>
      <c r="G37" s="70"/>
      <c r="H37" s="70"/>
      <c r="I37" s="70"/>
      <c r="J37" s="70"/>
      <c r="K37" s="70"/>
      <c r="L37" s="70"/>
      <c r="M37" s="70"/>
      <c r="N37" s="18"/>
      <c r="O37" s="18"/>
      <c r="P37" s="18"/>
    </row>
    <row r="38" spans="1:16" x14ac:dyDescent="0.25">
      <c r="A38" s="47"/>
      <c r="F38" s="70"/>
      <c r="G38" s="70"/>
      <c r="H38" s="70"/>
      <c r="I38" s="70"/>
      <c r="J38" s="70"/>
      <c r="K38" s="70"/>
      <c r="L38" s="70"/>
      <c r="M38" s="70"/>
      <c r="N38" s="18"/>
      <c r="O38" s="18"/>
      <c r="P38" s="18"/>
    </row>
    <row r="39" spans="1:16" x14ac:dyDescent="0.25">
      <c r="A39" s="47"/>
      <c r="F39" s="70"/>
      <c r="G39" s="70"/>
      <c r="H39" s="70"/>
      <c r="I39" s="70"/>
      <c r="J39" s="70"/>
      <c r="K39" s="70"/>
      <c r="L39" s="70"/>
      <c r="M39" s="70"/>
      <c r="N39" s="18"/>
      <c r="O39" s="18"/>
      <c r="P39" s="18"/>
    </row>
    <row r="40" spans="1:16" x14ac:dyDescent="0.25">
      <c r="A40" s="47"/>
      <c r="F40" s="70"/>
      <c r="G40" s="70"/>
      <c r="H40" s="70"/>
      <c r="I40" s="70"/>
      <c r="J40" s="70"/>
      <c r="K40" s="70"/>
      <c r="L40" s="70"/>
      <c r="M40" s="70"/>
      <c r="N40" s="18"/>
      <c r="O40" s="18"/>
      <c r="P40" s="18"/>
    </row>
    <row r="41" spans="1:16" x14ac:dyDescent="0.25">
      <c r="A41" s="47"/>
      <c r="F41" s="70"/>
      <c r="G41" s="70"/>
      <c r="H41" s="70"/>
      <c r="I41" s="70"/>
      <c r="J41" s="70"/>
      <c r="K41" s="70"/>
      <c r="L41" s="70"/>
      <c r="M41" s="70"/>
      <c r="N41" s="18"/>
      <c r="O41" s="18"/>
      <c r="P41" s="18"/>
    </row>
    <row r="42" spans="1:16" x14ac:dyDescent="0.25">
      <c r="A42" s="47"/>
      <c r="F42" s="70"/>
      <c r="G42" s="70"/>
      <c r="H42" s="70"/>
      <c r="I42" s="70"/>
      <c r="J42" s="70"/>
      <c r="K42" s="70"/>
      <c r="L42" s="70"/>
      <c r="M42" s="70"/>
      <c r="N42" s="18"/>
      <c r="O42" s="18"/>
      <c r="P42" s="18"/>
    </row>
    <row r="43" spans="1:16" x14ac:dyDescent="0.25">
      <c r="A43" s="47"/>
      <c r="F43" s="70"/>
      <c r="G43" s="70"/>
      <c r="H43" s="70"/>
      <c r="I43" s="70"/>
      <c r="J43" s="70"/>
      <c r="K43" s="70"/>
      <c r="L43" s="70"/>
      <c r="M43" s="70"/>
      <c r="N43" s="18"/>
      <c r="O43" s="18"/>
      <c r="P43" s="18"/>
    </row>
    <row r="44" spans="1:16" x14ac:dyDescent="0.25">
      <c r="A44" s="47"/>
      <c r="F44" s="70"/>
      <c r="G44" s="70"/>
      <c r="H44" s="70"/>
      <c r="I44" s="70"/>
      <c r="J44" s="70"/>
      <c r="K44" s="70"/>
      <c r="L44" s="70"/>
      <c r="M44" s="70"/>
      <c r="N44" s="18"/>
      <c r="O44" s="18"/>
      <c r="P44" s="18"/>
    </row>
    <row r="45" spans="1:16" x14ac:dyDescent="0.25">
      <c r="A45" s="47"/>
      <c r="F45" s="70"/>
      <c r="G45" s="70"/>
      <c r="H45" s="70"/>
      <c r="I45" s="70"/>
      <c r="J45" s="70"/>
      <c r="K45" s="70"/>
      <c r="L45" s="70"/>
      <c r="M45" s="70"/>
      <c r="N45" s="18"/>
      <c r="O45" s="18"/>
      <c r="P45" s="18"/>
    </row>
    <row r="46" spans="1:16" x14ac:dyDescent="0.25">
      <c r="A46" s="47"/>
      <c r="F46" s="70"/>
      <c r="G46" s="70"/>
      <c r="H46" s="70"/>
      <c r="I46" s="70"/>
      <c r="J46" s="70"/>
      <c r="K46" s="70"/>
      <c r="L46" s="70"/>
      <c r="M46" s="70"/>
      <c r="N46" s="18"/>
      <c r="O46" s="18"/>
      <c r="P46" s="18"/>
    </row>
    <row r="47" spans="1:16" x14ac:dyDescent="0.25">
      <c r="A47" s="47"/>
      <c r="F47" s="70"/>
      <c r="G47" s="70"/>
      <c r="H47" s="70"/>
      <c r="I47" s="70"/>
      <c r="J47" s="70"/>
      <c r="K47" s="70"/>
      <c r="L47" s="70"/>
      <c r="M47" s="70"/>
      <c r="N47" s="18"/>
      <c r="O47" s="18"/>
      <c r="P47" s="18"/>
    </row>
    <row r="48" spans="1:16" x14ac:dyDescent="0.25">
      <c r="A48" s="47"/>
      <c r="F48" s="70"/>
      <c r="G48" s="70"/>
      <c r="H48" s="70"/>
      <c r="I48" s="70"/>
      <c r="J48" s="70"/>
      <c r="K48" s="70"/>
      <c r="L48" s="70"/>
      <c r="M48" s="70"/>
      <c r="N48" s="18"/>
      <c r="O48" s="18"/>
      <c r="P48" s="18"/>
    </row>
    <row r="49" spans="1:16" x14ac:dyDescent="0.25">
      <c r="A49" s="53"/>
      <c r="F49" s="70"/>
      <c r="G49" s="70"/>
      <c r="H49" s="70"/>
      <c r="I49" s="70"/>
      <c r="J49" s="70"/>
      <c r="K49" s="70"/>
      <c r="L49" s="70"/>
      <c r="M49" s="70"/>
      <c r="N49" s="18"/>
      <c r="O49" s="18"/>
      <c r="P49" s="18"/>
    </row>
    <row r="50" spans="1:16" x14ac:dyDescent="0.25">
      <c r="A50" s="53"/>
      <c r="F50" s="70"/>
      <c r="G50" s="70"/>
      <c r="H50" s="70"/>
      <c r="I50" s="70"/>
      <c r="J50" s="70"/>
      <c r="K50" s="70"/>
      <c r="L50" s="70"/>
      <c r="M50" s="70"/>
      <c r="N50" s="18"/>
      <c r="O50" s="18"/>
      <c r="P50" s="18"/>
    </row>
    <row r="51" spans="1:16" x14ac:dyDescent="0.25">
      <c r="A51" s="53"/>
      <c r="F51" s="70"/>
      <c r="G51" s="70"/>
      <c r="H51" s="70"/>
      <c r="I51" s="70"/>
      <c r="J51" s="70"/>
      <c r="K51" s="70"/>
      <c r="L51" s="70"/>
      <c r="M51" s="70"/>
      <c r="N51" s="18"/>
      <c r="O51" s="18"/>
      <c r="P51" s="18"/>
    </row>
    <row r="52" spans="1:16" x14ac:dyDescent="0.25">
      <c r="A52" s="53"/>
      <c r="F52" s="70"/>
      <c r="G52" s="70"/>
      <c r="H52" s="70"/>
      <c r="I52" s="70"/>
      <c r="J52" s="70"/>
      <c r="K52" s="70"/>
      <c r="L52" s="70"/>
      <c r="M52" s="70"/>
      <c r="N52" s="18"/>
      <c r="O52" s="18"/>
      <c r="P52" s="18"/>
    </row>
    <row r="53" spans="1:16" x14ac:dyDescent="0.25">
      <c r="F53" s="70"/>
      <c r="G53" s="70"/>
      <c r="H53" s="70"/>
      <c r="I53" s="70"/>
      <c r="J53" s="70"/>
      <c r="K53" s="70"/>
      <c r="L53" s="70"/>
      <c r="M53" s="70"/>
      <c r="N53" s="18"/>
      <c r="O53" s="18"/>
      <c r="P53" s="18"/>
    </row>
    <row r="54" spans="1:16" x14ac:dyDescent="0.25">
      <c r="F54" s="70"/>
      <c r="G54" s="70"/>
      <c r="H54" s="70"/>
      <c r="I54" s="70"/>
      <c r="J54" s="70"/>
      <c r="K54" s="70"/>
      <c r="L54" s="70"/>
      <c r="M54" s="70"/>
      <c r="N54" s="18"/>
      <c r="O54" s="18"/>
      <c r="P54" s="18"/>
    </row>
    <row r="55" spans="1:16" x14ac:dyDescent="0.25">
      <c r="F55" s="70"/>
      <c r="G55" s="70"/>
      <c r="H55" s="70"/>
      <c r="I55" s="70"/>
      <c r="J55" s="70"/>
      <c r="K55" s="70"/>
      <c r="L55" s="70"/>
      <c r="M55" s="70"/>
      <c r="N55" s="18"/>
      <c r="O55" s="18"/>
      <c r="P55" s="18"/>
    </row>
    <row r="56" spans="1:16" x14ac:dyDescent="0.25">
      <c r="F56" s="70"/>
      <c r="G56" s="70"/>
      <c r="H56" s="70"/>
      <c r="I56" s="70"/>
      <c r="J56" s="70"/>
      <c r="K56" s="70"/>
      <c r="L56" s="70"/>
      <c r="M56" s="70"/>
      <c r="N56" s="18"/>
      <c r="O56" s="18"/>
      <c r="P56" s="18"/>
    </row>
    <row r="57" spans="1:16" x14ac:dyDescent="0.25">
      <c r="F57" s="70"/>
      <c r="G57" s="70"/>
      <c r="H57" s="70"/>
      <c r="I57" s="70"/>
      <c r="J57" s="70"/>
      <c r="K57" s="70"/>
      <c r="L57" s="70"/>
      <c r="M57" s="70"/>
      <c r="N57" s="18"/>
      <c r="O57" s="18"/>
      <c r="P57" s="18"/>
    </row>
    <row r="58" spans="1:16" x14ac:dyDescent="0.25">
      <c r="F58" s="70"/>
      <c r="G58" s="70"/>
      <c r="H58" s="70"/>
      <c r="I58" s="70"/>
      <c r="J58" s="70"/>
      <c r="K58" s="70"/>
      <c r="L58" s="70"/>
      <c r="M58" s="70"/>
      <c r="N58" s="18"/>
      <c r="O58" s="18"/>
      <c r="P58" s="18"/>
    </row>
    <row r="59" spans="1:16" x14ac:dyDescent="0.25">
      <c r="F59" s="70"/>
      <c r="G59" s="70"/>
      <c r="H59" s="70"/>
      <c r="I59" s="70"/>
      <c r="J59" s="70"/>
      <c r="K59" s="70"/>
      <c r="L59" s="70"/>
      <c r="M59" s="70"/>
      <c r="N59" s="18"/>
      <c r="O59" s="18"/>
      <c r="P59" s="18"/>
    </row>
    <row r="60" spans="1:16" x14ac:dyDescent="0.25">
      <c r="F60" s="70"/>
      <c r="G60" s="70"/>
      <c r="H60" s="70"/>
      <c r="I60" s="70"/>
      <c r="J60" s="70"/>
      <c r="K60" s="70"/>
      <c r="L60" s="70"/>
      <c r="M60" s="70"/>
      <c r="N60" s="18"/>
      <c r="O60" s="18"/>
      <c r="P60" s="18"/>
    </row>
    <row r="61" spans="1:16" x14ac:dyDescent="0.25">
      <c r="F61" s="70"/>
      <c r="G61" s="70"/>
      <c r="H61" s="70"/>
      <c r="I61" s="70"/>
      <c r="J61" s="70"/>
      <c r="K61" s="70"/>
      <c r="L61" s="70"/>
      <c r="M61" s="70"/>
      <c r="N61" s="18"/>
      <c r="O61" s="18"/>
      <c r="P61" s="18"/>
    </row>
    <row r="62" spans="1:16" x14ac:dyDescent="0.25">
      <c r="F62" s="70"/>
      <c r="G62" s="70"/>
      <c r="H62" s="70"/>
      <c r="I62" s="70"/>
      <c r="J62" s="70"/>
      <c r="K62" s="70"/>
      <c r="L62" s="70"/>
      <c r="M62" s="70"/>
      <c r="N62" s="18"/>
      <c r="O62" s="18"/>
      <c r="P62" s="18"/>
    </row>
    <row r="63" spans="1:16" x14ac:dyDescent="0.25">
      <c r="F63" s="70"/>
      <c r="G63" s="70"/>
      <c r="H63" s="70"/>
      <c r="I63" s="70"/>
      <c r="J63" s="70"/>
      <c r="K63" s="70"/>
      <c r="L63" s="70"/>
      <c r="M63" s="70"/>
    </row>
    <row r="64" spans="1:16" x14ac:dyDescent="0.25">
      <c r="F64" s="70"/>
      <c r="G64" s="70"/>
      <c r="H64" s="70"/>
      <c r="I64" s="70"/>
      <c r="J64" s="70"/>
      <c r="K64" s="70"/>
      <c r="L64" s="70"/>
      <c r="M64" s="70"/>
    </row>
    <row r="65" spans="6:13" x14ac:dyDescent="0.25">
      <c r="F65" s="70"/>
      <c r="G65" s="70"/>
      <c r="H65" s="70"/>
      <c r="I65" s="70"/>
      <c r="J65" s="70"/>
      <c r="K65" s="70"/>
      <c r="L65" s="70"/>
      <c r="M65" s="70"/>
    </row>
    <row r="66" spans="6:13" x14ac:dyDescent="0.25">
      <c r="F66" s="70"/>
      <c r="G66" s="70"/>
      <c r="H66" s="70"/>
      <c r="I66" s="70"/>
      <c r="J66" s="70"/>
      <c r="K66" s="70"/>
      <c r="L66" s="70"/>
      <c r="M66" s="70"/>
    </row>
    <row r="67" spans="6:13" x14ac:dyDescent="0.25">
      <c r="F67" s="70"/>
      <c r="G67" s="70"/>
      <c r="H67" s="70"/>
      <c r="I67" s="70"/>
      <c r="J67" s="70"/>
      <c r="K67" s="70"/>
      <c r="L67" s="70"/>
      <c r="M67" s="70"/>
    </row>
    <row r="68" spans="6:13" x14ac:dyDescent="0.25">
      <c r="F68" s="70"/>
      <c r="G68" s="70"/>
      <c r="H68" s="70"/>
      <c r="I68" s="70"/>
      <c r="J68" s="70"/>
      <c r="K68" s="70"/>
      <c r="L68" s="70"/>
      <c r="M68" s="70"/>
    </row>
    <row r="69" spans="6:13" x14ac:dyDescent="0.25">
      <c r="F69" s="70"/>
      <c r="G69" s="70"/>
      <c r="H69" s="70"/>
      <c r="I69" s="70"/>
      <c r="J69" s="70"/>
      <c r="K69" s="70"/>
      <c r="L69" s="70"/>
      <c r="M69" s="70"/>
    </row>
  </sheetData>
  <autoFilter ref="A6:Q20"/>
  <mergeCells count="60">
    <mergeCell ref="A4:A5"/>
    <mergeCell ref="B4:B5"/>
    <mergeCell ref="C4:C5"/>
    <mergeCell ref="D4:D5"/>
    <mergeCell ref="E4:E5"/>
    <mergeCell ref="Q4:Q5"/>
    <mergeCell ref="G4:G5"/>
    <mergeCell ref="H4:H5"/>
    <mergeCell ref="I4:I5"/>
    <mergeCell ref="J4:J5"/>
    <mergeCell ref="K4:K5"/>
    <mergeCell ref="L4:L5"/>
    <mergeCell ref="F8:F9"/>
    <mergeCell ref="G8:G9"/>
    <mergeCell ref="H8:H9"/>
    <mergeCell ref="M4:O4"/>
    <mergeCell ref="P4:P5"/>
    <mergeCell ref="F4:F5"/>
    <mergeCell ref="O8:O9"/>
    <mergeCell ref="P8:P9"/>
    <mergeCell ref="A8:A9"/>
    <mergeCell ref="B8:B9"/>
    <mergeCell ref="C8:C9"/>
    <mergeCell ref="D8:D9"/>
    <mergeCell ref="E8:E9"/>
    <mergeCell ref="Q8:Q9"/>
    <mergeCell ref="A10:A11"/>
    <mergeCell ref="B10:B11"/>
    <mergeCell ref="C10:C11"/>
    <mergeCell ref="D10:D11"/>
    <mergeCell ref="E10:E11"/>
    <mergeCell ref="F10:F11"/>
    <mergeCell ref="G10:G11"/>
    <mergeCell ref="I8:I9"/>
    <mergeCell ref="J8:J9"/>
    <mergeCell ref="K8:K9"/>
    <mergeCell ref="L8:L9"/>
    <mergeCell ref="M8:M9"/>
    <mergeCell ref="N8:N9"/>
    <mergeCell ref="H10:H11"/>
    <mergeCell ref="I10:I11"/>
    <mergeCell ref="P12:P13"/>
    <mergeCell ref="Q12:Q13"/>
    <mergeCell ref="L12:L13"/>
    <mergeCell ref="M12:M13"/>
    <mergeCell ref="N12:N13"/>
    <mergeCell ref="O12:O13"/>
    <mergeCell ref="A18:F18"/>
    <mergeCell ref="C19:F19"/>
    <mergeCell ref="C20:K20"/>
    <mergeCell ref="I12:I16"/>
    <mergeCell ref="J12:J13"/>
    <mergeCell ref="F12:F16"/>
    <mergeCell ref="G12:G16"/>
    <mergeCell ref="H12:H16"/>
    <mergeCell ref="A12:A16"/>
    <mergeCell ref="B12:B16"/>
    <mergeCell ref="C12:C16"/>
    <mergeCell ref="D12:D16"/>
    <mergeCell ref="E12:E16"/>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 xml:space="preserve">&amp;CStránka &amp;P z &amp;N&amp;R&amp;12Zpracoval odbor finanční, stav k 1. 12. 2022
</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X106"/>
  <sheetViews>
    <sheetView topLeftCell="F13" zoomScale="59" zoomScaleNormal="59" zoomScaleSheetLayoutView="39" zoomScalePageLayoutView="55" workbookViewId="0">
      <selection activeCell="U16" sqref="U16"/>
    </sheetView>
  </sheetViews>
  <sheetFormatPr defaultRowHeight="15" x14ac:dyDescent="0.25"/>
  <cols>
    <col min="1" max="1" width="4.7109375" customWidth="1"/>
    <col min="2" max="2" width="14.28515625" customWidth="1"/>
    <col min="3" max="3" width="23.42578125" style="59" customWidth="1"/>
    <col min="4" max="4" width="17.28515625" style="59" customWidth="1"/>
    <col min="5" max="5" width="11.7109375" style="59" customWidth="1"/>
    <col min="6" max="6" width="8.7109375" style="59" customWidth="1"/>
    <col min="7" max="7" width="18.7109375" style="60" customWidth="1"/>
    <col min="8" max="8" width="13.7109375" style="61"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76" ht="26.45" customHeight="1" x14ac:dyDescent="0.35">
      <c r="A1" s="305" t="s">
        <v>224</v>
      </c>
    </row>
    <row r="2" spans="1:76" ht="37.9" customHeight="1" x14ac:dyDescent="0.45">
      <c r="A2" s="124" t="s">
        <v>71</v>
      </c>
      <c r="C2" s="4"/>
      <c r="D2" s="4"/>
      <c r="E2" s="4"/>
      <c r="F2" s="4"/>
      <c r="G2" s="5"/>
      <c r="H2" s="6"/>
      <c r="I2" s="7"/>
      <c r="J2" s="7"/>
      <c r="K2" s="7"/>
      <c r="L2" s="7"/>
      <c r="M2" s="7"/>
      <c r="N2" s="7"/>
      <c r="O2" s="7"/>
      <c r="P2" s="7"/>
      <c r="Q2" s="8"/>
    </row>
    <row r="3" spans="1:76" ht="15" customHeight="1" thickBot="1" x14ac:dyDescent="0.5">
      <c r="B3" s="3"/>
      <c r="C3" s="4"/>
      <c r="D3" s="4"/>
      <c r="E3" s="4"/>
      <c r="F3" s="4"/>
      <c r="G3" s="5"/>
      <c r="H3" s="6"/>
      <c r="I3" s="7"/>
      <c r="J3" s="7"/>
      <c r="K3" s="7"/>
      <c r="L3" s="7"/>
      <c r="M3" s="7"/>
      <c r="N3" s="7"/>
      <c r="O3" s="7"/>
      <c r="P3" s="7"/>
      <c r="Q3" s="8"/>
    </row>
    <row r="4" spans="1:76" ht="39" customHeight="1" x14ac:dyDescent="0.25">
      <c r="A4" s="595" t="s">
        <v>19</v>
      </c>
      <c r="B4" s="589" t="s">
        <v>20</v>
      </c>
      <c r="C4" s="589" t="s">
        <v>16</v>
      </c>
      <c r="D4" s="589" t="s">
        <v>21</v>
      </c>
      <c r="E4" s="589" t="s">
        <v>22</v>
      </c>
      <c r="F4" s="597" t="s">
        <v>23</v>
      </c>
      <c r="G4" s="585" t="s">
        <v>7</v>
      </c>
      <c r="H4" s="587" t="s">
        <v>24</v>
      </c>
      <c r="I4" s="589" t="s">
        <v>25</v>
      </c>
      <c r="J4" s="589" t="s">
        <v>8</v>
      </c>
      <c r="K4" s="591" t="s">
        <v>10</v>
      </c>
      <c r="L4" s="593" t="s">
        <v>26</v>
      </c>
      <c r="M4" s="568" t="s">
        <v>27</v>
      </c>
      <c r="N4" s="569"/>
      <c r="O4" s="570"/>
      <c r="P4" s="571" t="s">
        <v>28</v>
      </c>
      <c r="Q4" s="573" t="s">
        <v>29</v>
      </c>
    </row>
    <row r="5" spans="1:76" ht="148.15" customHeight="1" x14ac:dyDescent="0.25">
      <c r="A5" s="596"/>
      <c r="B5" s="590"/>
      <c r="C5" s="590"/>
      <c r="D5" s="442"/>
      <c r="E5" s="590"/>
      <c r="F5" s="598"/>
      <c r="G5" s="586"/>
      <c r="H5" s="588"/>
      <c r="I5" s="590"/>
      <c r="J5" s="590"/>
      <c r="K5" s="592"/>
      <c r="L5" s="594"/>
      <c r="M5" s="9" t="s">
        <v>30</v>
      </c>
      <c r="N5" s="234" t="s">
        <v>67</v>
      </c>
      <c r="O5" s="235" t="s">
        <v>31</v>
      </c>
      <c r="P5" s="572"/>
      <c r="Q5" s="574"/>
    </row>
    <row r="6" spans="1:76" ht="32.450000000000003" customHeight="1" thickBot="1" x14ac:dyDescent="0.3">
      <c r="A6" s="10" t="s">
        <v>32</v>
      </c>
      <c r="B6" s="11" t="s">
        <v>33</v>
      </c>
      <c r="C6" s="11" t="s">
        <v>34</v>
      </c>
      <c r="D6" s="11" t="s">
        <v>35</v>
      </c>
      <c r="E6" s="11" t="s">
        <v>36</v>
      </c>
      <c r="F6" s="11" t="s">
        <v>37</v>
      </c>
      <c r="G6" s="11" t="s">
        <v>38</v>
      </c>
      <c r="H6" s="12" t="s">
        <v>39</v>
      </c>
      <c r="I6" s="11" t="s">
        <v>40</v>
      </c>
      <c r="J6" s="13" t="s">
        <v>41</v>
      </c>
      <c r="K6" s="13" t="s">
        <v>42</v>
      </c>
      <c r="L6" s="14" t="s">
        <v>43</v>
      </c>
      <c r="M6" s="15" t="s">
        <v>44</v>
      </c>
      <c r="N6" s="10" t="s">
        <v>45</v>
      </c>
      <c r="O6" s="16" t="s">
        <v>46</v>
      </c>
      <c r="P6" s="17" t="s">
        <v>47</v>
      </c>
      <c r="Q6" s="16" t="s">
        <v>146</v>
      </c>
    </row>
    <row r="7" spans="1:76" ht="160.9" customHeight="1" x14ac:dyDescent="0.25">
      <c r="A7" s="575">
        <v>1</v>
      </c>
      <c r="B7" s="576" t="s">
        <v>12</v>
      </c>
      <c r="C7" s="556" t="s">
        <v>11</v>
      </c>
      <c r="D7" s="555" t="s">
        <v>72</v>
      </c>
      <c r="E7" s="579" t="s">
        <v>94</v>
      </c>
      <c r="F7" s="582" t="s">
        <v>95</v>
      </c>
      <c r="G7" s="584">
        <v>362375172.18000001</v>
      </c>
      <c r="H7" s="555" t="s">
        <v>12</v>
      </c>
      <c r="I7" s="555" t="s">
        <v>73</v>
      </c>
      <c r="J7" s="556" t="s">
        <v>48</v>
      </c>
      <c r="K7" s="557" t="s">
        <v>176</v>
      </c>
      <c r="L7" s="558">
        <v>101386743</v>
      </c>
      <c r="M7" s="558">
        <f>N7+O7</f>
        <v>1004341.5</v>
      </c>
      <c r="N7" s="563">
        <v>1004341.5</v>
      </c>
      <c r="O7" s="544">
        <v>0</v>
      </c>
      <c r="P7" s="547">
        <f>M7/L7</f>
        <v>9.9060436333377432E-3</v>
      </c>
      <c r="Q7" s="548" t="s">
        <v>270</v>
      </c>
      <c r="R7" s="18"/>
    </row>
    <row r="8" spans="1:76" ht="95.45" customHeight="1" x14ac:dyDescent="0.25">
      <c r="A8" s="551"/>
      <c r="B8" s="577"/>
      <c r="C8" s="439"/>
      <c r="D8" s="439"/>
      <c r="E8" s="580"/>
      <c r="F8" s="524"/>
      <c r="G8" s="501"/>
      <c r="H8" s="439"/>
      <c r="I8" s="439"/>
      <c r="J8" s="439"/>
      <c r="K8" s="542"/>
      <c r="L8" s="543"/>
      <c r="M8" s="543"/>
      <c r="N8" s="489"/>
      <c r="O8" s="545"/>
      <c r="P8" s="540"/>
      <c r="Q8" s="549"/>
      <c r="R8" s="18"/>
    </row>
    <row r="9" spans="1:76" ht="267" customHeight="1" x14ac:dyDescent="0.25">
      <c r="A9" s="528"/>
      <c r="B9" s="578"/>
      <c r="C9" s="440"/>
      <c r="D9" s="440"/>
      <c r="E9" s="581"/>
      <c r="F9" s="583"/>
      <c r="G9" s="492"/>
      <c r="H9" s="440"/>
      <c r="I9" s="440"/>
      <c r="J9" s="440"/>
      <c r="K9" s="462"/>
      <c r="L9" s="454"/>
      <c r="M9" s="454"/>
      <c r="N9" s="490"/>
      <c r="O9" s="546"/>
      <c r="P9" s="537"/>
      <c r="Q9" s="550"/>
      <c r="R9" s="18"/>
    </row>
    <row r="10" spans="1:76" ht="95.45" customHeight="1" x14ac:dyDescent="0.25">
      <c r="A10" s="527">
        <v>2</v>
      </c>
      <c r="B10" s="502" t="s">
        <v>12</v>
      </c>
      <c r="C10" s="552" t="s">
        <v>49</v>
      </c>
      <c r="D10" s="502" t="s">
        <v>72</v>
      </c>
      <c r="E10" s="552" t="s">
        <v>96</v>
      </c>
      <c r="F10" s="553" t="s">
        <v>95</v>
      </c>
      <c r="G10" s="554">
        <v>462724796.58999997</v>
      </c>
      <c r="H10" s="502" t="s">
        <v>12</v>
      </c>
      <c r="I10" s="502" t="s">
        <v>97</v>
      </c>
      <c r="J10" s="502" t="s">
        <v>48</v>
      </c>
      <c r="K10" s="560" t="s">
        <v>98</v>
      </c>
      <c r="L10" s="453">
        <v>13225052</v>
      </c>
      <c r="M10" s="453">
        <f>N10+O10</f>
        <v>96798.25</v>
      </c>
      <c r="N10" s="488">
        <v>96798.25</v>
      </c>
      <c r="O10" s="534">
        <v>0</v>
      </c>
      <c r="P10" s="536">
        <f>M10/L10</f>
        <v>7.3193095951531988E-3</v>
      </c>
      <c r="Q10" s="559" t="s">
        <v>271</v>
      </c>
      <c r="R10" s="18"/>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row>
    <row r="11" spans="1:76" ht="77.45" customHeight="1" x14ac:dyDescent="0.25">
      <c r="A11" s="551"/>
      <c r="B11" s="502"/>
      <c r="C11" s="502"/>
      <c r="D11" s="502"/>
      <c r="E11" s="502"/>
      <c r="F11" s="502"/>
      <c r="G11" s="554"/>
      <c r="H11" s="502"/>
      <c r="I11" s="502"/>
      <c r="J11" s="502"/>
      <c r="K11" s="561"/>
      <c r="L11" s="543"/>
      <c r="M11" s="543"/>
      <c r="N11" s="489"/>
      <c r="O11" s="539"/>
      <c r="P11" s="540"/>
      <c r="Q11" s="549"/>
      <c r="R11" s="18"/>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row>
    <row r="12" spans="1:76" ht="152.44999999999999" customHeight="1" x14ac:dyDescent="0.25">
      <c r="A12" s="528"/>
      <c r="B12" s="502"/>
      <c r="C12" s="502"/>
      <c r="D12" s="502"/>
      <c r="E12" s="502"/>
      <c r="F12" s="502"/>
      <c r="G12" s="554"/>
      <c r="H12" s="502"/>
      <c r="I12" s="502"/>
      <c r="J12" s="502"/>
      <c r="K12" s="562"/>
      <c r="L12" s="454"/>
      <c r="M12" s="454"/>
      <c r="N12" s="490"/>
      <c r="O12" s="535"/>
      <c r="P12" s="537"/>
      <c r="Q12" s="550"/>
      <c r="R12" s="18"/>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row>
    <row r="13" spans="1:76" ht="216" customHeight="1" x14ac:dyDescent="0.25">
      <c r="A13" s="497">
        <v>3</v>
      </c>
      <c r="B13" s="499" t="s">
        <v>266</v>
      </c>
      <c r="C13" s="500" t="s">
        <v>13</v>
      </c>
      <c r="D13" s="438" t="s">
        <v>99</v>
      </c>
      <c r="E13" s="500" t="s">
        <v>100</v>
      </c>
      <c r="F13" s="500" t="s">
        <v>95</v>
      </c>
      <c r="G13" s="491">
        <v>400418989.25999999</v>
      </c>
      <c r="H13" s="438" t="s">
        <v>101</v>
      </c>
      <c r="I13" s="438" t="s">
        <v>102</v>
      </c>
      <c r="J13" s="438" t="s">
        <v>48</v>
      </c>
      <c r="K13" s="461" t="s">
        <v>177</v>
      </c>
      <c r="L13" s="453">
        <v>178471075</v>
      </c>
      <c r="M13" s="453">
        <f>N13+O13</f>
        <v>11053466</v>
      </c>
      <c r="N13" s="20">
        <v>11053466</v>
      </c>
      <c r="O13" s="534">
        <v>0</v>
      </c>
      <c r="P13" s="536">
        <f>M13/L13</f>
        <v>6.1934215390365074E-2</v>
      </c>
      <c r="Q13" s="530" t="s">
        <v>272</v>
      </c>
      <c r="R13" s="18"/>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row>
    <row r="14" spans="1:76" ht="146.44999999999999" customHeight="1" x14ac:dyDescent="0.25">
      <c r="A14" s="498"/>
      <c r="B14" s="447"/>
      <c r="C14" s="439"/>
      <c r="D14" s="439"/>
      <c r="E14" s="439"/>
      <c r="F14" s="439"/>
      <c r="G14" s="501"/>
      <c r="H14" s="439"/>
      <c r="I14" s="439"/>
      <c r="J14" s="439"/>
      <c r="K14" s="542"/>
      <c r="L14" s="543"/>
      <c r="M14" s="543"/>
      <c r="N14" s="21" t="s">
        <v>226</v>
      </c>
      <c r="O14" s="539"/>
      <c r="P14" s="540"/>
      <c r="Q14" s="541"/>
      <c r="R14" s="18"/>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row>
    <row r="15" spans="1:76" ht="201.6" customHeight="1" x14ac:dyDescent="0.25">
      <c r="A15" s="498"/>
      <c r="B15" s="447"/>
      <c r="C15" s="439"/>
      <c r="D15" s="439"/>
      <c r="E15" s="439"/>
      <c r="F15" s="439"/>
      <c r="G15" s="501"/>
      <c r="H15" s="439"/>
      <c r="I15" s="439"/>
      <c r="J15" s="439"/>
      <c r="K15" s="462"/>
      <c r="L15" s="454"/>
      <c r="M15" s="454"/>
      <c r="N15" s="22">
        <v>33160392</v>
      </c>
      <c r="O15" s="535"/>
      <c r="P15" s="537"/>
      <c r="Q15" s="541"/>
      <c r="R15" s="18"/>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row>
    <row r="16" spans="1:76" s="19" customFormat="1" ht="297" customHeight="1" x14ac:dyDescent="0.25">
      <c r="A16" s="498"/>
      <c r="B16" s="447"/>
      <c r="C16" s="439"/>
      <c r="D16" s="439"/>
      <c r="E16" s="439"/>
      <c r="F16" s="439"/>
      <c r="G16" s="501"/>
      <c r="H16" s="439"/>
      <c r="I16" s="439"/>
      <c r="J16" s="236" t="s">
        <v>85</v>
      </c>
      <c r="K16" s="237" t="s">
        <v>178</v>
      </c>
      <c r="L16" s="231">
        <v>40518449.969999999</v>
      </c>
      <c r="M16" s="238">
        <f t="shared" ref="M16:M19" si="0">N16+O16</f>
        <v>39887710.969999999</v>
      </c>
      <c r="N16" s="170">
        <v>39887710.969999999</v>
      </c>
      <c r="O16" s="23">
        <v>0</v>
      </c>
      <c r="P16" s="239">
        <f>M16/L16</f>
        <v>0.98443328902100147</v>
      </c>
      <c r="Q16" s="1" t="s">
        <v>194</v>
      </c>
      <c r="R16" s="18"/>
    </row>
    <row r="17" spans="1:76" s="19" customFormat="1" ht="263.45" customHeight="1" x14ac:dyDescent="0.25">
      <c r="A17" s="498"/>
      <c r="B17" s="447"/>
      <c r="C17" s="439"/>
      <c r="D17" s="439"/>
      <c r="E17" s="439"/>
      <c r="F17" s="439"/>
      <c r="G17" s="501"/>
      <c r="H17" s="439"/>
      <c r="I17" s="439"/>
      <c r="J17" s="240" t="s">
        <v>48</v>
      </c>
      <c r="K17" s="241" t="s">
        <v>170</v>
      </c>
      <c r="L17" s="219">
        <v>823671</v>
      </c>
      <c r="M17" s="242">
        <f t="shared" si="0"/>
        <v>823671</v>
      </c>
      <c r="N17" s="25">
        <v>823671</v>
      </c>
      <c r="O17" s="243">
        <v>0</v>
      </c>
      <c r="P17" s="244">
        <f>M17/L17</f>
        <v>1</v>
      </c>
      <c r="Q17" s="1" t="s">
        <v>216</v>
      </c>
      <c r="R17" s="18"/>
    </row>
    <row r="18" spans="1:76" s="19" customFormat="1" ht="120" x14ac:dyDescent="0.25">
      <c r="A18" s="498"/>
      <c r="B18" s="447"/>
      <c r="C18" s="439"/>
      <c r="D18" s="439"/>
      <c r="E18" s="439"/>
      <c r="F18" s="439"/>
      <c r="G18" s="501"/>
      <c r="H18" s="439"/>
      <c r="I18" s="439"/>
      <c r="J18" s="236" t="s">
        <v>121</v>
      </c>
      <c r="K18" s="246" t="s">
        <v>180</v>
      </c>
      <c r="L18" s="24">
        <v>823671</v>
      </c>
      <c r="M18" s="242">
        <f>N18+O18</f>
        <v>50000</v>
      </c>
      <c r="N18" s="25">
        <v>50000</v>
      </c>
      <c r="O18" s="245">
        <v>0</v>
      </c>
      <c r="P18" s="247">
        <f>M18/L18</f>
        <v>6.0703848988248946E-2</v>
      </c>
      <c r="Q18" s="365" t="s">
        <v>242</v>
      </c>
      <c r="R18" s="18"/>
    </row>
    <row r="19" spans="1:76" s="19" customFormat="1" ht="162.6" customHeight="1" x14ac:dyDescent="0.25">
      <c r="A19" s="498"/>
      <c r="B19" s="447"/>
      <c r="C19" s="439"/>
      <c r="D19" s="439"/>
      <c r="E19" s="439"/>
      <c r="F19" s="439"/>
      <c r="G19" s="501"/>
      <c r="H19" s="439"/>
      <c r="I19" s="439"/>
      <c r="J19" s="240" t="s">
        <v>48</v>
      </c>
      <c r="K19" s="367" t="s">
        <v>179</v>
      </c>
      <c r="L19" s="220">
        <v>5878388</v>
      </c>
      <c r="M19" s="242">
        <f t="shared" si="0"/>
        <v>0</v>
      </c>
      <c r="N19" s="25">
        <v>0</v>
      </c>
      <c r="O19" s="245">
        <v>0</v>
      </c>
      <c r="P19" s="244">
        <f>M19/L19</f>
        <v>0</v>
      </c>
      <c r="Q19" s="221" t="s">
        <v>251</v>
      </c>
      <c r="R19" s="18"/>
      <c r="S19" s="73"/>
    </row>
    <row r="20" spans="1:76" ht="190.15" customHeight="1" x14ac:dyDescent="0.25">
      <c r="A20" s="497">
        <v>4</v>
      </c>
      <c r="B20" s="438" t="s">
        <v>50</v>
      </c>
      <c r="C20" s="508" t="s">
        <v>120</v>
      </c>
      <c r="D20" s="438" t="s">
        <v>99</v>
      </c>
      <c r="E20" s="438" t="s">
        <v>103</v>
      </c>
      <c r="F20" s="438" t="s">
        <v>95</v>
      </c>
      <c r="G20" s="491">
        <v>433013258.18000001</v>
      </c>
      <c r="H20" s="438" t="s">
        <v>101</v>
      </c>
      <c r="I20" s="438" t="s">
        <v>104</v>
      </c>
      <c r="J20" s="538" t="s">
        <v>48</v>
      </c>
      <c r="K20" s="461" t="s">
        <v>181</v>
      </c>
      <c r="L20" s="463">
        <v>354887803</v>
      </c>
      <c r="M20" s="453">
        <f>N20+O20+N21</f>
        <v>88721951</v>
      </c>
      <c r="N20" s="26">
        <v>88653154</v>
      </c>
      <c r="O20" s="534">
        <v>0</v>
      </c>
      <c r="P20" s="536">
        <f>M20/L20</f>
        <v>0.250000000704448</v>
      </c>
      <c r="Q20" s="530" t="s">
        <v>243</v>
      </c>
      <c r="R20" s="18"/>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row>
    <row r="21" spans="1:76" ht="144.6" customHeight="1" x14ac:dyDescent="0.25">
      <c r="A21" s="507"/>
      <c r="B21" s="440"/>
      <c r="C21" s="440"/>
      <c r="D21" s="440"/>
      <c r="E21" s="440"/>
      <c r="F21" s="440"/>
      <c r="G21" s="492"/>
      <c r="H21" s="440"/>
      <c r="I21" s="440"/>
      <c r="J21" s="440"/>
      <c r="K21" s="462"/>
      <c r="L21" s="464"/>
      <c r="M21" s="454"/>
      <c r="N21" s="26">
        <v>68797</v>
      </c>
      <c r="O21" s="535"/>
      <c r="P21" s="537"/>
      <c r="Q21" s="531"/>
      <c r="R21" s="18"/>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row>
    <row r="22" spans="1:76" ht="103.5" customHeight="1" x14ac:dyDescent="0.25">
      <c r="A22" s="527">
        <v>5</v>
      </c>
      <c r="B22" s="493" t="s">
        <v>12</v>
      </c>
      <c r="C22" s="493" t="s">
        <v>51</v>
      </c>
      <c r="D22" s="493" t="s">
        <v>72</v>
      </c>
      <c r="E22" s="493" t="s">
        <v>106</v>
      </c>
      <c r="F22" s="493" t="s">
        <v>107</v>
      </c>
      <c r="G22" s="532">
        <v>383980487.01999998</v>
      </c>
      <c r="H22" s="493" t="s">
        <v>12</v>
      </c>
      <c r="I22" s="493" t="s">
        <v>108</v>
      </c>
      <c r="J22" s="236" t="s">
        <v>48</v>
      </c>
      <c r="K22" s="248" t="s">
        <v>182</v>
      </c>
      <c r="L22" s="24">
        <v>89233</v>
      </c>
      <c r="M22" s="238">
        <v>89233</v>
      </c>
      <c r="N22" s="495">
        <v>393223</v>
      </c>
      <c r="O22" s="249">
        <v>0</v>
      </c>
      <c r="P22" s="247">
        <f t="shared" ref="P22:P27" si="1">M22/L22</f>
        <v>1</v>
      </c>
      <c r="Q22" s="530" t="s">
        <v>252</v>
      </c>
      <c r="R22" s="18"/>
    </row>
    <row r="23" spans="1:76" ht="104.45" customHeight="1" x14ac:dyDescent="0.25">
      <c r="A23" s="528"/>
      <c r="B23" s="494"/>
      <c r="C23" s="494"/>
      <c r="D23" s="494"/>
      <c r="E23" s="494"/>
      <c r="F23" s="494"/>
      <c r="G23" s="533"/>
      <c r="H23" s="494"/>
      <c r="I23" s="494"/>
      <c r="J23" s="236" t="s">
        <v>48</v>
      </c>
      <c r="K23" s="248" t="s">
        <v>183</v>
      </c>
      <c r="L23" s="24">
        <v>303990</v>
      </c>
      <c r="M23" s="238">
        <v>303990</v>
      </c>
      <c r="N23" s="496"/>
      <c r="O23" s="249">
        <v>0</v>
      </c>
      <c r="P23" s="247">
        <f t="shared" si="1"/>
        <v>1</v>
      </c>
      <c r="Q23" s="531"/>
      <c r="R23" s="18"/>
    </row>
    <row r="24" spans="1:76" ht="177" customHeight="1" x14ac:dyDescent="0.25">
      <c r="A24" s="250">
        <v>6</v>
      </c>
      <c r="B24" s="251" t="s">
        <v>12</v>
      </c>
      <c r="C24" s="252" t="s">
        <v>17</v>
      </c>
      <c r="D24" s="252" t="s">
        <v>72</v>
      </c>
      <c r="E24" s="252" t="s">
        <v>109</v>
      </c>
      <c r="F24" s="252" t="s">
        <v>110</v>
      </c>
      <c r="G24" s="77">
        <v>77718036.650000006</v>
      </c>
      <c r="H24" s="252" t="s">
        <v>12</v>
      </c>
      <c r="I24" s="252" t="s">
        <v>108</v>
      </c>
      <c r="J24" s="236" t="s">
        <v>48</v>
      </c>
      <c r="K24" s="360" t="s">
        <v>249</v>
      </c>
      <c r="L24" s="24">
        <v>44293.75</v>
      </c>
      <c r="M24" s="238">
        <f t="shared" ref="M24:M25" si="2">N24+O24</f>
        <v>37650</v>
      </c>
      <c r="N24" s="26">
        <v>37650</v>
      </c>
      <c r="O24" s="249">
        <v>0</v>
      </c>
      <c r="P24" s="247">
        <f t="shared" si="1"/>
        <v>0.85000705517144071</v>
      </c>
      <c r="Q24" s="1" t="s">
        <v>253</v>
      </c>
      <c r="R24" s="18"/>
    </row>
    <row r="25" spans="1:76" ht="165" x14ac:dyDescent="0.25">
      <c r="A25" s="250">
        <v>7</v>
      </c>
      <c r="B25" s="251" t="s">
        <v>12</v>
      </c>
      <c r="C25" s="252" t="s">
        <v>18</v>
      </c>
      <c r="D25" s="252" t="s">
        <v>72</v>
      </c>
      <c r="E25" s="252" t="s">
        <v>109</v>
      </c>
      <c r="F25" s="252" t="s">
        <v>107</v>
      </c>
      <c r="G25" s="77">
        <v>429420138.85000002</v>
      </c>
      <c r="H25" s="252" t="s">
        <v>12</v>
      </c>
      <c r="I25" s="252" t="s">
        <v>108</v>
      </c>
      <c r="J25" s="253" t="s">
        <v>48</v>
      </c>
      <c r="K25" s="360" t="s">
        <v>183</v>
      </c>
      <c r="L25" s="24">
        <v>397500</v>
      </c>
      <c r="M25" s="238">
        <f t="shared" si="2"/>
        <v>337875</v>
      </c>
      <c r="N25" s="26">
        <v>337875</v>
      </c>
      <c r="O25" s="249">
        <v>0</v>
      </c>
      <c r="P25" s="247">
        <f t="shared" si="1"/>
        <v>0.85</v>
      </c>
      <c r="Q25" s="1" t="s">
        <v>254</v>
      </c>
      <c r="R25" s="18"/>
    </row>
    <row r="26" spans="1:76" ht="318.60000000000002" customHeight="1" x14ac:dyDescent="0.25">
      <c r="A26" s="497">
        <v>11</v>
      </c>
      <c r="B26" s="438" t="s">
        <v>169</v>
      </c>
      <c r="C26" s="438" t="s">
        <v>52</v>
      </c>
      <c r="D26" s="438" t="s">
        <v>99</v>
      </c>
      <c r="E26" s="438" t="s">
        <v>111</v>
      </c>
      <c r="F26" s="438" t="s">
        <v>107</v>
      </c>
      <c r="G26" s="532">
        <v>50983386.560000002</v>
      </c>
      <c r="H26" s="438" t="s">
        <v>101</v>
      </c>
      <c r="I26" s="438" t="s">
        <v>112</v>
      </c>
      <c r="J26" s="252" t="s">
        <v>85</v>
      </c>
      <c r="K26" s="248" t="s">
        <v>171</v>
      </c>
      <c r="L26" s="27">
        <v>9399552</v>
      </c>
      <c r="M26" s="254">
        <f>N26+O26</f>
        <v>1901380.51</v>
      </c>
      <c r="N26" s="25">
        <v>1901380.51</v>
      </c>
      <c r="O26" s="28">
        <v>0</v>
      </c>
      <c r="P26" s="247">
        <f t="shared" si="1"/>
        <v>0.20228416311756134</v>
      </c>
      <c r="Q26" s="331" t="s">
        <v>219</v>
      </c>
      <c r="R26" s="18"/>
      <c r="S26" s="18"/>
    </row>
    <row r="27" spans="1:76" ht="264" customHeight="1" x14ac:dyDescent="0.25">
      <c r="A27" s="507"/>
      <c r="B27" s="440"/>
      <c r="C27" s="440"/>
      <c r="D27" s="440"/>
      <c r="E27" s="440"/>
      <c r="F27" s="440"/>
      <c r="G27" s="533"/>
      <c r="H27" s="440"/>
      <c r="I27" s="440"/>
      <c r="J27" s="236" t="s">
        <v>48</v>
      </c>
      <c r="K27" s="248" t="s">
        <v>113</v>
      </c>
      <c r="L27" s="24">
        <v>6773775.2599999998</v>
      </c>
      <c r="M27" s="238">
        <f>N27+O27</f>
        <v>7605522</v>
      </c>
      <c r="N27" s="26">
        <v>7605522</v>
      </c>
      <c r="O27" s="249">
        <v>0</v>
      </c>
      <c r="P27" s="247">
        <f t="shared" si="1"/>
        <v>1.1227892435273974</v>
      </c>
      <c r="Q27" s="366" t="s">
        <v>255</v>
      </c>
      <c r="R27" s="18"/>
    </row>
    <row r="28" spans="1:76" ht="148.15" customHeight="1" x14ac:dyDescent="0.25">
      <c r="A28" s="256">
        <v>13</v>
      </c>
      <c r="B28" s="257" t="s">
        <v>12</v>
      </c>
      <c r="C28" s="257" t="s">
        <v>14</v>
      </c>
      <c r="D28" s="257" t="s">
        <v>72</v>
      </c>
      <c r="E28" s="252" t="s">
        <v>172</v>
      </c>
      <c r="F28" s="252" t="s">
        <v>107</v>
      </c>
      <c r="G28" s="77">
        <v>75726679.859999999</v>
      </c>
      <c r="H28" s="77" t="s">
        <v>12</v>
      </c>
      <c r="I28" s="2" t="s">
        <v>114</v>
      </c>
      <c r="J28" s="236" t="s">
        <v>48</v>
      </c>
      <c r="K28" s="361" t="s">
        <v>182</v>
      </c>
      <c r="L28" s="258">
        <v>259240</v>
      </c>
      <c r="M28" s="259">
        <f>N28+O28</f>
        <v>259240</v>
      </c>
      <c r="N28" s="25">
        <v>259240</v>
      </c>
      <c r="O28" s="260">
        <v>0</v>
      </c>
      <c r="P28" s="247">
        <f>M28/L28</f>
        <v>1</v>
      </c>
      <c r="Q28" s="1" t="s">
        <v>256</v>
      </c>
      <c r="R28" s="18"/>
    </row>
    <row r="29" spans="1:76" ht="134.44999999999999" customHeight="1" x14ac:dyDescent="0.25">
      <c r="A29" s="256">
        <v>14</v>
      </c>
      <c r="B29" s="257" t="s">
        <v>12</v>
      </c>
      <c r="C29" s="257" t="s">
        <v>53</v>
      </c>
      <c r="D29" s="257" t="s">
        <v>72</v>
      </c>
      <c r="E29" s="252" t="s">
        <v>115</v>
      </c>
      <c r="F29" s="261" t="s">
        <v>107</v>
      </c>
      <c r="G29" s="77">
        <v>114144662.22</v>
      </c>
      <c r="H29" s="77" t="s">
        <v>12</v>
      </c>
      <c r="I29" s="2" t="s">
        <v>108</v>
      </c>
      <c r="J29" s="236" t="s">
        <v>48</v>
      </c>
      <c r="K29" s="362" t="s">
        <v>182</v>
      </c>
      <c r="L29" s="29">
        <v>186679.77</v>
      </c>
      <c r="M29" s="238">
        <f t="shared" ref="M29:M30" si="3">N29+O29</f>
        <v>195663</v>
      </c>
      <c r="N29" s="170">
        <v>195663</v>
      </c>
      <c r="O29" s="254">
        <v>0</v>
      </c>
      <c r="P29" s="239">
        <f>M29/L29</f>
        <v>1.0481210685014237</v>
      </c>
      <c r="Q29" s="366" t="s">
        <v>257</v>
      </c>
      <c r="R29" s="18"/>
    </row>
    <row r="30" spans="1:76" ht="134.44999999999999" customHeight="1" x14ac:dyDescent="0.25">
      <c r="A30" s="256">
        <v>15</v>
      </c>
      <c r="B30" s="257" t="s">
        <v>12</v>
      </c>
      <c r="C30" s="257" t="s">
        <v>15</v>
      </c>
      <c r="D30" s="257" t="s">
        <v>72</v>
      </c>
      <c r="E30" s="320" t="s">
        <v>115</v>
      </c>
      <c r="F30" s="261" t="s">
        <v>107</v>
      </c>
      <c r="G30" s="77">
        <v>97275841.819999993</v>
      </c>
      <c r="H30" s="77" t="s">
        <v>12</v>
      </c>
      <c r="I30" s="2" t="s">
        <v>108</v>
      </c>
      <c r="J30" s="253" t="s">
        <v>48</v>
      </c>
      <c r="K30" s="362" t="s">
        <v>182</v>
      </c>
      <c r="L30" s="118">
        <v>910378.05</v>
      </c>
      <c r="M30" s="27">
        <f t="shared" si="3"/>
        <v>751433</v>
      </c>
      <c r="N30" s="333">
        <v>751433</v>
      </c>
      <c r="O30" s="119">
        <v>0</v>
      </c>
      <c r="P30" s="120">
        <f>M30/L30</f>
        <v>0.82540764246238141</v>
      </c>
      <c r="Q30" s="121" t="s">
        <v>258</v>
      </c>
      <c r="R30" s="18"/>
    </row>
    <row r="31" spans="1:76" ht="180" x14ac:dyDescent="0.25">
      <c r="A31" s="527">
        <v>32</v>
      </c>
      <c r="B31" s="529" t="s">
        <v>116</v>
      </c>
      <c r="C31" s="438" t="s">
        <v>117</v>
      </c>
      <c r="D31" s="438" t="s">
        <v>80</v>
      </c>
      <c r="E31" s="438" t="s">
        <v>147</v>
      </c>
      <c r="F31" s="438" t="s">
        <v>92</v>
      </c>
      <c r="G31" s="509">
        <v>4146520.73</v>
      </c>
      <c r="H31" s="438" t="s">
        <v>116</v>
      </c>
      <c r="I31" s="438" t="s">
        <v>118</v>
      </c>
      <c r="J31" s="240" t="s">
        <v>93</v>
      </c>
      <c r="K31" s="526" t="s">
        <v>185</v>
      </c>
      <c r="L31" s="453">
        <v>740806.74</v>
      </c>
      <c r="M31" s="262">
        <f>N31+O31</f>
        <v>414621.75</v>
      </c>
      <c r="N31" s="126">
        <v>414621.75</v>
      </c>
      <c r="O31" s="263">
        <v>0</v>
      </c>
      <c r="P31" s="264">
        <f>(M31+M32)/L31</f>
        <v>1</v>
      </c>
      <c r="Q31" s="1" t="s">
        <v>260</v>
      </c>
      <c r="R31" s="18"/>
    </row>
    <row r="32" spans="1:76" ht="150" x14ac:dyDescent="0.25">
      <c r="A32" s="528"/>
      <c r="B32" s="440"/>
      <c r="C32" s="440"/>
      <c r="D32" s="440"/>
      <c r="E32" s="440"/>
      <c r="F32" s="440"/>
      <c r="G32" s="525"/>
      <c r="H32" s="440"/>
      <c r="I32" s="440"/>
      <c r="J32" s="255" t="s">
        <v>119</v>
      </c>
      <c r="K32" s="440"/>
      <c r="L32" s="454"/>
      <c r="M32" s="265">
        <f>N32+O32</f>
        <v>326184.99</v>
      </c>
      <c r="N32" s="127">
        <v>326184.99</v>
      </c>
      <c r="O32" s="266">
        <v>0</v>
      </c>
      <c r="P32" s="247">
        <v>0</v>
      </c>
      <c r="Q32" s="221" t="s">
        <v>259</v>
      </c>
      <c r="R32" s="18"/>
    </row>
    <row r="33" spans="1:21" ht="119.45" customHeight="1" x14ac:dyDescent="0.25">
      <c r="A33" s="517">
        <v>33</v>
      </c>
      <c r="B33" s="519" t="s">
        <v>12</v>
      </c>
      <c r="C33" s="521" t="s">
        <v>148</v>
      </c>
      <c r="D33" s="438" t="s">
        <v>72</v>
      </c>
      <c r="E33" s="493" t="s">
        <v>202</v>
      </c>
      <c r="F33" s="523" t="s">
        <v>149</v>
      </c>
      <c r="G33" s="509">
        <v>179363388.91</v>
      </c>
      <c r="H33" s="511" t="s">
        <v>201</v>
      </c>
      <c r="I33" s="446"/>
      <c r="J33" s="252" t="s">
        <v>105</v>
      </c>
      <c r="K33" s="316" t="s">
        <v>215</v>
      </c>
      <c r="L33" s="262">
        <v>51000</v>
      </c>
      <c r="M33" s="27">
        <f>N33+O33</f>
        <v>51000</v>
      </c>
      <c r="N33" s="173">
        <v>51000</v>
      </c>
      <c r="O33" s="267">
        <v>0</v>
      </c>
      <c r="P33" s="247">
        <f t="shared" ref="P33:P38" si="4">M33/L33</f>
        <v>1</v>
      </c>
      <c r="Q33" s="233" t="s">
        <v>204</v>
      </c>
      <c r="R33" s="18"/>
    </row>
    <row r="34" spans="1:21" ht="144" customHeight="1" x14ac:dyDescent="0.25">
      <c r="A34" s="518"/>
      <c r="B34" s="520"/>
      <c r="C34" s="439"/>
      <c r="D34" s="439"/>
      <c r="E34" s="522"/>
      <c r="F34" s="524"/>
      <c r="G34" s="510"/>
      <c r="H34" s="512"/>
      <c r="I34" s="447"/>
      <c r="J34" s="335" t="s">
        <v>221</v>
      </c>
      <c r="K34" s="564" t="s">
        <v>217</v>
      </c>
      <c r="L34" s="138">
        <v>8707536.5800000001</v>
      </c>
      <c r="M34" s="27">
        <f t="shared" ref="M34" si="5">N34+O34</f>
        <v>4353768.29</v>
      </c>
      <c r="N34" s="330">
        <v>4353768.29</v>
      </c>
      <c r="O34" s="122">
        <v>0</v>
      </c>
      <c r="P34" s="125">
        <f t="shared" si="4"/>
        <v>0.5</v>
      </c>
      <c r="Q34" s="530" t="s">
        <v>222</v>
      </c>
      <c r="R34" s="18"/>
    </row>
    <row r="35" spans="1:21" ht="99" customHeight="1" x14ac:dyDescent="0.25">
      <c r="A35" s="518"/>
      <c r="B35" s="520"/>
      <c r="C35" s="439"/>
      <c r="D35" s="439"/>
      <c r="E35" s="522"/>
      <c r="F35" s="524"/>
      <c r="G35" s="510"/>
      <c r="H35" s="512"/>
      <c r="I35" s="447"/>
      <c r="J35" s="329" t="s">
        <v>218</v>
      </c>
      <c r="K35" s="564"/>
      <c r="L35" s="27">
        <v>938132.81</v>
      </c>
      <c r="M35" s="27">
        <f>N35+O35</f>
        <v>938132.81</v>
      </c>
      <c r="N35" s="330">
        <v>938132.81</v>
      </c>
      <c r="O35" s="122">
        <v>0</v>
      </c>
      <c r="P35" s="125">
        <f t="shared" si="4"/>
        <v>1</v>
      </c>
      <c r="Q35" s="566"/>
      <c r="R35" s="18"/>
    </row>
    <row r="36" spans="1:21" ht="154.15" customHeight="1" x14ac:dyDescent="0.25">
      <c r="A36" s="518"/>
      <c r="B36" s="520"/>
      <c r="C36" s="439"/>
      <c r="D36" s="439"/>
      <c r="E36" s="522"/>
      <c r="F36" s="524"/>
      <c r="G36" s="510"/>
      <c r="H36" s="512"/>
      <c r="I36" s="447"/>
      <c r="J36" s="334" t="s">
        <v>220</v>
      </c>
      <c r="K36" s="565"/>
      <c r="L36" s="27">
        <v>5550633.3099999996</v>
      </c>
      <c r="M36" s="27">
        <f>N36+O36</f>
        <v>2771962.31</v>
      </c>
      <c r="N36" s="174">
        <v>2771962.31</v>
      </c>
      <c r="O36" s="122">
        <v>0</v>
      </c>
      <c r="P36" s="125">
        <f t="shared" si="4"/>
        <v>0.49939568247213223</v>
      </c>
      <c r="Q36" s="567"/>
      <c r="R36" s="18"/>
      <c r="T36" s="18"/>
    </row>
    <row r="37" spans="1:21" ht="213.6" customHeight="1" x14ac:dyDescent="0.25">
      <c r="A37" s="313">
        <v>34</v>
      </c>
      <c r="B37" s="314" t="s">
        <v>9</v>
      </c>
      <c r="C37" s="364" t="s">
        <v>150</v>
      </c>
      <c r="D37" s="240" t="s">
        <v>80</v>
      </c>
      <c r="E37" s="306" t="s">
        <v>203</v>
      </c>
      <c r="F37" s="307" t="s">
        <v>151</v>
      </c>
      <c r="G37" s="321">
        <v>41312631</v>
      </c>
      <c r="H37" s="308" t="s">
        <v>186</v>
      </c>
      <c r="I37" s="240"/>
      <c r="J37" s="240" t="s">
        <v>152</v>
      </c>
      <c r="K37" s="316" t="s">
        <v>187</v>
      </c>
      <c r="L37" s="138">
        <v>6000052.0800000001</v>
      </c>
      <c r="M37" s="138">
        <f t="shared" ref="M37" si="6">N37+O37</f>
        <v>6000052.0800000001</v>
      </c>
      <c r="N37" s="270">
        <v>6000052.0800000001</v>
      </c>
      <c r="O37" s="271">
        <v>0</v>
      </c>
      <c r="P37" s="125">
        <f t="shared" si="4"/>
        <v>1</v>
      </c>
      <c r="Q37" s="272" t="s">
        <v>261</v>
      </c>
      <c r="R37" s="18"/>
      <c r="U37" s="18"/>
    </row>
    <row r="38" spans="1:21" ht="195" x14ac:dyDescent="0.25">
      <c r="A38" s="313">
        <v>35</v>
      </c>
      <c r="B38" s="317" t="s">
        <v>195</v>
      </c>
      <c r="C38" s="322" t="s">
        <v>196</v>
      </c>
      <c r="D38" s="318" t="s">
        <v>99</v>
      </c>
      <c r="E38" s="306" t="s">
        <v>197</v>
      </c>
      <c r="F38" s="357" t="s">
        <v>237</v>
      </c>
      <c r="G38" s="315">
        <v>1134926</v>
      </c>
      <c r="H38" s="317" t="s">
        <v>195</v>
      </c>
      <c r="I38" s="240"/>
      <c r="J38" s="318" t="s">
        <v>198</v>
      </c>
      <c r="K38" s="316" t="s">
        <v>208</v>
      </c>
      <c r="L38" s="27">
        <v>554865.31999999995</v>
      </c>
      <c r="M38" s="27">
        <f t="shared" ref="M38:M43" si="7">N38+O38</f>
        <v>554865.31999999995</v>
      </c>
      <c r="N38" s="330">
        <v>554865.31999999995</v>
      </c>
      <c r="O38" s="122">
        <v>0</v>
      </c>
      <c r="P38" s="125">
        <f t="shared" si="4"/>
        <v>1</v>
      </c>
      <c r="Q38" s="319" t="s">
        <v>244</v>
      </c>
      <c r="R38" s="18"/>
    </row>
    <row r="39" spans="1:21" ht="165" x14ac:dyDescent="0.25">
      <c r="A39" s="313">
        <v>36</v>
      </c>
      <c r="B39" s="324" t="s">
        <v>199</v>
      </c>
      <c r="C39" s="325" t="s">
        <v>200</v>
      </c>
      <c r="D39" s="318" t="s">
        <v>99</v>
      </c>
      <c r="E39" s="306" t="s">
        <v>197</v>
      </c>
      <c r="F39" s="357" t="s">
        <v>237</v>
      </c>
      <c r="G39" s="315">
        <v>1152963</v>
      </c>
      <c r="H39" s="324" t="s">
        <v>199</v>
      </c>
      <c r="I39" s="240"/>
      <c r="J39" s="318" t="s">
        <v>198</v>
      </c>
      <c r="K39" s="316" t="s">
        <v>209</v>
      </c>
      <c r="L39" s="27">
        <v>377710.68</v>
      </c>
      <c r="M39" s="27">
        <f t="shared" si="7"/>
        <v>377710.68</v>
      </c>
      <c r="N39" s="330">
        <v>377710.68</v>
      </c>
      <c r="O39" s="122">
        <v>0</v>
      </c>
      <c r="P39" s="125">
        <f t="shared" ref="P39:P43" si="8">M39/L39</f>
        <v>1</v>
      </c>
      <c r="Q39" s="319" t="s">
        <v>263</v>
      </c>
      <c r="R39" s="18"/>
    </row>
    <row r="40" spans="1:21" ht="150" x14ac:dyDescent="0.25">
      <c r="A40" s="313">
        <v>37</v>
      </c>
      <c r="B40" s="326" t="s">
        <v>207</v>
      </c>
      <c r="C40" s="327" t="s">
        <v>206</v>
      </c>
      <c r="D40" s="318" t="s">
        <v>99</v>
      </c>
      <c r="E40" s="306" t="s">
        <v>197</v>
      </c>
      <c r="F40" s="357" t="s">
        <v>237</v>
      </c>
      <c r="G40" s="315">
        <v>1152963</v>
      </c>
      <c r="H40" s="326" t="s">
        <v>205</v>
      </c>
      <c r="I40" s="240"/>
      <c r="J40" s="318" t="s">
        <v>198</v>
      </c>
      <c r="K40" s="316" t="s">
        <v>210</v>
      </c>
      <c r="L40" s="27">
        <v>46763.3</v>
      </c>
      <c r="M40" s="27">
        <f t="shared" si="7"/>
        <v>46763.3</v>
      </c>
      <c r="N40" s="330">
        <v>46763.3</v>
      </c>
      <c r="O40" s="122">
        <v>0</v>
      </c>
      <c r="P40" s="125">
        <f t="shared" si="8"/>
        <v>1</v>
      </c>
      <c r="Q40" s="1" t="s">
        <v>262</v>
      </c>
      <c r="R40" s="18"/>
    </row>
    <row r="41" spans="1:21" ht="285" x14ac:dyDescent="0.25">
      <c r="A41" s="338">
        <v>38</v>
      </c>
      <c r="B41" s="350" t="s">
        <v>193</v>
      </c>
      <c r="C41" s="351" t="s">
        <v>211</v>
      </c>
      <c r="D41" s="352" t="s">
        <v>212</v>
      </c>
      <c r="E41" s="306" t="s">
        <v>213</v>
      </c>
      <c r="F41" s="353" t="s">
        <v>214</v>
      </c>
      <c r="G41" s="315">
        <v>15000000</v>
      </c>
      <c r="H41" s="350" t="s">
        <v>193</v>
      </c>
      <c r="I41" s="240"/>
      <c r="J41" s="354" t="s">
        <v>192</v>
      </c>
      <c r="K41" s="316" t="s">
        <v>223</v>
      </c>
      <c r="L41" s="27">
        <v>3456643.63</v>
      </c>
      <c r="M41" s="27">
        <f t="shared" si="7"/>
        <v>3456643.63</v>
      </c>
      <c r="N41" s="330">
        <v>3456643.63</v>
      </c>
      <c r="O41" s="122">
        <v>0</v>
      </c>
      <c r="P41" s="125">
        <f t="shared" si="8"/>
        <v>1</v>
      </c>
      <c r="Q41" s="1" t="s">
        <v>240</v>
      </c>
      <c r="R41" s="18"/>
    </row>
    <row r="42" spans="1:21" ht="195" x14ac:dyDescent="0.25">
      <c r="A42" s="355">
        <v>39</v>
      </c>
      <c r="B42" s="350" t="s">
        <v>116</v>
      </c>
      <c r="C42" s="356" t="s">
        <v>234</v>
      </c>
      <c r="D42" s="356" t="s">
        <v>80</v>
      </c>
      <c r="E42" s="306" t="s">
        <v>238</v>
      </c>
      <c r="F42" s="357" t="s">
        <v>236</v>
      </c>
      <c r="G42" s="315">
        <v>465850</v>
      </c>
      <c r="H42" s="350" t="s">
        <v>116</v>
      </c>
      <c r="I42" s="240"/>
      <c r="J42" s="356" t="s">
        <v>241</v>
      </c>
      <c r="K42" s="316" t="s">
        <v>239</v>
      </c>
      <c r="L42" s="27">
        <v>27951</v>
      </c>
      <c r="M42" s="27">
        <f t="shared" si="7"/>
        <v>27951</v>
      </c>
      <c r="N42" s="330">
        <v>27951</v>
      </c>
      <c r="O42" s="122"/>
      <c r="P42" s="125">
        <f t="shared" si="8"/>
        <v>1</v>
      </c>
      <c r="Q42" s="1" t="s">
        <v>264</v>
      </c>
      <c r="R42" s="18"/>
    </row>
    <row r="43" spans="1:21" ht="195.75" thickBot="1" x14ac:dyDescent="0.3">
      <c r="A43" s="268">
        <v>40</v>
      </c>
      <c r="B43" s="328" t="s">
        <v>116</v>
      </c>
      <c r="C43" s="356" t="s">
        <v>235</v>
      </c>
      <c r="D43" s="356" t="s">
        <v>80</v>
      </c>
      <c r="E43" s="306" t="s">
        <v>238</v>
      </c>
      <c r="F43" s="357" t="s">
        <v>236</v>
      </c>
      <c r="G43" s="315">
        <v>469480</v>
      </c>
      <c r="H43" s="350" t="s">
        <v>116</v>
      </c>
      <c r="I43" s="269"/>
      <c r="J43" s="356" t="s">
        <v>241</v>
      </c>
      <c r="K43" s="316" t="s">
        <v>239</v>
      </c>
      <c r="L43" s="138">
        <v>28168.799999999999</v>
      </c>
      <c r="M43" s="27">
        <f t="shared" si="7"/>
        <v>28168.799999999999</v>
      </c>
      <c r="N43" s="270">
        <v>28168.799999999999</v>
      </c>
      <c r="O43" s="271"/>
      <c r="P43" s="323">
        <f t="shared" si="8"/>
        <v>1</v>
      </c>
      <c r="Q43" s="1" t="s">
        <v>265</v>
      </c>
      <c r="R43" s="18"/>
    </row>
    <row r="44" spans="1:21" ht="31.9" customHeight="1" thickBot="1" x14ac:dyDescent="0.3">
      <c r="A44" s="128"/>
      <c r="B44" s="129" t="s">
        <v>0</v>
      </c>
      <c r="C44" s="130"/>
      <c r="D44" s="130"/>
      <c r="E44" s="273"/>
      <c r="F44" s="274"/>
      <c r="G44" s="131">
        <f>SUM(G7:G43)</f>
        <v>3131980171.8299999</v>
      </c>
      <c r="H44" s="132"/>
      <c r="I44" s="275"/>
      <c r="J44" s="275"/>
      <c r="K44" s="276"/>
      <c r="L44" s="133">
        <f>SUM(L7:L43)</f>
        <v>740859759.04999983</v>
      </c>
      <c r="M44" s="175">
        <f>SUM(M7:M43)</f>
        <v>172467750.19000003</v>
      </c>
      <c r="N44" s="134">
        <f>SUM(N7:N43)</f>
        <v>205628142.19000003</v>
      </c>
      <c r="O44" s="135">
        <f>SUM(O7:O43)</f>
        <v>0</v>
      </c>
      <c r="P44" s="136">
        <f t="shared" ref="P44" si="9">M44/L44</f>
        <v>0.23279405863689293</v>
      </c>
      <c r="Q44" s="277" t="s">
        <v>54</v>
      </c>
      <c r="R44" s="18"/>
    </row>
    <row r="45" spans="1:21" ht="30" customHeight="1" x14ac:dyDescent="0.25">
      <c r="A45" s="31"/>
      <c r="B45" s="32" t="s">
        <v>55</v>
      </c>
      <c r="C45" s="513" t="s">
        <v>56</v>
      </c>
      <c r="D45" s="513"/>
      <c r="E45" s="513"/>
      <c r="F45" s="513"/>
      <c r="G45" s="513"/>
      <c r="H45" s="513"/>
      <c r="I45" s="513"/>
      <c r="J45" s="513"/>
      <c r="K45" s="514"/>
      <c r="L45" s="33" t="s">
        <v>54</v>
      </c>
      <c r="M45" s="33" t="s">
        <v>54</v>
      </c>
      <c r="N45" s="34">
        <f>N7+N10+N13+N16+N17+N18+N20+N21+N22+N24+N25+N26+N27+N28+N29+N30+N31+N32+N33+N34+N35+N37+N38+N39+N40+N41+N42+N43</f>
        <v>169695787.88000003</v>
      </c>
      <c r="O45" s="35" t="s">
        <v>54</v>
      </c>
      <c r="P45" s="36" t="s">
        <v>54</v>
      </c>
      <c r="Q45" s="278" t="s">
        <v>54</v>
      </c>
    </row>
    <row r="46" spans="1:21" ht="30" customHeight="1" x14ac:dyDescent="0.25">
      <c r="A46" s="37"/>
      <c r="B46" s="38" t="s">
        <v>55</v>
      </c>
      <c r="C46" s="515" t="s">
        <v>57</v>
      </c>
      <c r="D46" s="515"/>
      <c r="E46" s="515"/>
      <c r="F46" s="515"/>
      <c r="G46" s="515"/>
      <c r="H46" s="515"/>
      <c r="I46" s="515"/>
      <c r="J46" s="515"/>
      <c r="K46" s="516"/>
      <c r="L46" s="39" t="s">
        <v>54</v>
      </c>
      <c r="M46" s="39" t="s">
        <v>54</v>
      </c>
      <c r="N46" s="137">
        <f>N15</f>
        <v>33160392</v>
      </c>
      <c r="O46" s="40" t="s">
        <v>54</v>
      </c>
      <c r="P46" s="41" t="s">
        <v>54</v>
      </c>
      <c r="Q46" s="279" t="s">
        <v>54</v>
      </c>
    </row>
    <row r="47" spans="1:21" ht="30.75" customHeight="1" thickBot="1" x14ac:dyDescent="0.3">
      <c r="A47" s="42"/>
      <c r="B47" s="43" t="s">
        <v>55</v>
      </c>
      <c r="C47" s="503" t="s">
        <v>58</v>
      </c>
      <c r="D47" s="503"/>
      <c r="E47" s="503"/>
      <c r="F47" s="503"/>
      <c r="G47" s="503"/>
      <c r="H47" s="503"/>
      <c r="I47" s="503"/>
      <c r="J47" s="503"/>
      <c r="K47" s="504"/>
      <c r="L47" s="44" t="s">
        <v>54</v>
      </c>
      <c r="M47" s="44" t="s">
        <v>54</v>
      </c>
      <c r="N47" s="45">
        <f>N19+N36</f>
        <v>2771962.31</v>
      </c>
      <c r="O47" s="46">
        <f>O44</f>
        <v>0</v>
      </c>
      <c r="P47" s="280" t="s">
        <v>54</v>
      </c>
      <c r="Q47" s="281" t="s">
        <v>54</v>
      </c>
    </row>
    <row r="48" spans="1:21" x14ac:dyDescent="0.25">
      <c r="A48" s="47"/>
      <c r="B48" s="48"/>
      <c r="C48" s="49"/>
      <c r="D48" s="49"/>
      <c r="E48" s="50"/>
      <c r="F48" s="50"/>
      <c r="G48" s="51"/>
      <c r="H48" s="52"/>
      <c r="I48" s="53"/>
      <c r="J48" s="53"/>
      <c r="K48" s="53"/>
      <c r="L48" s="53"/>
      <c r="M48" s="53"/>
      <c r="N48" s="54"/>
      <c r="O48" s="55"/>
      <c r="P48" s="55"/>
    </row>
    <row r="49" spans="1:16" x14ac:dyDescent="0.25">
      <c r="A49" s="56"/>
      <c r="B49" s="75" t="s">
        <v>59</v>
      </c>
      <c r="C49" s="49"/>
      <c r="D49" s="49"/>
      <c r="E49" s="58"/>
      <c r="F49" s="58"/>
      <c r="G49" s="222"/>
      <c r="H49" s="223"/>
      <c r="I49" s="69"/>
      <c r="J49" s="69"/>
      <c r="K49" s="69"/>
      <c r="L49" s="282"/>
      <c r="M49" s="282"/>
      <c r="N49" s="224"/>
      <c r="O49" s="62"/>
      <c r="P49" s="63"/>
    </row>
    <row r="50" spans="1:16" ht="67.150000000000006" customHeight="1" x14ac:dyDescent="0.25">
      <c r="A50" s="47"/>
      <c r="B50" s="505" t="s">
        <v>247</v>
      </c>
      <c r="C50" s="506"/>
      <c r="D50" s="506"/>
      <c r="E50" s="506"/>
      <c r="F50" s="506"/>
      <c r="G50" s="506"/>
      <c r="H50" s="506"/>
      <c r="I50" s="506"/>
      <c r="J50" s="506"/>
      <c r="K50" s="506"/>
      <c r="L50" s="176"/>
      <c r="M50" s="177"/>
      <c r="N50" s="117"/>
      <c r="O50" s="55"/>
      <c r="P50" s="55"/>
    </row>
    <row r="51" spans="1:16" x14ac:dyDescent="0.25">
      <c r="A51" s="47"/>
      <c r="B51" s="57"/>
      <c r="C51" s="64"/>
      <c r="D51" s="64"/>
      <c r="E51" s="50"/>
      <c r="F51" s="50"/>
      <c r="G51" s="51"/>
      <c r="H51" s="52"/>
      <c r="I51" s="53"/>
      <c r="J51" s="53"/>
      <c r="K51" s="53"/>
      <c r="L51" s="53"/>
      <c r="M51" s="55"/>
      <c r="N51" s="65"/>
      <c r="O51" s="35"/>
      <c r="P51" s="30"/>
    </row>
    <row r="52" spans="1:16" x14ac:dyDescent="0.25">
      <c r="A52" s="47"/>
      <c r="B52" s="57"/>
      <c r="C52" s="64"/>
      <c r="D52" s="64"/>
      <c r="E52" s="50"/>
      <c r="F52" s="50"/>
      <c r="G52" s="51"/>
      <c r="H52" s="52"/>
      <c r="I52" s="53"/>
      <c r="J52" s="53"/>
      <c r="K52" s="53"/>
      <c r="L52" s="53"/>
      <c r="M52" s="55"/>
      <c r="N52" s="66"/>
      <c r="O52" s="35"/>
      <c r="P52" s="30"/>
    </row>
    <row r="53" spans="1:16" x14ac:dyDescent="0.25">
      <c r="A53" s="47"/>
      <c r="B53" s="57"/>
      <c r="C53" s="64"/>
      <c r="D53" s="64"/>
      <c r="E53" s="50"/>
      <c r="F53" s="50"/>
      <c r="G53" s="51"/>
      <c r="H53" s="52"/>
      <c r="I53" s="53"/>
      <c r="J53" s="53"/>
      <c r="K53" s="53"/>
      <c r="L53" s="53"/>
      <c r="M53" s="55"/>
      <c r="N53" s="67"/>
      <c r="O53" s="68"/>
      <c r="P53" s="30"/>
    </row>
    <row r="54" spans="1:16" x14ac:dyDescent="0.25">
      <c r="A54" s="47"/>
      <c r="B54" s="69"/>
      <c r="C54" s="58"/>
      <c r="D54" s="58"/>
      <c r="I54" s="70"/>
      <c r="J54" s="70"/>
      <c r="K54" s="70"/>
      <c r="L54" s="71"/>
      <c r="M54" s="71"/>
      <c r="N54" s="72"/>
      <c r="O54" s="72"/>
      <c r="P54" s="72"/>
    </row>
    <row r="55" spans="1:16" x14ac:dyDescent="0.25">
      <c r="A55" s="47"/>
      <c r="B55" s="69"/>
      <c r="C55" s="58"/>
      <c r="D55" s="58"/>
      <c r="I55" s="70"/>
      <c r="J55" s="70"/>
      <c r="K55" s="70"/>
      <c r="L55" s="71"/>
      <c r="M55" s="71"/>
      <c r="N55" s="72"/>
      <c r="O55" s="72"/>
      <c r="P55" s="73"/>
    </row>
    <row r="56" spans="1:16" x14ac:dyDescent="0.25">
      <c r="A56" s="47"/>
      <c r="I56" s="70"/>
      <c r="J56" s="70"/>
      <c r="K56" s="70"/>
      <c r="L56" s="71"/>
      <c r="M56" s="71"/>
      <c r="N56" s="72"/>
      <c r="O56" s="72"/>
      <c r="P56" s="73"/>
    </row>
    <row r="57" spans="1:16" x14ac:dyDescent="0.25">
      <c r="A57" s="47"/>
      <c r="I57" s="70"/>
      <c r="J57" s="70"/>
      <c r="K57" s="70"/>
      <c r="L57" s="71"/>
      <c r="M57" s="71"/>
      <c r="N57" s="72"/>
      <c r="O57" s="72"/>
      <c r="P57" s="73"/>
    </row>
    <row r="58" spans="1:16" x14ac:dyDescent="0.25">
      <c r="A58" s="47"/>
      <c r="I58" s="70"/>
      <c r="J58" s="70"/>
      <c r="K58" s="70"/>
      <c r="L58" s="71"/>
      <c r="M58" s="70"/>
      <c r="N58" s="73"/>
      <c r="O58" s="73"/>
      <c r="P58" s="73"/>
    </row>
    <row r="59" spans="1:16" x14ac:dyDescent="0.25">
      <c r="A59" s="47"/>
      <c r="I59" s="70"/>
      <c r="J59" s="70"/>
      <c r="K59" s="70"/>
      <c r="L59" s="70"/>
      <c r="M59" s="70"/>
      <c r="N59" s="73"/>
      <c r="O59" s="73"/>
      <c r="P59" s="73"/>
    </row>
    <row r="60" spans="1:16" x14ac:dyDescent="0.25">
      <c r="A60" s="47"/>
      <c r="I60" s="70"/>
      <c r="J60" s="59"/>
      <c r="K60" s="70"/>
      <c r="L60" s="70"/>
      <c r="M60" s="70"/>
      <c r="N60" s="18"/>
      <c r="O60" s="18"/>
      <c r="P60" s="18"/>
    </row>
    <row r="61" spans="1:16" x14ac:dyDescent="0.25">
      <c r="A61" s="47"/>
      <c r="I61" s="70"/>
      <c r="J61" s="59"/>
      <c r="K61" s="70"/>
      <c r="L61" s="70"/>
      <c r="M61" s="70"/>
      <c r="N61" s="18"/>
      <c r="O61" s="18"/>
      <c r="P61" s="18"/>
    </row>
    <row r="62" spans="1:16" x14ac:dyDescent="0.25">
      <c r="A62" s="47"/>
      <c r="I62" s="70"/>
      <c r="J62" s="70"/>
      <c r="K62" s="70"/>
      <c r="L62" s="70"/>
      <c r="M62" s="70"/>
      <c r="N62" s="18"/>
      <c r="O62" s="18"/>
      <c r="P62" s="18"/>
    </row>
    <row r="63" spans="1:16" x14ac:dyDescent="0.25">
      <c r="A63" s="47"/>
      <c r="I63" s="70"/>
      <c r="J63" s="70"/>
      <c r="K63" s="70"/>
      <c r="L63" s="70"/>
      <c r="M63" s="70"/>
      <c r="N63" s="18"/>
      <c r="O63" s="18"/>
      <c r="P63" s="18"/>
    </row>
    <row r="64" spans="1:16" x14ac:dyDescent="0.25">
      <c r="A64" s="47"/>
      <c r="I64" s="70"/>
      <c r="J64" s="70"/>
      <c r="K64" s="70"/>
      <c r="L64" s="70"/>
      <c r="M64" s="70"/>
      <c r="N64" s="18"/>
      <c r="O64" s="18"/>
      <c r="P64" s="18"/>
    </row>
    <row r="65" spans="1:16" x14ac:dyDescent="0.25">
      <c r="A65" s="47"/>
      <c r="I65" s="70"/>
      <c r="J65" s="70"/>
      <c r="K65" s="70"/>
      <c r="L65" s="70"/>
      <c r="M65" s="70"/>
      <c r="N65" s="18"/>
      <c r="O65" s="18"/>
      <c r="P65" s="18"/>
    </row>
    <row r="66" spans="1:16" x14ac:dyDescent="0.25">
      <c r="A66" s="47"/>
      <c r="I66" s="70"/>
      <c r="J66" s="70"/>
      <c r="K66" s="70"/>
      <c r="L66" s="70"/>
      <c r="M66" s="70"/>
      <c r="N66" s="18"/>
      <c r="O66" s="18"/>
      <c r="P66" s="18"/>
    </row>
    <row r="67" spans="1:16" x14ac:dyDescent="0.25">
      <c r="A67" s="47"/>
      <c r="I67" s="70"/>
      <c r="J67" s="70"/>
      <c r="K67" s="70"/>
      <c r="L67" s="70"/>
      <c r="M67" s="70"/>
      <c r="N67" s="18"/>
      <c r="O67" s="18"/>
      <c r="P67" s="18"/>
    </row>
    <row r="68" spans="1:16" x14ac:dyDescent="0.25">
      <c r="A68" s="47"/>
      <c r="I68" s="70"/>
      <c r="J68" s="70"/>
      <c r="K68" s="70"/>
      <c r="L68" s="70"/>
      <c r="M68" s="70"/>
      <c r="N68" s="18"/>
      <c r="O68" s="18"/>
      <c r="P68" s="18"/>
    </row>
    <row r="69" spans="1:16" x14ac:dyDescent="0.25">
      <c r="A69" s="47"/>
      <c r="I69" s="70"/>
      <c r="J69" s="70"/>
      <c r="K69" s="70"/>
      <c r="L69" s="70"/>
      <c r="M69" s="70"/>
      <c r="N69" s="18"/>
      <c r="O69" s="18"/>
      <c r="P69" s="18"/>
    </row>
    <row r="70" spans="1:16" x14ac:dyDescent="0.25">
      <c r="A70" s="47"/>
      <c r="I70" s="70"/>
      <c r="J70" s="70"/>
      <c r="K70" s="70"/>
      <c r="L70" s="70"/>
      <c r="M70" s="70"/>
      <c r="N70" s="18"/>
      <c r="O70" s="18"/>
      <c r="P70" s="18"/>
    </row>
    <row r="71" spans="1:16" x14ac:dyDescent="0.25">
      <c r="A71" s="47"/>
      <c r="I71" s="70"/>
      <c r="J71" s="70"/>
      <c r="K71" s="70"/>
      <c r="L71" s="70"/>
      <c r="M71" s="70"/>
      <c r="N71" s="18"/>
      <c r="O71" s="18"/>
      <c r="P71" s="18"/>
    </row>
    <row r="72" spans="1:16" x14ac:dyDescent="0.25">
      <c r="A72" s="47"/>
      <c r="I72" s="70"/>
      <c r="J72" s="70"/>
      <c r="K72" s="70"/>
      <c r="L72" s="70"/>
      <c r="M72" s="70"/>
      <c r="N72" s="18"/>
      <c r="O72" s="18"/>
      <c r="P72" s="18"/>
    </row>
    <row r="73" spans="1:16" x14ac:dyDescent="0.25">
      <c r="A73" s="47"/>
      <c r="I73" s="70"/>
      <c r="J73" s="70"/>
      <c r="K73" s="70"/>
      <c r="L73" s="70"/>
      <c r="M73" s="70"/>
      <c r="N73" s="18"/>
      <c r="O73" s="18"/>
      <c r="P73" s="18"/>
    </row>
    <row r="74" spans="1:16" x14ac:dyDescent="0.25">
      <c r="A74" s="47"/>
      <c r="I74" s="70"/>
      <c r="J74" s="70"/>
      <c r="K74" s="70"/>
      <c r="L74" s="70"/>
      <c r="M74" s="70"/>
      <c r="N74" s="18"/>
      <c r="O74" s="18"/>
      <c r="P74" s="18"/>
    </row>
    <row r="75" spans="1:16" x14ac:dyDescent="0.25">
      <c r="A75" s="47"/>
      <c r="I75" s="70"/>
      <c r="J75" s="70"/>
      <c r="K75" s="70"/>
      <c r="L75" s="70"/>
      <c r="M75" s="70"/>
      <c r="N75" s="18"/>
      <c r="O75" s="18"/>
      <c r="P75" s="18"/>
    </row>
    <row r="76" spans="1:16" x14ac:dyDescent="0.25">
      <c r="A76" s="47"/>
      <c r="I76" s="70"/>
      <c r="J76" s="70"/>
      <c r="K76" s="70"/>
      <c r="L76" s="70"/>
      <c r="M76" s="70"/>
      <c r="N76" s="18"/>
      <c r="O76" s="18"/>
      <c r="P76" s="18"/>
    </row>
    <row r="77" spans="1:16" x14ac:dyDescent="0.25">
      <c r="A77" s="47"/>
      <c r="I77" s="70"/>
      <c r="J77" s="70"/>
      <c r="K77" s="70"/>
      <c r="L77" s="70"/>
      <c r="M77" s="70"/>
      <c r="N77" s="18"/>
      <c r="O77" s="18"/>
      <c r="P77" s="18"/>
    </row>
    <row r="78" spans="1:16" x14ac:dyDescent="0.25">
      <c r="A78" s="47"/>
      <c r="I78" s="70"/>
      <c r="J78" s="70"/>
      <c r="K78" s="70"/>
      <c r="L78" s="70"/>
      <c r="M78" s="70"/>
      <c r="N78" s="18"/>
      <c r="O78" s="18"/>
      <c r="P78" s="18"/>
    </row>
    <row r="79" spans="1:16" x14ac:dyDescent="0.25">
      <c r="A79" s="47"/>
      <c r="I79" s="70"/>
      <c r="J79" s="70"/>
      <c r="K79" s="70"/>
      <c r="L79" s="70"/>
      <c r="M79" s="70"/>
      <c r="N79" s="18"/>
      <c r="O79" s="18"/>
      <c r="P79" s="18"/>
    </row>
    <row r="80" spans="1:16" x14ac:dyDescent="0.25">
      <c r="A80" s="47"/>
      <c r="I80" s="70"/>
      <c r="J80" s="70"/>
      <c r="K80" s="70"/>
      <c r="L80" s="70"/>
      <c r="M80" s="70"/>
      <c r="N80" s="18"/>
      <c r="O80" s="18"/>
      <c r="P80" s="18"/>
    </row>
    <row r="81" spans="1:16" x14ac:dyDescent="0.25">
      <c r="A81" s="47"/>
      <c r="I81" s="70"/>
      <c r="J81" s="70"/>
      <c r="K81" s="70"/>
      <c r="L81" s="70"/>
      <c r="M81" s="70"/>
      <c r="N81" s="18"/>
      <c r="O81" s="18"/>
      <c r="P81" s="18"/>
    </row>
    <row r="82" spans="1:16" x14ac:dyDescent="0.25">
      <c r="A82" s="47"/>
      <c r="I82" s="70"/>
      <c r="J82" s="70"/>
      <c r="K82" s="70"/>
      <c r="L82" s="70"/>
      <c r="M82" s="70"/>
      <c r="N82" s="18"/>
      <c r="O82" s="18"/>
      <c r="P82" s="18"/>
    </row>
    <row r="83" spans="1:16" x14ac:dyDescent="0.25">
      <c r="A83" s="47"/>
      <c r="I83" s="70"/>
      <c r="J83" s="70"/>
      <c r="K83" s="70"/>
      <c r="L83" s="70"/>
      <c r="M83" s="70"/>
      <c r="N83" s="18"/>
      <c r="O83" s="18"/>
      <c r="P83" s="18"/>
    </row>
    <row r="84" spans="1:16" x14ac:dyDescent="0.25">
      <c r="A84" s="47"/>
      <c r="I84" s="70"/>
      <c r="J84" s="70"/>
      <c r="K84" s="70"/>
      <c r="L84" s="70"/>
      <c r="M84" s="70"/>
      <c r="N84" s="18"/>
      <c r="O84" s="18"/>
      <c r="P84" s="18"/>
    </row>
    <row r="85" spans="1:16" x14ac:dyDescent="0.25">
      <c r="A85" s="47"/>
      <c r="I85" s="70"/>
      <c r="J85" s="70"/>
      <c r="K85" s="70"/>
      <c r="L85" s="70"/>
      <c r="M85" s="70"/>
      <c r="N85" s="18"/>
      <c r="O85" s="18"/>
      <c r="P85" s="18"/>
    </row>
    <row r="86" spans="1:16" x14ac:dyDescent="0.25">
      <c r="A86" s="53"/>
      <c r="I86" s="70"/>
      <c r="J86" s="70"/>
      <c r="K86" s="70"/>
      <c r="L86" s="70"/>
      <c r="M86" s="70"/>
      <c r="N86" s="18"/>
      <c r="O86" s="18"/>
      <c r="P86" s="18"/>
    </row>
    <row r="87" spans="1:16" x14ac:dyDescent="0.25">
      <c r="A87" s="53"/>
      <c r="I87" s="70"/>
      <c r="J87" s="70"/>
      <c r="K87" s="70"/>
      <c r="L87" s="70"/>
      <c r="M87" s="70"/>
      <c r="N87" s="18"/>
      <c r="O87" s="18"/>
      <c r="P87" s="18"/>
    </row>
    <row r="88" spans="1:16" x14ac:dyDescent="0.25">
      <c r="A88" s="53"/>
      <c r="I88" s="70"/>
      <c r="J88" s="70"/>
      <c r="K88" s="70"/>
      <c r="L88" s="70"/>
      <c r="M88" s="70"/>
      <c r="N88" s="18"/>
      <c r="O88" s="18"/>
      <c r="P88" s="18"/>
    </row>
    <row r="89" spans="1:16" x14ac:dyDescent="0.25">
      <c r="A89" s="53"/>
      <c r="I89" s="70"/>
      <c r="J89" s="70"/>
      <c r="K89" s="70"/>
      <c r="L89" s="70"/>
      <c r="M89" s="70"/>
      <c r="N89" s="18"/>
      <c r="O89" s="18"/>
      <c r="P89" s="18"/>
    </row>
    <row r="90" spans="1:16" x14ac:dyDescent="0.25">
      <c r="I90" s="70"/>
      <c r="J90" s="70"/>
      <c r="K90" s="70"/>
      <c r="L90" s="70"/>
      <c r="M90" s="70"/>
      <c r="N90" s="18"/>
      <c r="O90" s="18"/>
      <c r="P90" s="18"/>
    </row>
    <row r="91" spans="1:16" x14ac:dyDescent="0.25">
      <c r="I91" s="70"/>
      <c r="J91" s="70"/>
      <c r="K91" s="70"/>
      <c r="L91" s="70"/>
      <c r="M91" s="70"/>
      <c r="N91" s="18"/>
      <c r="O91" s="18"/>
      <c r="P91" s="18"/>
    </row>
    <row r="92" spans="1:16" x14ac:dyDescent="0.25">
      <c r="I92" s="70"/>
      <c r="J92" s="70"/>
      <c r="K92" s="70"/>
      <c r="L92" s="70"/>
      <c r="M92" s="70"/>
      <c r="N92" s="18"/>
      <c r="O92" s="18"/>
      <c r="P92" s="18"/>
    </row>
    <row r="93" spans="1:16" x14ac:dyDescent="0.25">
      <c r="I93" s="70"/>
      <c r="J93" s="70"/>
      <c r="K93" s="70"/>
      <c r="L93" s="70"/>
      <c r="M93" s="70"/>
      <c r="N93" s="18"/>
      <c r="O93" s="18"/>
      <c r="P93" s="18"/>
    </row>
    <row r="94" spans="1:16" x14ac:dyDescent="0.25">
      <c r="I94" s="70"/>
      <c r="J94" s="70"/>
      <c r="K94" s="70"/>
      <c r="L94" s="70"/>
      <c r="M94" s="70"/>
      <c r="N94" s="18"/>
      <c r="O94" s="18"/>
      <c r="P94" s="18"/>
    </row>
    <row r="95" spans="1:16" x14ac:dyDescent="0.25">
      <c r="I95" s="70"/>
      <c r="J95" s="70"/>
      <c r="K95" s="70"/>
      <c r="L95" s="70"/>
      <c r="M95" s="70"/>
      <c r="N95" s="18"/>
      <c r="O95" s="18"/>
      <c r="P95" s="18"/>
    </row>
    <row r="96" spans="1:16" x14ac:dyDescent="0.25">
      <c r="I96" s="70"/>
      <c r="J96" s="70"/>
      <c r="K96" s="70"/>
      <c r="L96" s="70"/>
      <c r="M96" s="70"/>
      <c r="N96" s="18"/>
      <c r="O96" s="18"/>
      <c r="P96" s="18"/>
    </row>
    <row r="97" spans="9:16" x14ac:dyDescent="0.25">
      <c r="I97" s="70"/>
      <c r="J97" s="70"/>
      <c r="K97" s="70"/>
      <c r="L97" s="70"/>
      <c r="M97" s="70"/>
      <c r="N97" s="18"/>
      <c r="O97" s="18"/>
      <c r="P97" s="18"/>
    </row>
    <row r="98" spans="9:16" x14ac:dyDescent="0.25">
      <c r="I98" s="70"/>
      <c r="J98" s="70"/>
      <c r="K98" s="70"/>
      <c r="L98" s="70"/>
      <c r="M98" s="70"/>
      <c r="N98" s="18"/>
      <c r="O98" s="18"/>
      <c r="P98" s="18"/>
    </row>
    <row r="99" spans="9:16" x14ac:dyDescent="0.25">
      <c r="I99" s="70"/>
      <c r="J99" s="70"/>
      <c r="K99" s="70"/>
      <c r="L99" s="70"/>
      <c r="M99" s="70"/>
      <c r="N99" s="18"/>
      <c r="O99" s="18"/>
      <c r="P99" s="18"/>
    </row>
    <row r="100" spans="9:16" x14ac:dyDescent="0.25">
      <c r="I100" s="70"/>
      <c r="J100" s="70"/>
      <c r="K100" s="70"/>
      <c r="L100" s="70"/>
      <c r="M100" s="70"/>
    </row>
    <row r="101" spans="9:16" x14ac:dyDescent="0.25">
      <c r="I101" s="70"/>
      <c r="J101" s="70"/>
      <c r="K101" s="70"/>
      <c r="L101" s="70"/>
      <c r="M101" s="70"/>
    </row>
    <row r="102" spans="9:16" x14ac:dyDescent="0.25">
      <c r="I102" s="70"/>
      <c r="J102" s="70"/>
      <c r="K102" s="70"/>
      <c r="L102" s="70"/>
      <c r="M102" s="70"/>
    </row>
    <row r="103" spans="9:16" x14ac:dyDescent="0.25">
      <c r="I103" s="70"/>
      <c r="J103" s="70"/>
      <c r="K103" s="70"/>
      <c r="L103" s="70"/>
      <c r="M103" s="70"/>
    </row>
    <row r="104" spans="9:16" x14ac:dyDescent="0.25">
      <c r="I104" s="70"/>
      <c r="J104" s="70"/>
      <c r="K104" s="70"/>
      <c r="L104" s="70"/>
      <c r="M104" s="70"/>
    </row>
    <row r="105" spans="9:16" x14ac:dyDescent="0.25">
      <c r="I105" s="70"/>
      <c r="J105" s="70"/>
      <c r="K105" s="70"/>
      <c r="L105" s="70"/>
      <c r="M105" s="70"/>
    </row>
    <row r="106" spans="9:16" x14ac:dyDescent="0.25">
      <c r="I106" s="70"/>
      <c r="J106" s="70"/>
      <c r="K106" s="70"/>
      <c r="L106" s="70"/>
      <c r="M106" s="70"/>
    </row>
  </sheetData>
  <autoFilter ref="A6:Q47"/>
  <mergeCells count="127">
    <mergeCell ref="K34:K36"/>
    <mergeCell ref="Q34:Q36"/>
    <mergeCell ref="M4:O4"/>
    <mergeCell ref="P4:P5"/>
    <mergeCell ref="Q4:Q5"/>
    <mergeCell ref="A7:A9"/>
    <mergeCell ref="B7:B9"/>
    <mergeCell ref="C7:C9"/>
    <mergeCell ref="D7:D9"/>
    <mergeCell ref="E7:E9"/>
    <mergeCell ref="F7:F9"/>
    <mergeCell ref="G7:G9"/>
    <mergeCell ref="G4:G5"/>
    <mergeCell ref="H4:H5"/>
    <mergeCell ref="I4:I5"/>
    <mergeCell ref="J4:J5"/>
    <mergeCell ref="K4:K5"/>
    <mergeCell ref="L4:L5"/>
    <mergeCell ref="A4:A5"/>
    <mergeCell ref="B4:B5"/>
    <mergeCell ref="C4:C5"/>
    <mergeCell ref="D4:D5"/>
    <mergeCell ref="E4:E5"/>
    <mergeCell ref="F4:F5"/>
    <mergeCell ref="O7:O9"/>
    <mergeCell ref="P7:P9"/>
    <mergeCell ref="Q7:Q9"/>
    <mergeCell ref="A10:A12"/>
    <mergeCell ref="B10:B12"/>
    <mergeCell ref="C10:C12"/>
    <mergeCell ref="D10:D12"/>
    <mergeCell ref="E10:E12"/>
    <mergeCell ref="F10:F12"/>
    <mergeCell ref="G10:G12"/>
    <mergeCell ref="H7:H9"/>
    <mergeCell ref="I7:I9"/>
    <mergeCell ref="J7:J9"/>
    <mergeCell ref="K7:K9"/>
    <mergeCell ref="L7:L9"/>
    <mergeCell ref="M7:M9"/>
    <mergeCell ref="O10:O12"/>
    <mergeCell ref="P10:P12"/>
    <mergeCell ref="Q10:Q12"/>
    <mergeCell ref="J10:J12"/>
    <mergeCell ref="K10:K12"/>
    <mergeCell ref="L10:L12"/>
    <mergeCell ref="M10:M12"/>
    <mergeCell ref="N7:N9"/>
    <mergeCell ref="O13:O15"/>
    <mergeCell ref="P13:P15"/>
    <mergeCell ref="Q13:Q15"/>
    <mergeCell ref="H13:H19"/>
    <mergeCell ref="I13:I19"/>
    <mergeCell ref="J13:J15"/>
    <mergeCell ref="K13:K15"/>
    <mergeCell ref="L13:L15"/>
    <mergeCell ref="M13:M15"/>
    <mergeCell ref="O20:O21"/>
    <mergeCell ref="P20:P21"/>
    <mergeCell ref="Q20:Q21"/>
    <mergeCell ref="A22:A23"/>
    <mergeCell ref="B22:B23"/>
    <mergeCell ref="C22:C23"/>
    <mergeCell ref="D22:D23"/>
    <mergeCell ref="E22:E23"/>
    <mergeCell ref="F22:F23"/>
    <mergeCell ref="G22:G23"/>
    <mergeCell ref="J20:J21"/>
    <mergeCell ref="K20:K21"/>
    <mergeCell ref="L20:L21"/>
    <mergeCell ref="M20:M21"/>
    <mergeCell ref="I31:I32"/>
    <mergeCell ref="K31:K32"/>
    <mergeCell ref="L31:L32"/>
    <mergeCell ref="A31:A32"/>
    <mergeCell ref="B31:B32"/>
    <mergeCell ref="C31:C32"/>
    <mergeCell ref="D31:D32"/>
    <mergeCell ref="E31:E32"/>
    <mergeCell ref="Q22:Q23"/>
    <mergeCell ref="A26:A27"/>
    <mergeCell ref="B26:B27"/>
    <mergeCell ref="C26:C27"/>
    <mergeCell ref="D26:D27"/>
    <mergeCell ref="E26:E27"/>
    <mergeCell ref="F26:F27"/>
    <mergeCell ref="H26:H27"/>
    <mergeCell ref="I26:I27"/>
    <mergeCell ref="G26:G27"/>
    <mergeCell ref="C47:K47"/>
    <mergeCell ref="B50:K50"/>
    <mergeCell ref="A20:A21"/>
    <mergeCell ref="B20:B21"/>
    <mergeCell ref="C20:C21"/>
    <mergeCell ref="D20:D21"/>
    <mergeCell ref="E20:E21"/>
    <mergeCell ref="F20:F21"/>
    <mergeCell ref="I20:I21"/>
    <mergeCell ref="H20:H21"/>
    <mergeCell ref="G33:G36"/>
    <mergeCell ref="H33:H36"/>
    <mergeCell ref="I33:I36"/>
    <mergeCell ref="C45:K45"/>
    <mergeCell ref="C46:K46"/>
    <mergeCell ref="A33:A36"/>
    <mergeCell ref="B33:B36"/>
    <mergeCell ref="C33:C36"/>
    <mergeCell ref="D33:D36"/>
    <mergeCell ref="E33:E36"/>
    <mergeCell ref="F33:F36"/>
    <mergeCell ref="F31:F32"/>
    <mergeCell ref="G31:G32"/>
    <mergeCell ref="H31:H32"/>
    <mergeCell ref="N10:N12"/>
    <mergeCell ref="G20:G21"/>
    <mergeCell ref="H22:H23"/>
    <mergeCell ref="I22:I23"/>
    <mergeCell ref="N22:N23"/>
    <mergeCell ref="A13:A19"/>
    <mergeCell ref="B13:B19"/>
    <mergeCell ref="C13:C19"/>
    <mergeCell ref="D13:D19"/>
    <mergeCell ref="E13:E19"/>
    <mergeCell ref="F13:F19"/>
    <mergeCell ref="G13:G19"/>
    <mergeCell ref="H10:H12"/>
    <mergeCell ref="I10:I12"/>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 xml:space="preserve">&amp;CStránka &amp;P z &amp;N&amp;RZpracoval odbor finanční, stav k 1. 12. 2022
</oddFooter>
  </headerFooter>
  <rowBreaks count="1" manualBreakCount="1">
    <brk id="32" max="16383" man="1"/>
  </rowBreaks>
  <colBreaks count="2" manualBreakCount="2">
    <brk id="11"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MigrationSourceURL xmlns="c9e48692-194e-417d-af40-42e3d4ef737b" xsi:nil="true"/>
    <RoutingEnabled xmlns="http://schemas.microsoft.com/sharepoint/v3">false</RoutingEnabled>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796A6A-E294-4511-A362-8BA68DF61B5E}"/>
</file>

<file path=customXml/itemProps2.xml><?xml version="1.0" encoding="utf-8"?>
<ds:datastoreItem xmlns:ds="http://schemas.openxmlformats.org/officeDocument/2006/customXml" ds:itemID="{E4336630-BB9C-4CAB-8809-E2338275EECE}"/>
</file>

<file path=customXml/itemProps3.xml><?xml version="1.0" encoding="utf-8"?>
<ds:datastoreItem xmlns:ds="http://schemas.openxmlformats.org/officeDocument/2006/customXml" ds:itemID="{E0908836-A44B-4D5E-A635-DA47F139A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Přehled celkem</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usnesení ze 114. zasedání Rady Karlovarského kraje, které se uskutečnilo dne 19. 12. 2022 (k bodu č. 3) </dc:title>
  <dc:creator/>
  <cp:lastModifiedBy/>
  <dcterms:created xsi:type="dcterms:W3CDTF">2006-09-16T00:00:00Z</dcterms:created>
  <dcterms:modified xsi:type="dcterms:W3CDTF">2022-12-20T08:34:39Z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