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4665" windowWidth="14805" windowHeight="3465" activeTab="4"/>
  </bookViews>
  <sheets>
    <sheet name="Rekapitulace 1.5.2021" sheetId="66" r:id="rId1"/>
    <sheet name="A1_KK_vyřazení_1.5.2021_" sheetId="68" r:id="rId2"/>
    <sheet name="A2_PO_vyřazení_1.5.2021 " sheetId="75" r:id="rId3"/>
    <sheet name="B1_KK_sledování " sheetId="77" r:id="rId4"/>
    <sheet name="B2_PO_sledování" sheetId="76" r:id="rId5"/>
  </sheets>
  <definedNames>
    <definedName name="_xlnm._FilterDatabase" localSheetId="1" hidden="1">A1_KK_vyřazení_1.5.2021_!$A$5:$Q$31</definedName>
    <definedName name="_xlnm._FilterDatabase" localSheetId="2" hidden="1">'A2_PO_vyřazení_1.5.2021 '!$A$5:$Q$9</definedName>
    <definedName name="_xlnm._FilterDatabase" localSheetId="3" hidden="1">'B1_KK_sledování '!$A$6:$R$28</definedName>
    <definedName name="_xlnm._FilterDatabase" localSheetId="4" hidden="1">B2_PO_sledování!$A$6:$R$49</definedName>
    <definedName name="_xlnm.Print_Titles" localSheetId="1">A1_KK_vyřazení_1.5.2021_!$4:$5</definedName>
    <definedName name="_xlnm.Print_Titles" localSheetId="2">'A2_PO_vyřazení_1.5.2021 '!$4:$5</definedName>
    <definedName name="_xlnm.Print_Titles" localSheetId="3">'B1_KK_sledování '!$4:$6</definedName>
    <definedName name="_xlnm.Print_Titles" localSheetId="4">B2_PO_sledování!$4:$6</definedName>
  </definedNames>
  <calcPr calcId="162913"/>
</workbook>
</file>

<file path=xl/calcChain.xml><?xml version="1.0" encoding="utf-8"?>
<calcChain xmlns="http://schemas.openxmlformats.org/spreadsheetml/2006/main">
  <c r="N27" i="77" l="1"/>
  <c r="Q11" i="77"/>
  <c r="P11" i="77"/>
  <c r="L19" i="68" l="1"/>
  <c r="M19" i="68" s="1"/>
  <c r="N26" i="77" l="1"/>
  <c r="O26" i="77"/>
  <c r="L26" i="77"/>
  <c r="G26" i="77"/>
  <c r="M25" i="77"/>
  <c r="P25" i="77" s="1"/>
  <c r="Q25" i="77" l="1"/>
  <c r="L22" i="68"/>
  <c r="M22" i="68"/>
  <c r="L21" i="68"/>
  <c r="M21" i="68" s="1"/>
  <c r="N47" i="76" l="1"/>
  <c r="Q34" i="76"/>
  <c r="M34" i="76"/>
  <c r="P34" i="76" s="1"/>
  <c r="H22" i="66" l="1"/>
  <c r="K9" i="66"/>
  <c r="J9" i="66"/>
  <c r="I9" i="66"/>
  <c r="H9" i="66"/>
  <c r="G9" i="66"/>
  <c r="F9" i="66"/>
  <c r="E9" i="66"/>
  <c r="D9" i="66"/>
  <c r="C9" i="66"/>
  <c r="L18" i="68" l="1"/>
  <c r="M18" i="68" s="1"/>
  <c r="L17" i="68"/>
  <c r="M17" i="68" s="1"/>
  <c r="N28" i="77" l="1"/>
  <c r="F20" i="66"/>
  <c r="C20" i="66"/>
  <c r="M21" i="77"/>
  <c r="P21" i="77" s="1"/>
  <c r="M20" i="77"/>
  <c r="M18" i="77"/>
  <c r="Q18" i="77" s="1"/>
  <c r="M16" i="77"/>
  <c r="P16" i="77" s="1"/>
  <c r="M14" i="77"/>
  <c r="Q14" i="77" s="1"/>
  <c r="M13" i="77"/>
  <c r="P13" i="77" s="1"/>
  <c r="M9" i="77"/>
  <c r="Q9" i="77" s="1"/>
  <c r="M7" i="77"/>
  <c r="N49" i="76"/>
  <c r="N48" i="76"/>
  <c r="O46" i="76"/>
  <c r="N46" i="76"/>
  <c r="H21" i="66" s="1"/>
  <c r="L46" i="76"/>
  <c r="F21" i="66" s="1"/>
  <c r="G46" i="76"/>
  <c r="C21" i="66" s="1"/>
  <c r="M45" i="76"/>
  <c r="M44" i="76"/>
  <c r="Q44" i="76" s="1"/>
  <c r="Q43" i="76"/>
  <c r="M42" i="76"/>
  <c r="Q42" i="76" s="1"/>
  <c r="M41" i="76"/>
  <c r="Q41" i="76" s="1"/>
  <c r="M40" i="76"/>
  <c r="P40" i="76" s="1"/>
  <c r="M39" i="76"/>
  <c r="M38" i="76"/>
  <c r="P38" i="76" s="1"/>
  <c r="P37" i="76"/>
  <c r="M36" i="76"/>
  <c r="P36" i="76" s="1"/>
  <c r="M35" i="76"/>
  <c r="M33" i="76"/>
  <c r="P33" i="76" s="1"/>
  <c r="M32" i="76"/>
  <c r="Q32" i="76" s="1"/>
  <c r="M31" i="76"/>
  <c r="P31" i="76" s="1"/>
  <c r="M30" i="76"/>
  <c r="P30" i="76" s="1"/>
  <c r="M29" i="76"/>
  <c r="P29" i="76" s="1"/>
  <c r="P28" i="76"/>
  <c r="P27" i="76"/>
  <c r="M26" i="76"/>
  <c r="M25" i="76"/>
  <c r="P25" i="76" s="1"/>
  <c r="M24" i="76"/>
  <c r="P24" i="76" s="1"/>
  <c r="M23" i="76"/>
  <c r="P23" i="76" s="1"/>
  <c r="M22" i="76"/>
  <c r="P22" i="76" s="1"/>
  <c r="M20" i="76"/>
  <c r="M17" i="76"/>
  <c r="P17" i="76" s="1"/>
  <c r="M16" i="76"/>
  <c r="P16" i="76" s="1"/>
  <c r="M13" i="76"/>
  <c r="P13" i="76" s="1"/>
  <c r="M10" i="76"/>
  <c r="Q10" i="76" s="1"/>
  <c r="M7" i="76"/>
  <c r="P7" i="77" l="1"/>
  <c r="M26" i="77"/>
  <c r="G20" i="66" s="1"/>
  <c r="P20" i="77"/>
  <c r="Q20" i="77"/>
  <c r="O28" i="77"/>
  <c r="I20" i="66"/>
  <c r="J21" i="66"/>
  <c r="O49" i="76"/>
  <c r="I21" i="66"/>
  <c r="P18" i="77"/>
  <c r="P9" i="77"/>
  <c r="Q16" i="77"/>
  <c r="Q7" i="77"/>
  <c r="P14" i="77"/>
  <c r="Q25" i="76"/>
  <c r="M46" i="76"/>
  <c r="P32" i="76"/>
  <c r="Q20" i="76"/>
  <c r="P10" i="76"/>
  <c r="Q40" i="76"/>
  <c r="Q13" i="76"/>
  <c r="Q30" i="76"/>
  <c r="Q35" i="76"/>
  <c r="P41" i="76"/>
  <c r="Q7" i="76"/>
  <c r="P7" i="76"/>
  <c r="P20" i="76"/>
  <c r="P35" i="76"/>
  <c r="P46" i="76" l="1"/>
  <c r="G21" i="66"/>
  <c r="Q26" i="77"/>
  <c r="P26" i="77"/>
  <c r="Q46" i="76"/>
  <c r="L8" i="75" l="1"/>
  <c r="M8" i="75" s="1"/>
  <c r="L6" i="75"/>
  <c r="M6" i="75" s="1"/>
  <c r="Q9" i="75" l="1"/>
  <c r="O9" i="75"/>
  <c r="K9" i="75"/>
  <c r="J9" i="75"/>
  <c r="G9" i="75"/>
  <c r="F9" i="75"/>
  <c r="L9" i="75"/>
  <c r="M9" i="75" l="1"/>
  <c r="K31" i="68" l="1"/>
  <c r="G8" i="66" s="1"/>
  <c r="J31" i="68"/>
  <c r="F8" i="66" s="1"/>
  <c r="G31" i="68"/>
  <c r="D8" i="66" s="1"/>
  <c r="F31" i="68"/>
  <c r="C8" i="66" s="1"/>
  <c r="L16" i="68" l="1"/>
  <c r="M16" i="68" s="1"/>
  <c r="L13" i="68"/>
  <c r="M13" i="68" s="1"/>
  <c r="L30" i="68"/>
  <c r="L29" i="68"/>
  <c r="M29" i="68" s="1"/>
  <c r="L28" i="68"/>
  <c r="M28" i="68" s="1"/>
  <c r="L27" i="68"/>
  <c r="M27" i="68" s="1"/>
  <c r="L26" i="68"/>
  <c r="M26" i="68" s="1"/>
  <c r="L25" i="68"/>
  <c r="M25" i="68" s="1"/>
  <c r="L24" i="68"/>
  <c r="M24" i="68" s="1"/>
  <c r="L23" i="68"/>
  <c r="M23" i="68" s="1"/>
  <c r="L20" i="68"/>
  <c r="M20" i="68" s="1"/>
  <c r="L15" i="68"/>
  <c r="M15" i="68" s="1"/>
  <c r="L14" i="68"/>
  <c r="M14" i="68" s="1"/>
  <c r="L10" i="68"/>
  <c r="M10" i="68" s="1"/>
  <c r="L9" i="68"/>
  <c r="M9" i="68" s="1"/>
  <c r="L7" i="68"/>
  <c r="M7" i="68" s="1"/>
  <c r="L6" i="68"/>
  <c r="M6" i="68" s="1"/>
  <c r="L8" i="68"/>
  <c r="M8" i="68" s="1"/>
  <c r="M30" i="68" l="1"/>
  <c r="L31" i="68"/>
  <c r="H8" i="66" s="1"/>
  <c r="K21" i="66"/>
  <c r="I23" i="66" l="1"/>
  <c r="F23" i="66"/>
  <c r="J20" i="66" l="1"/>
  <c r="J23" i="66" s="1"/>
  <c r="G23" i="66" l="1"/>
  <c r="K23" i="66" s="1"/>
  <c r="K20" i="66"/>
  <c r="Q31" i="68" l="1"/>
  <c r="K8" i="66" s="1"/>
  <c r="O31" i="68" l="1"/>
  <c r="J8" i="66" s="1"/>
  <c r="E8" i="66" l="1"/>
  <c r="C23" i="66" l="1"/>
  <c r="J10" i="66" l="1"/>
  <c r="K10" i="66" l="1"/>
  <c r="D10" i="66"/>
  <c r="C10" i="66"/>
  <c r="F10" i="66" l="1"/>
  <c r="E10" i="66"/>
  <c r="L11" i="68" l="1"/>
  <c r="M11" i="68" s="1"/>
  <c r="L12" i="68"/>
  <c r="M12" i="68" s="1"/>
  <c r="G10" i="66"/>
  <c r="M31" i="68" l="1"/>
  <c r="I8" i="66" s="1"/>
  <c r="H10" i="66"/>
  <c r="I10" i="66" s="1"/>
  <c r="H20" i="66"/>
  <c r="H23" i="66" s="1"/>
</calcChain>
</file>

<file path=xl/sharedStrings.xml><?xml version="1.0" encoding="utf-8"?>
<sst xmlns="http://schemas.openxmlformats.org/spreadsheetml/2006/main" count="739" uniqueCount="434">
  <si>
    <t>CELKEM</t>
  </si>
  <si>
    <t>Příjemce dotace</t>
  </si>
  <si>
    <t>sl. 1</t>
  </si>
  <si>
    <t>sl. 2</t>
  </si>
  <si>
    <t>sl. 3</t>
  </si>
  <si>
    <t>sl. 4</t>
  </si>
  <si>
    <t>sl. 5</t>
  </si>
  <si>
    <t>sl. 6</t>
  </si>
  <si>
    <t>sl. 7</t>
  </si>
  <si>
    <t>sl. 8</t>
  </si>
  <si>
    <t>sl. 9</t>
  </si>
  <si>
    <t>sl. 10</t>
  </si>
  <si>
    <t>sl. 11</t>
  </si>
  <si>
    <t>Pořadové číslo projektu</t>
  </si>
  <si>
    <t>sl. 12</t>
  </si>
  <si>
    <t>sl. 13</t>
  </si>
  <si>
    <t>sl. 14</t>
  </si>
  <si>
    <t>sl. 15</t>
  </si>
  <si>
    <t xml:space="preserve">Celkový objem projektu </t>
  </si>
  <si>
    <t>Vymáhaná částka pro náhradu škody</t>
  </si>
  <si>
    <t>Průběh řešení škodního případu</t>
  </si>
  <si>
    <t xml:space="preserve">Původní finanční postih za zjištěné pochybení </t>
  </si>
  <si>
    <t>sl. 16</t>
  </si>
  <si>
    <t>Specifikace finančního postihu</t>
  </si>
  <si>
    <t>KKN a.s.</t>
  </si>
  <si>
    <t>Integrovaná střední škola Cheb, p.o.</t>
  </si>
  <si>
    <t>Identifikované zjištění</t>
  </si>
  <si>
    <t xml:space="preserve">Rozvoj dopravní infrastruktury silnic II. a III. třídy v Karlovarském kraji - I. etapa - CZ.1.09/3.1.00/07.00014 </t>
  </si>
  <si>
    <t>KSÚS, p.o.</t>
  </si>
  <si>
    <t>POSTIH ZRUŠEN</t>
  </si>
  <si>
    <t>ISŠTE Sokolov</t>
  </si>
  <si>
    <t xml:space="preserve">Projekt revitalizace Centra vzdělávání ISŠTE Sokolov
CZ.1.09/1.3.00/18.00376 </t>
  </si>
  <si>
    <t xml:space="preserve">Modernizace vybavení a zařízení Karlovarské krajské nemocnice a.s. (ROP I.) 
CZ.1.09/1.3.00/29.00636 </t>
  </si>
  <si>
    <t>III/21047 Modernizace silnice Nejdek - Pernink 
CZ.1.09/3.1.00/67.01111</t>
  </si>
  <si>
    <t>Výše škody</t>
  </si>
  <si>
    <t>Rozvoj dopravní infrastruktury silnic II. a III. třídy v Karlovarském kraji - III.etapa 
CZ.1.09/3.1.00/67.01128</t>
  </si>
  <si>
    <t>Modernizace a vybavení přístrojového vybavení Pavilonu akutní medicíny a centrálního vstupu KKN 
(ROP III. nahrazuje ROP II.) CZ.1.09/1.3.00/69.01137</t>
  </si>
  <si>
    <t>Název a registrační číslo projektu</t>
  </si>
  <si>
    <t xml:space="preserve">Uskutečněná právní obrana </t>
  </si>
  <si>
    <t>Období realizace projektu/ schválení vyúčtování 
v ZKK</t>
  </si>
  <si>
    <t xml:space="preserve">II/221 Modernizace silnice Merklín - Pstruží, II. etapa CZ.1.09/3.1.00/67.01067 </t>
  </si>
  <si>
    <t>II/221 Modernizace silniční sítě Hroznětín 
CZ.1.09/3.1.00/67.01068</t>
  </si>
  <si>
    <t>Konečná výše finančního postihu po uskutečněné obraně</t>
  </si>
  <si>
    <t>sl. 17</t>
  </si>
  <si>
    <t>Poskytnutá dotace celkem 
(EU včetně státního rozpočtu)</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</si>
  <si>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</si>
  <si>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</si>
  <si>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</si>
  <si>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</si>
  <si>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</si>
  <si>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</si>
  <si>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</si>
  <si>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</si>
  <si>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</si>
  <si>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</si>
  <si>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</si>
  <si>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</si>
  <si>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</si>
  <si>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</si>
  <si>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</si>
  <si>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</si>
  <si>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</si>
  <si>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</si>
  <si>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</si>
  <si>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</si>
  <si>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</si>
  <si>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</si>
  <si>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</si>
  <si>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</si>
  <si>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</si>
  <si>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</si>
  <si>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</si>
  <si>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</si>
  <si>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</si>
  <si>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</si>
  <si>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 xml:space="preserve">Rozvoj dopravní infrastruktury silnic II. a III. třídy v Karlovarském kraji - II. etapa
CZ.1.09/3.1.00/19.00524 </t>
  </si>
  <si>
    <t>Střední průmyslová škola Ostrov</t>
  </si>
  <si>
    <t xml:space="preserve">II/214 Jihovýchodní obchvat Cheb
CZ.1.09/3.1.00/64.01004 </t>
  </si>
  <si>
    <t>První české gymnázium v Karlových Varech</t>
  </si>
  <si>
    <t xml:space="preserve">Rekonstrukce  a dostavba Prvního českého gymnázia v Karlových Varech II. etapa - přístavba západního křídla  CZ.1.09/1.3.00/68.01147 </t>
  </si>
  <si>
    <t>Odstraňování slabých míst na silničních sítí Karlovarského kraje CZ.1.09/3.1.00/67.01129</t>
  </si>
  <si>
    <t>Modernizace strojů a zařízení školních dílen pro kvalitní výuku
CZ.1.09/1.3.00/68.01143</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</si>
  <si>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</si>
  <si>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</si>
  <si>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</si>
  <si>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</si>
  <si>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</si>
  <si>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</si>
  <si>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t>
  </si>
  <si>
    <t>k PO_03 - obdobně viz poznámka výše (sl. 13 není součtem sl. 14 a sl. 15)
PO_01, PO_02 rozdíl v uhrazeném PV a PV s nabytím PM (žádáme o vratku vratitelného přeplatku)</t>
  </si>
  <si>
    <t>Celkový objem dotčených projektů</t>
  </si>
  <si>
    <t xml:space="preserve"> z toho očekávaný finanční postih - odvod (budoucí PV)/pokuta/ korekce</t>
  </si>
  <si>
    <t>Celkový objem projektů včetně nezpůsobilých výdajů</t>
  </si>
  <si>
    <t>Původně zjištěné pochybení v plné výši</t>
  </si>
  <si>
    <t>Finanční postih v projektech</t>
  </si>
  <si>
    <t xml:space="preserve">Rekapitulace financování projektů </t>
  </si>
  <si>
    <r>
      <t xml:space="preserve">Vyčíslení úspěchu v uskutečněné obraně v Kč
</t>
    </r>
    <r>
      <rPr>
        <i/>
        <sz val="11"/>
        <color rgb="FFFF0000"/>
        <rFont val="Calibri"/>
        <family val="2"/>
        <charset val="238"/>
        <scheme val="minor"/>
      </rPr>
      <t xml:space="preserve"> </t>
    </r>
  </si>
  <si>
    <t>sl.7
(sl. 5 - sl. 6)</t>
  </si>
  <si>
    <t>sl. 4
(sl.3/ sl. 2)</t>
  </si>
  <si>
    <t xml:space="preserve">Úspěch uskutečněné obrany v % 
</t>
  </si>
  <si>
    <t>sl. 8 
(sl. 7/ sl. 5)</t>
  </si>
  <si>
    <t xml:space="preserve">z toho doručený a uhrazený platební výměr/ vyměřená a uhrazená pokuta ÚOHS/ provedená korekce </t>
  </si>
  <si>
    <t xml:space="preserve">Původně zjištěné pochybení v plné výši </t>
  </si>
  <si>
    <t xml:space="preserve">sl. 8 </t>
  </si>
  <si>
    <t>sl. 6
(sl. 7 + sl. 8)</t>
  </si>
  <si>
    <t>sl. 10 
(sl. 9/ sl. 5)</t>
  </si>
  <si>
    <r>
      <t xml:space="preserve">Aktuální vyčíslení úspěchu v uskutečněné obraně v Kč
</t>
    </r>
    <r>
      <rPr>
        <i/>
        <sz val="11"/>
        <color rgb="FFFF0000"/>
        <rFont val="Calibri"/>
        <family val="2"/>
        <charset val="238"/>
        <scheme val="minor"/>
      </rPr>
      <t xml:space="preserve"> </t>
    </r>
  </si>
  <si>
    <t xml:space="preserve">Aktuální úspěch uskutečněné obrany v % 
</t>
  </si>
  <si>
    <t>Řešení škody</t>
  </si>
  <si>
    <t>sl. 9
(sl.5 - sl. 6)</t>
  </si>
  <si>
    <t>Karlovarský kraj</t>
  </si>
  <si>
    <t>Modernizace Letiště K.Vary - III.etapa, 2. část 
CZ.1.09/3.1.00/01.00005</t>
  </si>
  <si>
    <t>ÚRR 
penále</t>
  </si>
  <si>
    <t xml:space="preserve">ÚRR 
penále </t>
  </si>
  <si>
    <t>FÚ 
odvod za porušení rozp. kázně</t>
  </si>
  <si>
    <t xml:space="preserve">Dopravní terminál Mariánské Lázně 
CZ.1.09/3.2.00/27.00611 </t>
  </si>
  <si>
    <t xml:space="preserve">Dopravní terminál Cheb
CZ.1.09/3.2.00/17.00610 </t>
  </si>
  <si>
    <t>KK_08</t>
  </si>
  <si>
    <t xml:space="preserve">Personální audit Krajského úřadu Karlovarského kraje 
CZ.1.04/4.1.01/57.00124 </t>
  </si>
  <si>
    <t>KK_09</t>
  </si>
  <si>
    <t xml:space="preserve">Aplikace moderních metod zvyšování výkonnosti, kvality, efektivity a transparentnosti v Karlovarském kraji 
CZ.1.04/4.1.00/42.00003 </t>
  </si>
  <si>
    <t>KK_10</t>
  </si>
  <si>
    <t>Vytvoření sítě služeb péče o osoby s duševním onemocněním na území Karlovarského kraje CZ.1.04/3.1.00/05.00062</t>
  </si>
  <si>
    <t>KK_16</t>
  </si>
  <si>
    <t>Omezení výskytu invazních rostlin v KK 
CZ.1.09/3.1.00/01.00005</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</si>
  <si>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</si>
  <si>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</si>
  <si>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</si>
  <si>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18.2.2008-30.5.2009
vyúčtování projektu ZK 267/09/12 z 13.9.2012</t>
  </si>
  <si>
    <t xml:space="preserve"> -</t>
  </si>
  <si>
    <t>OP LZZ 
100%</t>
  </si>
  <si>
    <t>ROP 
88,85%
11,15%</t>
  </si>
  <si>
    <t xml:space="preserve">Celkový objem projektu včetně nezpůsobilých výdajů </t>
  </si>
  <si>
    <t xml:space="preserve">Modernizace a vybavení přístrojového vybavení nemocnic KKN (ROP IV.)
CZ.1.09/1.3.00/78.01252 </t>
  </si>
  <si>
    <t>IROP
90%
10%</t>
  </si>
  <si>
    <t>Tabulka  A1</t>
  </si>
  <si>
    <t>1.9.2010-30.8.2012
vyúčtování projektu ZK 323/12/13 z 12.12.2013</t>
  </si>
  <si>
    <t>1.5.2012-30.4.2014
vyúčtování projektu ZK 343/10/14 z 16.10.2014</t>
  </si>
  <si>
    <t>Operační program</t>
  </si>
  <si>
    <t>Poměr aktuální výše zjištěného pochybení/ celkový objem dotčeného projektu</t>
  </si>
  <si>
    <t xml:space="preserve">z toho doručený platební výměr/ vyměřená pokuta ÚOHS/ provedená korekce </t>
  </si>
  <si>
    <t>z toho očekávaný finanční postih - odvod/ pokuta nebo korekce</t>
  </si>
  <si>
    <t>sl.17 (sl. 13/sl.7)</t>
  </si>
  <si>
    <t>sl.18</t>
  </si>
  <si>
    <t xml:space="preserve">OP LZZ 
85%
15%
</t>
  </si>
  <si>
    <t>FÚ
penále</t>
  </si>
  <si>
    <t xml:space="preserve">FÚ penále </t>
  </si>
  <si>
    <t>V Karlovarském kraji společně plánujeme sociální služby CZ.1.04/3.1.00/05.00060</t>
  </si>
  <si>
    <t>Interaktivní galerie Karlovy Vary – Becherova vila  CZ.1.09/4.1.00/04.00021</t>
  </si>
  <si>
    <t>9.8.2013-31.12.2015
vyúčtování projektu
ZK 522/12/17 ze dne 7.12.2017</t>
  </si>
  <si>
    <t>OP ŽP
90%
10%</t>
  </si>
  <si>
    <t>MŽP
krácení dotace</t>
  </si>
  <si>
    <t xml:space="preserve">zadavatel u VZ nepožadoval od uchazečů doklady dle § 68 odst. 3 ZVZ  </t>
  </si>
  <si>
    <t>Nestůj a pojď II.
CZ.03.1.49/0.0/0.0/15_116/0001769</t>
  </si>
  <si>
    <t>CRR
krácení dotace</t>
  </si>
  <si>
    <t>Technická pomoc - Karlovarský kraj - kód 121</t>
  </si>
  <si>
    <t>Podpora výměny zdrojů tepla na pevná paliva v rodinných domech v Karlovarském kraji v rámci OP ŽP 2014-2020 - Kotlíkové dotace II
CZ.05.2.32/0.0/0.0/17_067/0005152</t>
  </si>
  <si>
    <t>SFŽP
krácení dotace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</si>
  <si>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</si>
  <si>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t xml:space="preserve">Karlovarský kraj 
</t>
    </r>
    <r>
      <rPr>
        <b/>
        <sz val="11"/>
        <color rgb="FFFF0000"/>
        <rFont val="Calibri"/>
        <family val="2"/>
        <charset val="238"/>
        <scheme val="minor"/>
      </rPr>
      <t>- viz příloha A1</t>
    </r>
  </si>
  <si>
    <r>
      <rPr>
        <b/>
        <sz val="11"/>
        <rFont val="Calibri"/>
        <family val="2"/>
        <charset val="238"/>
        <scheme val="minor"/>
      </rPr>
      <t xml:space="preserve">Karlovarský kraj </t>
    </r>
    <r>
      <rPr>
        <b/>
        <sz val="11"/>
        <color rgb="FFFF0000"/>
        <rFont val="Calibri"/>
        <family val="2"/>
        <charset val="238"/>
        <scheme val="minor"/>
      </rPr>
      <t xml:space="preserve">
- viz příloha B1</t>
    </r>
  </si>
  <si>
    <r>
      <t xml:space="preserve">Příspěvkové organizace a KKN a.s. 
</t>
    </r>
    <r>
      <rPr>
        <b/>
        <sz val="11"/>
        <color rgb="FFFF0000"/>
        <rFont val="Calibri"/>
        <family val="2"/>
        <charset val="238"/>
        <scheme val="minor"/>
      </rPr>
      <t>- viz příloha B2</t>
    </r>
  </si>
  <si>
    <r>
      <t xml:space="preserve">Vratitelný přeplatek u KSÚS a ISŠTE
</t>
    </r>
    <r>
      <rPr>
        <b/>
        <sz val="11"/>
        <color rgb="FFFF0000"/>
        <rFont val="Calibri"/>
        <family val="2"/>
        <charset val="238"/>
        <scheme val="minor"/>
      </rPr>
      <t>- viz příloha B2</t>
    </r>
  </si>
  <si>
    <t>Modernizace a rozšíření vzdělávacích výcvikových středisek Zdravotnické záchranné služby Karlovarského kraje
CZ.06.1.23/0.0/0.0/16_035/0001708</t>
  </si>
  <si>
    <t xml:space="preserve">       -</t>
  </si>
  <si>
    <t>-</t>
  </si>
  <si>
    <t xml:space="preserve">Tabulka č. 1:  Přehled finančních postihů určených k vyřazení ze sledování </t>
  </si>
  <si>
    <t>Tabulka č. 2:  Přehled finančních postihů nadále sledovaných</t>
  </si>
  <si>
    <t>Přehled finančních postihů určených k vyřazení ze sledování Pracovní skupiny pro finanční postihy - porovnání původně vyměřených sankcí a upravených sankcí po uskutečněných právních obranách - projekty Karlovarského kraje</t>
  </si>
  <si>
    <r>
      <t xml:space="preserve">Vyčíslení úspěchu v uskutečněné obraně v Kč
</t>
    </r>
    <r>
      <rPr>
        <i/>
        <sz val="11"/>
        <rFont val="Calibri"/>
        <family val="2"/>
        <charset val="238"/>
        <scheme val="minor"/>
      </rPr>
      <t xml:space="preserve"> (sl. 10 - sl. 11)</t>
    </r>
  </si>
  <si>
    <r>
      <t xml:space="preserve">Úspěch uskutečněné obrany v % 
</t>
    </r>
    <r>
      <rPr>
        <i/>
        <sz val="11"/>
        <rFont val="Calibri"/>
        <family val="2"/>
        <charset val="238"/>
        <scheme val="minor"/>
      </rPr>
      <t>(sl. 12/ sl. 10)</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</si>
  <si>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</si>
  <si>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</si>
  <si>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Poměr poskytnuté dotace vůči celkovým výdajům na projekt v %</t>
  </si>
  <si>
    <t xml:space="preserve">stav k </t>
  </si>
  <si>
    <t>KK_02</t>
  </si>
  <si>
    <t>Rozhodnutím z 29.7.2013 bylo penále prominuto v plné výši.</t>
  </si>
  <si>
    <t>OP LZZ 
85%
15%</t>
  </si>
  <si>
    <t>KK_35</t>
  </si>
  <si>
    <t>KK_36</t>
  </si>
  <si>
    <t>KK_37</t>
  </si>
  <si>
    <t>KK_39</t>
  </si>
  <si>
    <t>KK_41</t>
  </si>
  <si>
    <t>KK_42</t>
  </si>
  <si>
    <t>CRR 
krácení dotace</t>
  </si>
  <si>
    <t>Clara III: Rozvoj společné partnerské spolupráce veřejné správy v česko-bavorském regionu</t>
  </si>
  <si>
    <t>Majetek pořízený z dotace byl dán do pronájmu třetí osobě bez souhlasu poskytovatele dotace.</t>
  </si>
  <si>
    <t>Neoprávněné použití JŘBU - změna řešení podlah;  kratší lhůta pro podání nabídek u VZ (místo 15 dnů pouze 10 dnů);
rozdíl mezi úhradou KK a Letiště KV s.r.o. a úhradou provedenou Letištěm KV s.r.o. za technický dozor stavby.</t>
  </si>
  <si>
    <t>ÚRR 
úrok z posečkání</t>
  </si>
  <si>
    <t xml:space="preserve">Dne 11.3.2015 doručeny 3 platební výměry v celkové výši 26.492,00 Kč, datum úhrady v  3/2013. </t>
  </si>
  <si>
    <t>NEJEDNÁ SE O ŠKODU</t>
  </si>
  <si>
    <t>Dne 10.9.2019 odeslal odbor finanční na obor investic žádost o vyhotovení Protokolu o škodě. Protokol o škodě ze dne 7.10.2019. Jednání škodní komise proběhlo dne 24.10.2019, která vzhledem k tomu, že není jasná jednoznačná odpovědnost za škodu (chybějící dokumentace a nejednoznačná odpovědnost příjemce dotace a letiště s.r.o.), doporučila škodu nevymáhat. Rozhodnutí zaměstnavatele ze dne 29.10.2019 - povinnost uhradit škodu nebyla nikomu uložena.</t>
  </si>
  <si>
    <t>1.5.2010-30.4.2013
vyúčtování projektu ZK  395/12/14 z 11.12.2014</t>
  </si>
  <si>
    <t>Penále za prodlení s odvodem.</t>
  </si>
  <si>
    <t>Zadavatel požadoval prokázání splnění kvalifikace nad rámec ZVZ, a to předložení certifikátu systému managementu bezpečnosti informací v organizaci dle ISO 27001:2005.</t>
  </si>
  <si>
    <t>Zadavatel nepožadoval po uchazečích prokázání splnění kvalifikace ve lhůtě pro podání nabídek.</t>
  </si>
  <si>
    <t>Protokol o škodě vyhotovil vedoucí ORR dne 29.11.2019.  Jednání škodní komise proběhlo dne 11.12.2019. Škodní komise doporučila škodu nevymáhat. Rozhodnutí zaměstnavatele ze dne 16.12.2019 náhradu škody s ohledem na administrativní pochybení a velikost projektu nestanovilo.</t>
  </si>
  <si>
    <t>Dne 3.5.2018 doručen platební výměr na penále za prodlení s odvodem za porušení rozpočtové kázně ve výši 1.140,00 Kč. Dne 7.8.2018 z FÚ doručen opravný platební výměr. KK uhradil penále dne 7.8.2018 ve výši 1.084,00 Kč.</t>
  </si>
  <si>
    <t>FÚ 
penále za prodlení</t>
  </si>
  <si>
    <t>Snížení čerpání projektových prostředků v položce 5021. Správná částka měla být 121 156,79 Kč, v žádosti byla zaokrouhlena, rozdíl uhrazen z rozpočtu KK.</t>
  </si>
  <si>
    <t xml:space="preserve">Snížení čerpání </t>
  </si>
  <si>
    <t>Za pronájem prostor pro potřeby projektu byla nárokována vyšší částka, než na jakou byla faktura vystavena.</t>
  </si>
  <si>
    <t>Dne 30.11.2017 doručena Zpráva o auditu operace z MF. Dne 23.3.2018 zahájil Finanční úřad vyměřovací řízení a dne 11.4.2018 doručeny platební výměry ve výši 2.322,00 Kč a 79,00 Kč, usnesením č. RK 436/04/18 schválena úhrada. Z MF dne 3.5.2018 doručena žádost o opravu vydaných platebních výměrů (nezohlednili 5% vlastních zdrojů příjemce dotace). KK podal proto platebním výměrům odvolání. Dne 2.7.2018 doručeno Rozhodnutí o odvolání z FÚ KV - změna výše platebních výměrů z 2.401,00 Kč na 2.281,00 Kč. Dne 17.9.2018 obdržel KK od FÚ KV vratku ve výši 120,00 Kč.</t>
  </si>
  <si>
    <t>Clara III: Rozvoj společné partnerské spolupráce veřejné správy v česko-saském regionu, reg. č. 100274826</t>
  </si>
  <si>
    <t>Cíl 2 ČR - Sasko
100%</t>
  </si>
  <si>
    <t>Operační program Zaměstnanost
95%
5%</t>
  </si>
  <si>
    <t>Operační program/ poměr financování - dotace a spolufinancování</t>
  </si>
  <si>
    <t>Fa č. 16/2016 - neuznatelný výdaj - výstupem je dokument, jehož obsah tvoří převážně kompilace dostupných informací z programové dokumentace.</t>
  </si>
  <si>
    <t>Dne 23.10.2017 oznámení o ukončení kontroly z CRR, stížnost do 24.11.2017, dne 15.11.2017 odeslaná stížnost na CRR a MMR; dne 15.12.2017 z CRR vypořádání stížnosti - zamítnutí; 10.5.2018 obdržel KK Odpověď na opakovanou žádost o odůvodnění rozhodnutí, ve kterém se CRR vyjádřilo ke správnému postupu kontrolora; dne 10.8.2018 postoupení věci MMR - přezkum postupu kontrolora; dne 8.10.2018 doručeno vyjádření MMR.</t>
  </si>
  <si>
    <t>Neuznatelné výdaje na spotřebu paliva.</t>
  </si>
  <si>
    <t>Protokol o škodě ze dne 3.3.2020 vypracovala vedoucí ORR. Jednání škodní komise proběhlo dne 11.3.2020. Rozhodnutí zaměstnavatele ze dne 13.3.2020 - neurčena náhrada škody, jelikož neuznatelné výdaje nejsou škodou, neboť k majetkové újmě KK jakožto zaměstnavatele fakticky nedošlo.</t>
  </si>
  <si>
    <t>1.9.2015-31.12.2023
projekt v realizaci</t>
  </si>
  <si>
    <t xml:space="preserve">Dne 31.10.2018 Oznámení o ukončení kontroly z CRR - krácení ve výši 81,20 EUR. Jedná se o nezpůsobilý výdaj. </t>
  </si>
  <si>
    <t>OP ŽP
100%</t>
  </si>
  <si>
    <t>1.9.2017 - 
31.12.2019 
dosud nevyúčtován</t>
  </si>
  <si>
    <t>Pochybení ve vykazování refundací mezd.</t>
  </si>
  <si>
    <t>Protokol o kontrole č. j. SFZP 056305/2019 ze dne 20. 5. 2019. Podané námitky proti Protokolu č. j. KK/138/JV/19 ze dne 6.6.2019.  Vyřízení námitek č. j. SFZP 072393/2019 ze dne 4.7.2019 - námitkám částečně vyhověno sníženo na 103.407,00 Kč. Dne 15.7.2019 doručen Dodatek č. 1 k Protokolu o kontrole a dne 6.8.2019 doručena Výzva k úhradě ve výši 103.407,00 Kč. Rada KK usnesením č. RK 1076/09/19 ze dne 2.9.2019 schválila uhrazení Výzvy na účet FÚ s výhradou - neběží penále, dne 6.9.2019 uhrazena výzva na účet FÚ ve výši 103.407,00 Kč. Dne 10.9.2019 odeslán dopis Zaplacení Výzvy k úhradě prostředků dotčených pochybením s výhradou. Dne 11.10.2019 byla zahájena daňová kontrola. Dne 23.1.2020 předal FÚ Zprávu o daňové kontrole č. j. 37354/20/2400-31471-404815 ze dne 23.1.2020 - nebylo zjištěno porušení podmínek poskytnutí dotace. Dne 12.3.2020 byly finanční prostředky vráceny na bankovní účet KK.</t>
  </si>
  <si>
    <t>Porušení zákazu diskriminace - požadavek na servisní středisko v ČR.</t>
  </si>
  <si>
    <t>10.6.2016 - 30.12.2018
vyúčtování projektu RK 314/03/20 z 23.3.2020, bude předloženo do ZKK 15.6.2020</t>
  </si>
  <si>
    <t>1.5.2016 - 31.10.2018
vyúčtování projektu RK 81/01/20 z 27.1.2020, bude předloženo do ZKK 15. 6. 2020</t>
  </si>
  <si>
    <t>Cíl 2 ČR - Bavorsko
90%
10%</t>
  </si>
  <si>
    <t>Cíl 2 ČR - Sasko
90%
10%</t>
  </si>
  <si>
    <t>1.10.2016-30.9.2019
dosud nevyúčtován</t>
  </si>
  <si>
    <t>Dne 23.4.2020 doručeno e-mailem Oznámení o ukončení kontroly z CRR, následně doručeno datovou zprávou dne 29.4.2020. Dne  29.4.2020 odeslaná Stížnost proti rozhodnutí kontrolora CRR na MMR. Dne 7.5.2020 doručen Dopis ředitele odboru - odpověď na Stížnost proti rozhodnutí č.j.24262/2020-51 ze dne 7.5.2020, náklady ve výši 195,99 EUR (kurz ČNB 25,51 Kč tj. 5.000,00 Kč) považovány za způsobilé.</t>
  </si>
  <si>
    <t xml:space="preserve">Dne 6.9.2018 doručen platební výměr na penále za prodlení s odvodem. Penále uhrazeno dne 10.9.2018. Dne 15.4.2020 doručeno Rozhodnutí o prominutí daně č.j.22806/20/7700-40470-05620 ze dne 15.4.2020 - penále částečně prominuto o 132.232,00 Kč. Dne 25.5.2020 obdržel KK vrácené finanční prostředky ve výši 132.232,00 Kč na bankovní účet. </t>
  </si>
  <si>
    <t>Protokol o výsledku kontroly č. 2013/1075 ze dne 7.1.2014, 30.6.2015 zahájení daňového řízení. Dne 28.11.2016 doručena Zpráva o daňové kontrole, následně dne 7.12.2016 vystaveny platební výměry ve výši 17.228,00 Kč a 3.041,00 Kč. KK podal na FÚ odvolání  6.1.2017. Dne 7.2.2017 doručeno rozhodnutí o odvolání - zamítnuto, platební výměry na odvod uhrazeny dne 13.2.2018. RKK schválila nepodání správní žaloby proti rozhodnutí o odvolání -  viz usnesení č. RK 273/03/18 z 19.3.2018. Dne 3.11.2018 odeslána žádost o prominutí odvodu a penále 333/JV/18 ze dne 1.11.2018. Dne 4.11.2019 obdržel KK Rozhodnutí o prominutí daně v plné výši tj. 20.269,00 Kč. Dne 13.12.2019 vráceny finanční prostředky z FÚ na bankovní účet KK.</t>
  </si>
  <si>
    <t>Dne 22.2.2018 vystaveny platební výměry na penále ve výši 17.228,00 Kč a 3.041,00 Kč. KK penále uhradila dne 5.3.2018.  KK PV na penále uhradil. RKK schválila nepodání odvolání proti PV na penále -  viz usnesení č. RK 273/03/18. Dne 3.11.2018 odeslána žádost o prominutí odvodu a penále. Dne 4.11.2019 obdržel KK Rozhodnutí o prominutí penále v plné výši tj. 20.269,00 Kč. Dne 13.12.2019 vráceny finanční prostředky z FÚ na bankovní účet KK.</t>
  </si>
  <si>
    <t xml:space="preserve">Oznámení o udělení korekce z 22.9.2014. Námitky poskytovatel dotace rozhodnutím o námitkách ze dne 5.12.2014 neakceptoval. Dne 30.5.2015 MŽP zaslalo podnět na FÚ a upřesnilo částku finančního postihu. Právní posouzení OLP ze dne 16.9.2019. </t>
  </si>
  <si>
    <t>Protokol o škodě vyhotovil dne 13.12.2019 vedoucí ORR. Jednání škodní komise proběhlo dne 29.1.2020. Škodní komise doporučila škodu nevymáhat, neboť nebyly splněny podmínky pro určení odpovědnosti za škodu. Rozhodnutí zaměstnavatele ze dne 30.1.2020 - neurčena žádná náhrada škody.</t>
  </si>
  <si>
    <t>Diskriminační nastavení kvalifikačních předpokladů; 
nedodržení povinnosti zadat zakázku v souladu se zadávací dokumentací;
uzavřena smlouva s uchazečem, který neprokázal splnění kvalifikačních předpokladů; 
zadavatel nedisponoval obálkou společnosti NeXA, s.r.o. a požadoval v zadávací dokumentaci v rámci jednoho předmětu dva různé druhy plnění.</t>
  </si>
  <si>
    <t>Dne 6.2.2014 ukončena veřejnosprávní kontrola - rozhodnutím o námitkách prominuto 75 %. Dne  28.7.2016 MV předalo podnět na ÚOHS a FÚ. Dne 18.8.2016 doručeno sdělení ÚOHS, že se podnětem nebude zabývat. Dne 5.6.2017 Zpráva o daňové kontrole a dne 6.6.2017 doručen platební výměr na odvod ve výši  1.008.310 Kč. Odvolání odesláno dne 29.6.2017.Dne 20.7.2018 doručeno rozhodnutí OFŘ snížení  odvodu na částku ve výši 201.662 Kč. KK odvod uhradil dne 27.7.2018. RKK usnesením č. RK 895/08/18 z 6.8.2018 schválila nepodání správní žaloby. KK  dne 4.9.2018 KK odeslal žádost o prominutí odvodu za porušení rozpočtové kázně a nevyměřeného penále. Dne 15.4.2020 doručeno Rozhodnutí o prominutí daně č.j.22806/20/7700-40470-05620 ze dne 15.4.2020, odvod prominut nebyl, pouze částečně prominuto  penále o 132.232,00 Kč. Dne 25.5.2020 obdržel KK vrácené finanční prostředky ve výši 132.232,00 Kč na bankovní účet.</t>
  </si>
  <si>
    <t>Fa č. 14/2019 - výdaj není uveden v Podrobném rozpočtu projektu.</t>
  </si>
  <si>
    <t>doprava</t>
  </si>
  <si>
    <t>Ing. Jan Zborník/
Ing. Petr Navrátil</t>
  </si>
  <si>
    <t>16.3.2010-27.9.2012
vyúčtování projektu ZK 352/12/13 z 12.12.2013</t>
  </si>
  <si>
    <t>ROP 
92,5%
7,5%</t>
  </si>
  <si>
    <t>APDM</t>
  </si>
  <si>
    <t>Ing. Petr Navrátil</t>
  </si>
  <si>
    <t>porušení zásady transparentnosti § 6 ZVZ - požadavek na dispozici s obalovnou</t>
  </si>
  <si>
    <t>16.10.2010-21.2.2013
vyúčtování projektu ZK 353/12/13 z 12.12.2013</t>
  </si>
  <si>
    <t>JUDr. Martin Havel</t>
  </si>
  <si>
    <t>1.3.2012-28.2.2014
vyúčtování projektu ZK 342/10/14 z 16.10.2014</t>
  </si>
  <si>
    <t>zadavatel nepožadoval po uchazečích prokázání splnění kvalifikace ve lhůtě pro podání nabídek; 
pochybení při nastavení hodnotících kritérií</t>
  </si>
  <si>
    <t>kultura</t>
  </si>
  <si>
    <t>1.1.2007 - 28.7.2011 
projekt pozastaven</t>
  </si>
  <si>
    <t xml:space="preserve">ROP 
92,5%
7,5%
</t>
  </si>
  <si>
    <t>JUDr. Josef Pavel/ 
PaedDr. Josef Novotný/     
JUDr. Martin Havel</t>
  </si>
  <si>
    <t>ÚRR 
odvod za porušení rozp. Kázně</t>
  </si>
  <si>
    <t xml:space="preserve">Zpráva z auditu operace č. 85 z 6.4.2012 (Deloitte) nebyly zjištěny žádné způsobilé výdaje pouze nezpůsobilé; 
Závěrečná zpráva OLAF z 11.1.2013 - obchodní reference dokazující splnění požadovaných kvalifikačních kritérií u VZ na stavební práce byly nepravdivé;
</t>
  </si>
  <si>
    <t>neproplacená dotace za II. etapu projektu; žádost o platbu podaná dne 28.7.2011</t>
  </si>
  <si>
    <t>informatika</t>
  </si>
  <si>
    <t>12.8.2011-31.12.2013
vyúčtování projektu ZK 167/06/14 z  19.6.2014</t>
  </si>
  <si>
    <t xml:space="preserve">IOP 
85%
15%
</t>
  </si>
  <si>
    <t>OPŘI</t>
  </si>
  <si>
    <t xml:space="preserve">diskriminační požadavky v rámci technických kvalifikačních předpokladů (znalost hospodaření krajských úřadů, ISO, architekt WAN/MAN zkušenosti) </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</si>
  <si>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</si>
  <si>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</si>
  <si>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</si>
  <si>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</si>
  <si>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</si>
  <si>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</si>
  <si>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</si>
  <si>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</si>
  <si>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</si>
  <si>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pochybení v zakázce "Lineární urychlovač pro nemocnici v Chebu - přístavba zázemí" - změna zadávacích podmínek v důsledku podstatné změny smlouvy dodatkem měnícím podmínky ve Smlouvě o dílo</t>
  </si>
  <si>
    <t>ÚRR očekávané penále</t>
  </si>
  <si>
    <t>předpoklad vyměření penále až do výše odvodu - dosud nevyměřeno</t>
  </si>
  <si>
    <t>1.11.2014 - 30.10.2015
vyúčtování projektu
ZK 356/09/17 ze dne 7.9.2017</t>
  </si>
  <si>
    <t>porušení povinnosti zrušit  VZ dle Pokynu pro zadávání VZ; zadávací dokumentace neobsahuje v předmětu požadavek na provádění  autorského dozoru</t>
  </si>
  <si>
    <t>Fa č.1506148 ve výši 1.820.007,72Kč a fa č. 1506168 ve výši 2.569.568,23 Kč byly uhrazeny po ukončení fyzické realizace projektu, z nichž byly způsobilé výdaje ve výši 2.093.355,34 Kč</t>
  </si>
  <si>
    <t>široké vymezení předmětu veřejné zakázky; 
TDS - fakturované výdaje nejsou v souladu s nabídkou</t>
  </si>
  <si>
    <t xml:space="preserve">VZ "Realizace stavby "Centralizace lékařské péče v nemocnici v Karlových Varech" </t>
  </si>
  <si>
    <t>OP Zaměstnanost</t>
  </si>
  <si>
    <t>MPSV
krácení dotace</t>
  </si>
  <si>
    <t>2.1.2007 - 29.10.2010</t>
  </si>
  <si>
    <t>ROP 
92,5% 
7,5%</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</si>
  <si>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</si>
  <si>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</si>
  <si>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2.1.2007 - 28.2.2011</t>
  </si>
  <si>
    <t>Ing. Jan Zborník/ 
Ing. Petr Navrátil</t>
  </si>
  <si>
    <t>pochybení ve 3 veřejných zakázkách - dělení veřejných zakázek; chybný postup při zadávání víceprací</t>
  </si>
  <si>
    <r>
      <t xml:space="preserve">uhrazeno
      387.193,00
</t>
    </r>
    <r>
      <rPr>
        <sz val="11"/>
        <color rgb="FF0070C0"/>
        <rFont val="Calibri"/>
        <family val="2"/>
        <charset val="238"/>
      </rPr>
      <t xml:space="preserve">podaná žádost o vratku ve výši </t>
    </r>
  </si>
  <si>
    <t>školství</t>
  </si>
  <si>
    <t>2.1.2007 - 30.7.2012
vyúčtování projektu 
ZK 102/04/15 ze dne 16.4.2015</t>
  </si>
  <si>
    <t>APDM, p.o.</t>
  </si>
  <si>
    <t>Ing. Kamil Řezníček/ PaedDr. Vratislav Emler</t>
  </si>
  <si>
    <t>pochybení ve 4 veřejných zakázkách -netransparentní hodnotící kritéria; netransparentní hodnocení nabídek a jeho nepřezkoumatelnost; dodatečné stavební práce realizované bez zadávacího řízení; neoprávněné použití JŘBU</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</si>
  <si>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</si>
  <si>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</si>
  <si>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t>
    </r>
    <r>
      <rPr>
        <b/>
        <sz val="11"/>
        <rFont val="Calibri"/>
        <family val="2"/>
        <charset val="238"/>
      </rPr>
      <t>OČEKÁVÁME ROZSUDEK VE VĚCI SPRÁVNÍ ŽALOBY</t>
    </r>
  </si>
  <si>
    <t>VŘ 006 - Zajištění technického dozoru - diskriminační požadavek k prokázání kvalifikačního předpokladu;
zadání dodatečných stavebních prací formou JŘBU v rozporu s § 23 odst.7 písm. a) ZVZ  - vícepráce nad rámec smlouvy;
čerpání rezervy na nezpůsobilé výdaje</t>
  </si>
  <si>
    <r>
      <t xml:space="preserve">Dne 14.12.2015 doručena Zpráva o auditu operace  ROPSZ/2015/5202-9 za II. etapu projektu, k pochybením uvedeno, že ovlivňují i certifikované výdaje I.etapy projektu, 
dne 21.1.2016 ÚRR doručil Výzvy k vrácení dotace dle § 22 odst. 6 zák. 250/2000 Sb., tj. nejedná se o daňové řízení,
1.2.2016 doručeny opravné výzvy v celkové částce ve výši 10.926.411,03 Kč z a pochybení ve II.etapě,  výzvy nebyly uhrazeny,
dne 20.8.2016 bylo ISŠTE doručeno oznámení o zahájení daňového řízení, do 19.9.2016 zašle ISŠTE k dané věci stanovisko,
dne 19.9.2016 odesláno stanovisko k daňovému řízení,
dne 1.11.2016 ISŠTE obdržela výzvu k doplnění informací do daňového řízení, se lhůtou 15 pracovních dní,
dne 9.11.2016 ISŠTE odeslala žádost o prodloužení lhůty pro doplnění informací, které bylo dne 16.11.2016, lhůta byla prodloužena do 30.12.2016, dne 22.12.2016 odeslána doplnění k daňovému řízení,
dne 16.3.2017 vystaven platební výměr č.3/2017 na 823.671 Kč za zjištění č.2 ze zprávy o auditu (269.286 Kč za II. etapu a 554.385 Kč za I.etapu), 13. 4. 2017 podáno odvolání proti PV č. 3/2017;
ÚRR dne 7. 9. 2018 zahájil kontrolu dodržování parametrů a účelu projektu, 19.10.2018 Protokol o kontrole RRSZ  6407/2018 - bez zjištění.
Dne 30.11.2018 doručen PV č. 21/2018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OČEKÁVÁME MOŽNÉ VYDÁNÍ PLATEBNÍCH VÝMĚRŮ PRO DALŠÍ ZJIŠTĚNÍ</t>
    </r>
    <r>
      <rPr>
        <sz val="11"/>
        <rFont val="Calibri"/>
        <family val="2"/>
        <charset val="238"/>
        <scheme val="minor"/>
      </rPr>
      <t xml:space="preserve"> (zbývající část výzev ve výši 4.224.352,03 Kč, případně v max. výši 4.938.993,28 Kč dle Zprávy o auditu operace  ROPSZ/2015/5202-9, včetně doměření za I.etapu).
</t>
    </r>
    <r>
      <rPr>
        <b/>
        <sz val="11"/>
        <rFont val="Calibri"/>
        <family val="2"/>
        <charset val="238"/>
        <scheme val="minor"/>
      </rPr>
      <t>OČEKÁVÁME ROZHODNUTÍ MFČR O ODVOLÁNÍ PROTI PLATEBNÍMU VÝMĚRU č.  3/2017 a 21/2018.</t>
    </r>
  </si>
  <si>
    <t>12.3.2007 - 29.7.2011
vyúčtování projektu
ZK 93/04/14 ze dne 24.4.2014</t>
  </si>
  <si>
    <t xml:space="preserve">
Ing. Kamil Řezníček/ 
PaedDr. Vratislav Emler</t>
  </si>
  <si>
    <t>pochybení ve 2 veřejných zakázkách -netransparentní hodnotící kritéria; netransparentní hodnocení nabídek; netransparentní a diskriminační hodnotící kritéria</t>
  </si>
  <si>
    <t>ÚOHS pokuta</t>
  </si>
  <si>
    <t>správní delikt - zadavatel nedodržel postup stanovený ZVZ a zásadu transparentnosti, když nestanovil v hodnotícím kritériu minimální požadavky</t>
  </si>
  <si>
    <t>6.11.2013 - 30.11.2015
vyúčtování projektu
ZK 248/06/16 ze dne 9.6.2016</t>
  </si>
  <si>
    <t>ROP 
85% 
15%</t>
  </si>
  <si>
    <t>Ing. Petr Navrátil/
Jakub Pánik</t>
  </si>
  <si>
    <t>porušení zásady transparentnosti, rovného zacházení a diskriminace § 6 ZVZ - požadavek na dispozici s obalovnou</t>
  </si>
  <si>
    <t>neprovedené korekce ŘO za VŘ 003 a 004</t>
  </si>
  <si>
    <r>
      <t xml:space="preserve">14.9.2016 doručena Zpráva o auditu operace ROPSZ/2016/O/012 ze dne 31.8.2016, auditované prostředky byly ve výši 171.293.570,94 Kč, identifikované nezpůsobilé výdaje ve výši 134.201,25 Kč, (z toho 29.221,50  Kč za neprovedené korekce za VŘ 003 a VŘ 004, tj. 24.838,28 Kč dle poměru financování.
</t>
    </r>
    <r>
      <rPr>
        <b/>
        <sz val="11"/>
        <color indexed="8"/>
        <rFont val="Calibri"/>
        <family val="2"/>
        <charset val="238"/>
      </rPr>
      <t>OČEKÁVÁME VYSTAVENÍ PLATEBNÍHO VÝMĚRU</t>
    </r>
  </si>
  <si>
    <t>neponížení požadovaných nákladů o výzisky z prodeje vyfrézovaného materiálu</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</si>
  <si>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</si>
  <si>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t xml:space="preserve">neponížení požadovaných nákladů o výzisky z prodeje vyfrézovaného materiálu
</t>
  </si>
  <si>
    <t xml:space="preserve">neprovedené korekce ŘO za VŘ 004
</t>
  </si>
  <si>
    <r>
      <t xml:space="preserve">6.12.2016 doručena Zpráva o auditu operace ROPSZ/2016/O/020 ze dne 30.11.2016, auditované prostředky byly ve výši 132.428.457,27 Kč, z toho 3.872 Kč za neprovedenou korekci za VŘ 004, tj. 3.291,20 Kč dle poměru financování.. 
</t>
    </r>
    <r>
      <rPr>
        <b/>
        <sz val="11"/>
        <rFont val="Calibri"/>
        <family val="2"/>
        <charset val="238"/>
      </rPr>
      <t>OČEKÁVÁME VYSTAVENÍ PLATEBNÍHO VÝMĚRU.</t>
    </r>
  </si>
  <si>
    <t>5.12.2013 - 30.11.2015
vyúčtování projektu
ZK 248/06/16 ze dne 9.6.2016</t>
  </si>
  <si>
    <t xml:space="preserve">ROP 
85% 
15% </t>
  </si>
  <si>
    <t xml:space="preserve">pochybení ve 2 veřejných zakázkách -porušení zásady transparentnosti, rovného zacházení a diskriminace § 6 ZVZ - požadavek na dispozici s obalovnou; 
vítězný uchazeč nesplnil zadávací podmínky; čestné prohlášení v nabídce uchazeče nesplňovalo požadavky dle ZVZ </t>
  </si>
  <si>
    <r>
      <t xml:space="preserve">13.11.2014 ukončena veřejnosprávní kontrola - námitkám bylo částečně vyhověno (námitky k "obalovnám" byly zamítnuty),
15.4.2015 Oznámení výsledku šetření  podnětu ÚOHS-P37/2015/VZ-9450/2015/551/Eno  - bez sankce,
17.12.2015 finanční ukončení projektu,
3.10.2016 MFČR rozhodlo ve sporu pro nepeněžité plnění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5.6.2017 RKK  (RK 677/06/17) vzala na vědomí rozhodnutí KSÚS o podání návrhu na spor pro 16.163.365,61 Kč (pochybení A1.1, A1.2) a nepodání návrhu na spor pro 97.231,79  Kč (pochybení A1.3); 
RKK usnesením č. RK 786/07/18 ze dne 9.7.2018 vzala na vědomí nepodání sporu na peněžité plněn a uložila řediteli informovat RKK o dalším postupu. 13.9.2018 vyzval odbor finanční  ředitele KSÚS KK  dopisem  č.j. 2789/FI/18 k řešení škod dle usnesení č. RK 677/06/17.
</t>
    </r>
    <r>
      <rPr>
        <b/>
        <sz val="11"/>
        <rFont val="Calibri"/>
        <family val="2"/>
        <charset val="238"/>
        <scheme val="minor"/>
      </rPr>
      <t>ŠKODNÍ PŘÍPAD BUDE KSÚS PROJEDNÁVAT PO DORUČENÍ ROZSUDKU SPRÁVNÍHO SOUDU U PROJEKTU JIHOVÝCHODNÍ OBCHVAT CHEB.</t>
    </r>
  </si>
  <si>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</si>
  <si>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</si>
  <si>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t xml:space="preserve">porušení zásady transparentnosti, rovného zacházení a diskriminace § 6 ZVZ - požadavek na dispozici s obalovnou; 
čestné prohlášení v nabídce uchazeče nesplňovalo požadavky dle ZVZ </t>
  </si>
  <si>
    <r>
      <t xml:space="preserve">18.11.2014 ukončena veřejnosprávní kontrola - námitkám bylo částečně vyhověno (námitky k "obalovnám" byly zamítnuty),
15.4.2015 Oznámení výsledku šetření  podnětu ÚOHS-P38/2015/VZ-7500/2015/551/Sbe  - bez  sankce,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22.5.2017 RKK (RK 591/05/17) vzala na vědomí rozhodnutí KSÚS o podání návrhu na spor pro 35.285.573,33 Kč (pochybení A1.1) .
RKK usnesením č. RK 848/07/18 ze dne 23.7.2018 vzala na vědomí nepodání sporu na peněžité plnění, 
13.9.2018 vyzval odbor finanční  ředitele KSÚS KK  dopisem  č.j. 2789/FI/18 k řešení škod dle usnesení č. RK 677/06/17.
</t>
    </r>
    <r>
      <rPr>
        <b/>
        <sz val="11"/>
        <rFont val="Calibri"/>
        <family val="2"/>
        <charset val="238"/>
        <scheme val="minor"/>
      </rPr>
      <t>ŠKODNÍ PŘÍPAD BUDE KSÚS PROJEDNÁVAT PO DORUČENÍ ROZSUDKU SPRÁVNÍHO SOUDU U PROJEKTU JIHOVÝCHODNÍ OBCHVAT CHEB.</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</si>
  <si>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</si>
  <si>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t>28.6.2010 -27.4.2012
vyúčtování projektu
ZK 473/12/14 ze dne 11.12.2014</t>
  </si>
  <si>
    <t>17.9.2013 -28.12.2015
vyúčtování projektu
ZK 450/09/16 ze dne 8.9.2016</t>
  </si>
  <si>
    <t>v akčním plánu není člen RKK stanoven</t>
  </si>
  <si>
    <t xml:space="preserve">nedodržení lhůty 15 dnů pro uveřejnění dodatku smlouvy o dílo </t>
  </si>
  <si>
    <r>
      <t xml:space="preserve">ÚOHS si dne 13.3.2015 vyžádal zaslání písemného vyjádření k podnětu a zaslání dokumentace k VZ; 
18.3.2015 na ÚOHS odesláno vyjádření a dokumentace k VZ; 24.4.2015 ÚOHS oznámení o zahájení správního řízení čj.: ÚOHS-S245/2015/VZ-10117/2015/543/Jwe
29.4.2015 odesláno stanovisko  na ÚOHS
5.6.2015 udělena pokuta ve výši 1.000 Kč
</t>
    </r>
    <r>
      <rPr>
        <b/>
        <sz val="11"/>
        <color indexed="8"/>
        <rFont val="Calibri"/>
        <family val="2"/>
        <charset val="238"/>
      </rPr>
      <t>KONEČNÝ STAV - UDĚLENÁ POKUTA JE DEFINITIVNÍ.</t>
    </r>
  </si>
  <si>
    <t xml:space="preserve">VZ na stavební práce - neoprávněné slučování zakázek, neprodloužení lhůty pro předkládání nabídek po doplnění informací k zadávací dokumentaci, uzavření dodatku ke smlouvě, kterým byla smlouva podstatně změněna 
</t>
  </si>
  <si>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t>
    </r>
    <r>
      <rPr>
        <b/>
        <sz val="11"/>
        <color indexed="8"/>
        <rFont val="Calibri"/>
        <family val="2"/>
        <charset val="238"/>
      </rPr>
      <t xml:space="preserve">OČEKÁVÁME ROZHODNUTÍ MF O ODVOLÁNÍ PROTI PLATEBNÍMU VÝMĚRU. </t>
    </r>
  </si>
  <si>
    <t>ÚRR 
očekávané penále</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</si>
  <si>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</si>
  <si>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 xml:space="preserve">13.12.2013 -27.3.2015
vyúčtování projektu
ZK 73/02/16 ze dne 25.2.2016
</t>
  </si>
  <si>
    <t>projekt není zaznamenán v AP</t>
  </si>
  <si>
    <t>Zpráva z Auditu operace MF ČR - jiný peněžní příjem - nejedná se o VZ;
doporučení z AO pro ŘO na prověření "jiného peněžního příjmu" - prozatím daňové řízení nezahájeno</t>
  </si>
  <si>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</si>
  <si>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t>18.12.2013 -27.3.2015
vyúčtování projektu
ZK 73/02/16 ze dne 25.2.2016</t>
  </si>
  <si>
    <t>Zpráva z Auditu operace MF ČR - jiný peněžní příjem - nejedná se o VZ;
doporučení z AO pro ŘO na prověření "jiného peněžního příjmu"</t>
  </si>
  <si>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</si>
  <si>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t xml:space="preserve">KSÚS vytvořila prostřednictvím projektu jiný peněžní příjem ve výši 1.069.688,- Kč, které snižují způsobilé výdaje projektu </t>
  </si>
  <si>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</si>
  <si>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14.3.2013-28.7.2015
vyúčtování projektu
ZK 292/06/17</t>
  </si>
  <si>
    <t>VŘ 020 - zadavatel neprodloužil lhůtu pro podání nabídek vzhledem k doplnění zadávací dokumentace (korekce 5% - 483.531,- Kč).</t>
  </si>
  <si>
    <t>2.1.2012 - 29.10.2015
vyúčtování projektu
ZK 604/12/16 ze dne 20.12.2016</t>
  </si>
  <si>
    <t>ÚRR 
přesun do nezpůsobilých výdajů</t>
  </si>
  <si>
    <t xml:space="preserve">Přesun do nezpůsobilých výdajů - zjištění A.1: pravidla ROP neumožňují odměnu; zjištění B.1: výstupy za zpracování projektové dokumentace se nepoužily </t>
  </si>
  <si>
    <t>Pochybení v 9 VZ, kde zadavatel nedodržel základní pravidla zadávání VZ - požadavek na prokázání zkušeností předložením údajů o 1 zakázce (diskriminační kritérium), zkrácení lhůty pro podání nabídek, rozeslání hromadných e-mailů, zveřejnění identifikačních údajů uchazečů, umělé dělení zakázek - finanční oprava od 2 % - 25 %.</t>
  </si>
  <si>
    <t>Zdravotnická záchranná služba KK, p.o.</t>
  </si>
  <si>
    <t>Rozvoj lidských zdrojů v oblasti krizového řízení ZZS Karlovarského kraje
reg. č. CZ.03.4.74/0.0/0.0/16_033/0002842</t>
  </si>
  <si>
    <t>1.1.2017 -31.12.2018
není dosud vyúčtován</t>
  </si>
  <si>
    <t>Ing. Jan Bureš</t>
  </si>
  <si>
    <t>podstatná změna závazku ze smlouvy na veřejnou zakázku, kdy při zvýšení /snížení ceny na školení překročil zadavatel 10 % původní hodnoty závazku</t>
  </si>
  <si>
    <t>MPSV
výzva k vrácení dotace</t>
  </si>
  <si>
    <t xml:space="preserve">Dne 17.3.2014 zahájeno daňového řízení, 22.4.2014 vyjádření KK ve věci daňového řízení. Dne  16.9.2014 doručen platební výměr na odvod ve výši 81.346.508,00 Kč. Dne 25.9.2014 žádost o prominutí odvodu a dosud nevym.penále. Dne 13.10.2014 odesláno odvolání proti platebnímu výměru. Dne 6.11.2014 Rozhodnutí o prominutí ve výši 99,95%. Dne 25.5.1015 odvolání postoupeno na MF ČR (25.6.2015 výzva MF k doplnění, 2.7.2015 odesláno na MF vyjádření); 25.11.2015 Rozhodnutí MFČR - odvolání se zamítá;  odvod uhrazen v 12/2015 - viz  usn.č.RK 46/01/16. </t>
  </si>
  <si>
    <t xml:space="preserve">Na základě auditu operace č. OP/09/2012 provedeného v 6/2012 byly KK dne 12.11.2012 doručeny 3 platební výměry na částku  v celkové výši 5.731.781,00 Kč. Dne 8. 11. 2012 podal KK žádosti o prominutí daně a žádosti o posečkání s úhradou dan. Po prominutí ze dne 18.12.2012 odvody sníženy na celkovou částku ve výši 1.464.072 Kč, datum úhrady odvodu 2/2013. </t>
  </si>
  <si>
    <t>Dne 22.1.2013 ukončena veřejnosprávní kontrola - námitky zamítnuty; 24.3.2015  Karlovarskému kraji doručeno oznámení z MPSV, ve kterém byla upřesněna hodnota veřejné zakázky (3.839.600,00 Kč, proplacená dotace je ve výši 3.263.660,00 Kč) a nesrovnalost ve výši 100 %  z hodnoty veřejné zakázky byla změněna na  25%. Dne 7.5.2015 zahájeno daňové řízení. Dne   30.3.2016 Zpráva o daňové kontrole - 30% odvod za porušení rozpočt.kázně. Dne 31.3.2016 doručen platební výměr na odvod ve výši 979.098 Kč. KK dne 29.4.2016 podal odvolání - viz usnesení č.RK 406/04/16 a č. ZK 229/06/16. Dne 7.10.2016 odeslána na FÚ žádost o prominutí odvodu a dosud nevym.penále. Dne 31.3.2017 Rozhodnutí o odvolání - zamítnuto, platební výměr na odvod ve výši 979.098,00 Kč uhrazen dne 11.4.2017. Proti rozhodnutí o odvolání byla dne 31.5.2017 podána správní žaloba. Dne  21.4.2017 doručen platební výměr na penále ve výši 979.098  Kč, uhrazen dne 26.4.2017. Dne 14.3.2019 doručen Rozsudek č.j. 30Af25/2017-149 ze dne 31.1.2019 o zamítnutí žaloby. Dne 21.5.2020 doručeno Rozhodnutí o prominutí daně č.j.89758/19/7700-40470-101251 ze dne 21.5.2020 - odvod částečně prominut o 163.183 Kč a penále částečně prominuto o 804.277,00 Kč. KK dne 12.6.2020 požádal FÚ  o vrácení přeplatku v celkové výši 967.460 Kč. Finanční prostředky obdržel KK  na bankovní účet dne 10.7.2020.</t>
  </si>
  <si>
    <t>12.1.2016 doručen platební výměr na penále; 24.9.2014 podána žádost o prominutí dosud nevyměřeného penále. Dne 16.2.2016 doručeno Rozhodnutí o prominutí penále, prominuto ve 100% výši, viz usnesení č.RK 97/02/16.</t>
  </si>
  <si>
    <t>ÚRR 
Výzva k vrácení dotace</t>
  </si>
  <si>
    <t>ÚRR 
neproplacení dotace</t>
  </si>
  <si>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 rozhodl odvolací orgán o zrušení PV 6/2014, který činil po prominutí 1.699.600 Kč;
dne 12.12.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 xml:space="preserve">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 xml:space="preserve">
OČEKÁVÁME ROZHODNUTÍ O ŽÁDOSTI O VRÁCENÍ VRATITELNÉHO PŘEPLATKU U PV č.2/2014, 3/2014 A 5/2014.</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</si>
  <si>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b/>
        <sz val="11"/>
        <color indexed="8"/>
        <rFont val="Calibri"/>
        <family val="2"/>
        <charset val="238"/>
      </rPr>
      <t xml:space="preserve">
OČEKÁVÁME ROZHODNUTÍ  O ŽÁDOSTI O VRÁCENÍ VRATITELNÉHO PŘEPLATKU U PV č.9/2014</t>
    </r>
  </si>
  <si>
    <t xml:space="preserve">Projekt administrovala ZZS KK na základě příkazní smlouvy ze dne 2.8.2017. CRR kontrola předložené dokumentace k veřejné zakázce s názvem „Dodávka výukových modelů pro simulace odborných zdravotnických zásahů", dne 3.7.2019 obdržela ZZS Stanovisko k zakázce ze dne 3.7.2019 zjištění vysoké závažnosti finanční oprava ve výši až 25 %. KK podal dne 10.7.2019 námitky. Dne 27.9.2019 obdržela ZZS Informaci o nevyplacení části dotace - nezpůsobilé výdaje v celkové výši 209.694,40 Kč (90% podíl SF ERDF a SR činí 188.724,96 Kč) finanční oprava ve výši 5 % z částky poskytnuté podpory na veřejnou zakázku (tj. z 4.193.888,00 Kč). Dne 14.10.2019 podány Námitky v aplikaci MS2014+. Dne 17.1.2019 obdržel KK Rozhodnutí ministryně pro místní rozvoj č.j. MMR-57320/2019-26 ze dne 13.1.2020 - opatření poskytovatele dotace o vyplacení části dotace oprávněné, námitky příjemce nedůvodné. Dne 21.4.2020 OLP vyhotovil právní posouzení odpovědnosti se závěrem odpovědnosti externího administrátora, tj. Zdravotnické záchranné služby Karlovarského kraje, p.o.. </t>
  </si>
  <si>
    <t xml:space="preserve">Dne 7.5.2020 odeslal odbor finanční na odbor zdravotnictví výzvu k vyhotovení protokolu o škodě, který vyhotovil dne 28.5.2020. Jednání škodní komise proběhlo dne 17.6.2020, která doporučila většinou členů škodu ve výši 188.724,96 Kč vymáhat po externím administrátorovi, tj. po ZZS KK, p.o.
Rada KK dne 16.7.2020 usnesením č. RK 732/07/20 rozhodla, že vzniklá škoda ve výši 188.724,96 Kč bude vymáhána po Zdravotnické záchranné službě Karlovarského kraje, příspěvkové organizaci.         </t>
  </si>
  <si>
    <t>Tabulka  A2</t>
  </si>
  <si>
    <t>Přehled finančních postihů určených k vyřazení ze sledování Pracovní skupiny pro finanční postihy - porovnání původně vyměřených sankcí a upravených sankcí po uskutečněných právních obranách - projekty příspěvkových organizací a KKN a.s.</t>
  </si>
  <si>
    <t>Operační program/ poměr financování</t>
  </si>
  <si>
    <t>Celkový objem projektu včetně nezpůsobilých výdajů</t>
  </si>
  <si>
    <r>
      <t xml:space="preserve">Vyčíslení úspěchu v uskutečněné obraně v Kč
</t>
    </r>
    <r>
      <rPr>
        <i/>
        <sz val="11"/>
        <color rgb="FFFF0000"/>
        <rFont val="Calibri"/>
        <family val="2"/>
        <charset val="238"/>
        <scheme val="minor"/>
      </rPr>
      <t xml:space="preserve"> (sl. 10 - sl. 11)</t>
    </r>
  </si>
  <si>
    <r>
      <t xml:space="preserve">Úspěch uskutečněné obrany v % 
</t>
    </r>
    <r>
      <rPr>
        <i/>
        <sz val="11"/>
        <color rgb="FFFF0000"/>
        <rFont val="Calibri"/>
        <family val="2"/>
        <charset val="238"/>
        <scheme val="minor"/>
      </rPr>
      <t>(sl. 12/ sl. 10)</t>
    </r>
  </si>
  <si>
    <t xml:space="preserve">Centrum technického vzdělávání (CTV) Ostrov 
CZ.1.09/1.3.00/10.00163 </t>
  </si>
  <si>
    <t>PO_9</t>
  </si>
  <si>
    <t>PO_21</t>
  </si>
  <si>
    <t>Návrh zprávy o auditu z 16.12.2014 -  předražené přístroje u veřejných zakázek - stanovena finanční oprava ve výši 4.853.242,40 Kč (část dotace ve výši 85% je 4.125.256,04 Kč).
Zadavatel nedodržel postup dle ZVZ, když ve zprávě o posouzení a hodnocení nabídek nedostatečně popsal a zdůvodnil hodnocení - finanční oprava 4.605.548,70 Kč, část dotace  85% je ve výši 3.914.716,39 Kč).</t>
  </si>
  <si>
    <r>
      <t xml:space="preserve">Zjištění vychází z návrhu Zprávy o auditu operace ze dne 16.12.2014, KKN a.s. odeslala 22.1.2015 k návrhu zprávy své stanovisko, stanovisko bylo KKN a.s. doplněno 26.2.2015; 13.3.2015 KKN a.s obdržela Zprávu o auditu operace č. AO/2014/MO/035 ze dne 11.3.2015 - auditní orgán vypustil zjištění "předražené přístroje" ve výši 4.853.242,40 Kč (část dotace  4.125.256,04 Kč). Auditní orgán ponechal ve znění dodatku ke Zprávě o auditu operace zjištění za nedodržení postupu dle ZVZ ve výši 4.605.548,70 Kč, tj. ve vztahu k dotaci ve výši 3.914.716,39 Kč.
Dne 1.8.2016 doručen platební výměr (PV) č. 10/2016 na částku 3.914.717 Kč,  31.8.2016 odeslala KKN odvolání proti platebnímu výměru, v odvolání připouští některá formální pochybení, ale většinu údajných pochybení rozporuje a v odvolání žádá o snížení uložené sankce na 5 % či 10 %. Dne 
3.10.2016 KKN odeslala žádost o prominutí dosud nevyměřeného penále k PV.
</t>
    </r>
    <r>
      <rPr>
        <sz val="11"/>
        <rFont val="Calibri"/>
        <family val="2"/>
        <charset val="238"/>
      </rPr>
      <t>Dne 19. 9. 2020 obdržela KKN Rozhodnutí č. j. MF-43167/2016/1203-4, kterým MFČR vyhovělo odvolání proti PV č. 10/2016 a odvod ve výši 3.914.717,00 Kč zrušilo a řízení zastavilo - postih byl zrušen.</t>
    </r>
  </si>
  <si>
    <t>Nezpůsobilé výdaje - nejedná s o finanční postih</t>
  </si>
  <si>
    <t xml:space="preserve">Zjištění z Protokolů o kontrole č.j. RRSZ 22527/2014, RRSZ 22033/2015 a RRSZ 3650/2016. V námitkách částečně vyhověno (uznáno 16.053,- Kč).
Dne 3. 12. 2018 Rada KK usnesením č. RK 1398/12/18 schválila podání návrhu na zahájení sporného řízení z veřejnoprávní smlouvy pro peněžité plnění ve výši 129.679,66 Kč za zjištění A.1.2 uvedené v Oznámení o krácení způsobilých výdajů projektu, č. j. RRSZ 914/2017 ze dne 27. 1.2017. Dne 18.1.2019 podán návrh na zahájení sporu z VPS pro peněžité plnění ve výši 129.679,66 Kč. Dne 31.7.2019 obdržela škola Rozhodnutí MFČR o zamítnutí sporu pro peněžité plnění ve výši 129.679,66 Kč. Rada KK usnesením č. RK 969/08/19 z 19.8.2019 schválila nepodání správní žaloby. </t>
  </si>
  <si>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 přeplatek dle její žádosti.
OČEKÁVÁME VYPLACENÍ VRATITELNÉHO PŘEPLATKU</t>
    </r>
  </si>
  <si>
    <r>
      <t xml:space="preserve">30.7.2014 ÚRR zahájil daňové řízení, 19.8.2014 zasláno na ÚRR podání ve věci daňového řízení; 
</t>
    </r>
    <r>
      <rPr>
        <sz val="11"/>
        <rFont val="Calibri"/>
        <family val="2"/>
        <charset val="238"/>
      </rPr>
      <t>6.11.2015 doručeny platební výměry č. 21/2015 (354.612.615 Kč) a č. 22/2015 (275.188 Kč) v celkové částce 354.887.803 Kč, korespondence s ÚRR (RRSZ) o důvodech změny dosavadní rozhodovací praxe.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t>
    </r>
    <r>
      <rPr>
        <b/>
        <sz val="11"/>
        <rFont val="Calibri"/>
        <family val="2"/>
        <charset val="238"/>
      </rPr>
      <t xml:space="preserve"> 27.11.2020 škola uhradila odvod ve výši 68.797 Kč.</t>
    </r>
    <r>
      <rPr>
        <sz val="11"/>
        <rFont val="Calibri"/>
        <family val="2"/>
        <charset val="238"/>
      </rPr>
      <t xml:space="preserve"> Dne 4. 12.2020 doručeno Rozhodnutí o odvolání proti PV 21/2020 - odvolání se zamítá a napadené rozhodnutí se potvrzuje. </t>
    </r>
    <r>
      <rPr>
        <b/>
        <sz val="11"/>
        <rFont val="Calibri"/>
        <family val="2"/>
        <charset val="238"/>
      </rPr>
      <t>Odvod ve výši 88.653.154,- Kč škola uhradila dne 17.12.2020. D</t>
    </r>
    <r>
      <rPr>
        <sz val="11"/>
        <rFont val="Calibri"/>
        <family val="2"/>
        <charset val="238"/>
      </rPr>
      <t xml:space="preserve">ne 3.2.2021 škola podala správní žalobu na Městský soud v Praze, který ji postoupil dne 11.2.2021 na  Krajský soud v Ústí. 
</t>
    </r>
    <r>
      <rPr>
        <b/>
        <sz val="11"/>
        <rFont val="Calibri"/>
        <family val="2"/>
        <charset val="238"/>
      </rPr>
      <t>OČEKÁVÁME ROZHODNUTÍ POSKYTOVATELE DOTACE O PROMINUTÍ ODVODU.</t>
    </r>
  </si>
  <si>
    <t>ÚRR
penále</t>
  </si>
  <si>
    <t>penále k platebnímu výměru č. 22/2015 - netransparentní hodnocení nabídek</t>
  </si>
  <si>
    <r>
      <t xml:space="preserve">Dne 16.12.2020 doručen platební výměr na penále ve výši 68.797,- Kč. Již dne 13. 11. 2015 podala SPŠ Ostrov žádost o prominutí odvodu daně a dosud nevyměřeného penále a uhradila příslušné správní poplatky. Penále ve výši 68.797 Kč uhradila škola dne 17.12.2020. Dne 11.1.2021 podala SPŠ opětovnou žádost o prominutí odvodu a penále.
</t>
    </r>
    <r>
      <rPr>
        <b/>
        <sz val="11"/>
        <color theme="1"/>
        <rFont val="Calibri"/>
        <family val="2"/>
        <charset val="238"/>
        <scheme val="minor"/>
      </rPr>
      <t>OČEKÁVÁME ROZHODNUTÍ POSKYTOVATELE DOTACE O PROMINUTÍ PENÁLE.</t>
    </r>
  </si>
  <si>
    <t xml:space="preserve">penále k platebnímu výměru č. 21/2015 - netransparentní hodnotící kritéria; </t>
  </si>
  <si>
    <r>
      <t xml:space="preserve">9.1.2014 ÚOHS vyměřil pokutu ve výši 300.000. Kč. ÚOHS 29.12.2014 zamítnul rozklad, rozhodnutí o pokutě nabylo právní moci, pokuta uhrazena 23.2.2015; 24.2.2015 podaná správní žaloba na Krajský soud v Brně, dne 24.6.2015 doručeno stanovisko žalované strany; 8.7. 2015 byla odeslána replika na Krajský soud v Brně,
dne 30.6.2016 doručen rozsudek Krajského soudu v  Brně o zamítnutí správní žaloby; RKK rozhodla, že kasační stížnost nebude podána
</t>
    </r>
    <r>
      <rPr>
        <b/>
        <sz val="11"/>
        <color indexed="8"/>
        <rFont val="Calibri"/>
        <family val="2"/>
        <charset val="238"/>
      </rPr>
      <t xml:space="preserve">KONEČNÝ STAV - ULOŽENÁ POKUTA JE DEFINITIVNÍ
</t>
    </r>
    <r>
      <rPr>
        <sz val="11"/>
        <rFont val="Calibri"/>
        <family val="2"/>
        <charset val="238"/>
      </rPr>
      <t xml:space="preserve">RKK usnesením č. RK 444/04/18 ze dne 23.4.2018 schválila soudní vymáhání pohledávky ve výši 300.000,- Kč po mandatáři Veřejné zakázky s.r.o.;  dle info z OLP ze dne 5.9.2018 bude s ohledem na složitost posouzení odpovědnosti (spojení s porušením rozpočtové kázně) podána žaloba a v případě, že dojde k mimosoudnímu jednání, bude požádáno o přerušení jednání. Příslušný žalobní návrh k vymožení pohledávky za společností Veřejné zakázky s.r.o., ve výši 300.000 Kč, vzniklé z titulu náhrady škody, byl podán v prosinci 2018. Dne 20.11.2019 proběhlo ústní jednání u Obvodního soudu v Praze. Soud vyzval Karlovarský kraj k doložení dalších skutečností k doplnění skutkových tvrzení termínu do 30 dní. Další ústní jednání bylo odročeno na měsíc únor 2020 (viz kontrola plnění č. RK 65/01/15) a následně na žádost protistrany odročeno na květen 2020. Dne 7.7.2020 doručen Rozsudek soudu čj. 39C 188/2018-47 - žaloba se zamítá. Dne 21.7.2020  podal KK proti rozsudku odvolání.
</t>
    </r>
    <r>
      <rPr>
        <b/>
        <sz val="11"/>
        <rFont val="Calibri"/>
        <family val="2"/>
        <charset val="238"/>
      </rPr>
      <t>OČEKÁVÁME ROZHODNUTÍ SOUDU O ODVOLÁNÍ PROTI ROZSUDKU</t>
    </r>
  </si>
  <si>
    <r>
      <t xml:space="preserve">6.11.2014 ukončena veřejnosprávní kontrola - námitkám nebylo vyhověno;
15.4.2015  Oznámení výsledku šetření  podnětu ÚOHS-P39/2015/VZ-7503/2015/551/Sbe  - bez sankce; 
20.4.2015 zahájen MF ČR audit operace;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8.9.2017 zahájen spor pro peněžité plnění, 18.5.2018 doručeno zamítavé rozhodnutí MFČR o sporu z veřejnosprávní smlouvy, </t>
    </r>
    <r>
      <rPr>
        <b/>
        <sz val="11"/>
        <rFont val="Calibri"/>
        <family val="2"/>
        <charset val="238"/>
        <scheme val="minor"/>
      </rPr>
      <t>17.7.2018 podaná správní žaloba</t>
    </r>
    <r>
      <rPr>
        <sz val="11"/>
        <rFont val="Calibri"/>
        <family val="2"/>
        <charset val="238"/>
        <scheme val="minor"/>
      </rPr>
      <t xml:space="preserve"> proti rozhodnutí o sporu (usnesení č. RK 785/07/18 ze dne 9.7.2018).
</t>
    </r>
    <r>
      <rPr>
        <b/>
        <sz val="11"/>
        <rFont val="Calibri"/>
        <family val="2"/>
        <charset val="238"/>
      </rPr>
      <t>RKK ULOŽILA KSÚS  PŘEDLOŽIT INFORMACI O DALŠÍM POSTUPU
OČEKÁVÁME ROZSUDEK VE VĚCI SPRÁVNÍ ŽALOBY</t>
    </r>
  </si>
  <si>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PČG obdrželo Rozhodnutí místopředsedkyně vlády a ministryně financí o zamítnutí rozkladu.
</t>
    </r>
    <r>
      <rPr>
        <b/>
        <sz val="11"/>
        <color indexed="8"/>
        <rFont val="Calibri"/>
        <family val="2"/>
        <charset val="238"/>
      </rPr>
      <t>OČEKÁVÁME ROZHODNUTÍ MFČR O SPORU Z VEŘEJNOPRÁVNÍ SMLOUVY PRO PENĚŽITÉ PLNĚNÍ.</t>
    </r>
  </si>
  <si>
    <t>ÚRR
nezpůsobilé výdaje bez nároku na dotaci</t>
  </si>
  <si>
    <r>
      <t xml:space="preserve">ADPM zkusilo požádat o proplacení, přestože VŘ 008 úprava projektové dokumentace nebylo v žádosti o dotaci, a proto částka ve výši 215.985 Kč za úpravu projektové dokumentace je  nezpůsobilým výdajem.
</t>
    </r>
    <r>
      <rPr>
        <b/>
        <sz val="11"/>
        <color theme="1"/>
        <rFont val="Calibri"/>
        <family val="2"/>
        <charset val="238"/>
        <scheme val="minor"/>
      </rPr>
      <t>KONEČNÝ STAV</t>
    </r>
  </si>
  <si>
    <r>
      <rPr>
        <b/>
        <sz val="11"/>
        <rFont val="Calibri"/>
        <family val="2"/>
        <charset val="238"/>
        <scheme val="minor"/>
      </rPr>
      <t>24.8.2018 KKN podala návrh na zahájení sporného řízení pro peněžité plnění ve  výši 483.531 Kč</t>
    </r>
    <r>
      <rPr>
        <sz val="11"/>
        <rFont val="Calibri"/>
        <family val="2"/>
        <charset val="238"/>
        <scheme val="minor"/>
      </rPr>
      <t xml:space="preserve"> (VŘ 020 - V.etapa, část 10 - Monitorovací systém). 4.2.2019 uhrazen správní poplatek ve výši 24.177,- Kč. 
13.3.2019 obdržela KKN od MFČR výzvu k vyjádření odpůrce (RRSZ). KKN zaslala své vyjádření prostřednictvím AK Šustek dne 9.4.2019.  Dne 30.3.2020 a 30.4.2020 zaslala KKN na MFČR doplnění návrhu sporu o úroky z prodlení a o specifikaci hrozící vážné újmy. Dne 27.7.2020 MF Usnesením změnu návrhu povolilo.
</t>
    </r>
    <r>
      <rPr>
        <b/>
        <sz val="11"/>
        <rFont val="Calibri"/>
        <family val="2"/>
        <charset val="238"/>
        <scheme val="minor"/>
      </rPr>
      <t>OČEKÁVÁME ROZHODNUTÍ SPORU Z VPS PRO PENĚŽITÉ PLNĚNÍ.</t>
    </r>
  </si>
  <si>
    <r>
      <t xml:space="preserve">Dne 12.6.2019 doručeno z MPSV Oznámení o nevyplacení dotace ve výši 414.621.75 Kč, ZZS KK podala dne 4.7.2019 námitky. 1.9.2019 námitky ministryní zamítnuty a dne 4.9.2019 obdržela ZZS KK informaci o neproplacení dotace v uvedené výši. Dne 24.9.2014 obdržela ZZS KK výzvu k vrácení dotace ve výši 326.184,99 Kč, kterou uhradí. Zamezí se daňovému řízení a vyměření penále, částka uhrazena dne 18.10.2019, dne 21.10.2019 odeslán dopis o Zaplacení výzvy s výhradou. Proti neproplacení dotace </t>
    </r>
    <r>
      <rPr>
        <b/>
        <sz val="11"/>
        <rFont val="Calibri"/>
        <family val="2"/>
        <charset val="238"/>
        <scheme val="minor"/>
      </rPr>
      <t>podala ZZS KK dne 29.10.2019 správní žalobu</t>
    </r>
    <r>
      <rPr>
        <sz val="11"/>
        <rFont val="Calibri"/>
        <family val="2"/>
        <charset val="238"/>
        <scheme val="minor"/>
      </rPr>
      <t xml:space="preserve"> a v případě úspěchu požádá o vrácení dotace.
</t>
    </r>
    <r>
      <rPr>
        <b/>
        <sz val="11"/>
        <rFont val="Calibri"/>
        <family val="2"/>
        <charset val="238"/>
        <scheme val="minor"/>
      </rPr>
      <t>OČEKÁVÁME ROZHODNUTÍ SPRÁVNÍ ŽALOBY</t>
    </r>
  </si>
  <si>
    <r>
      <t xml:space="preserve">4.11.2014 ukončena veřejnosprávní kontrola - námitky zamítnuty; 15.5.2015 zahájeno daňové řízení; 1.6.2015 a 10.6.2015 zasláno na ÚRR stanovisko a dokumentace k veřejné zakázce. Dne 15.7.2015 doručen PV č.j. RRSZ 15409/2015 na odvod za PRK ve výši 10 % ze získané dotace; 13.8.2015 bylo podáno odvolání proti platebnímu výměru; 7.4.2017 z ÚRR Protokol o kontrole - bez zjištění;
20.11.2019 Rozhodnutí MFČR č.j. MF-51496/2015/1203-5 - snížení odvodu na částku 2.879.688,- Kč; Dne 28.11.2019 uhradil KK pravomocný platební výměr; Rozhodnutí Rady č. RK 1468/12/19 ze dne 9.12.2019 nepodávat správní žalobu; dne 20.1.2020 odeslána Žádost o prominutí odvodu a dosud nevyměřeného penále č.j. KK/19/HK/20 ze dne 20.1.2020; dne 17.2.2020 odeslána žádost o vyhotovení právních posouzení odpovědnosti za škodu č. j. KK/775/FI/20 OLP, dne 2.3.2020 doručeno Sdělení k žádosti č. j. RRSZ 725/2020 ze dne 2.3.2020, dne 2.4.2020 odeslána nová Žádost o prominutí odvodu č. j. KK/110/HK/20; dne 20.4.2020 doručeno vrácení přípisu č.j. RRSZ 1168/2020 ze dne 20.4.2020; dne 6.5.2020 odeslána nová Žádost RRSZ č.j. KK/164/HK/20 ze dne 6.5.2020; dne 19.6.2020 a dne 4.9.2020  se uskutečnil Výbor regionální rady regionu soudržnosti Severozápad s usnesením, že návrh nebyl přijat, Dne 29.5.2020 vyhotovilo OLP Posouzení odpovědnosti externího administrátora veřejných zakázek "Realizace stavby Dopravní terminál Cheb" a "Dopravní terminál Mariánské Lázně" ve znění Doplnění posouzení odpovědnosti externího administrátora veřejných zakázek "Realizace stavby Dopravní terminál Cheb" a "Dopravní terminál Mariánské Lázně" ze dne 12.10.2020 se závěrem, že nedoporučuje vymáhat škodu po společnosti STAVING-INVEST, s.r.o. ve výši 4.711.313,00 Kč a po Mgr. Michalu Bernáškovi ve výši 2.879.688,00 Kč, když neporušili své povinnosti příslušnými mandátními smlouvami a nezpůsobili tak škodu KK. Dne 31.12.2020 bylo odesláno RRSZ Doplnění žádosti o prominutí č.j. KK/315/HK/20 ze dne 30.12.2020
</t>
    </r>
    <r>
      <rPr>
        <b/>
        <sz val="11"/>
        <color theme="1"/>
        <rFont val="Calibri"/>
        <family val="2"/>
        <charset val="238"/>
        <scheme val="minor"/>
      </rPr>
      <t>OČEKÁVÁME  ROZHODNUTÍ O PROMINUTÍ ODVODU A DOSUD NEVYMĚŘENÉHO PENÁLE</t>
    </r>
  </si>
  <si>
    <r>
      <t xml:space="preserve">4.11.2014 ukončena veřejnosprávní kontrola - námitky zamítnuty; 15.5.2015 zahájeno daňové řízení; 1.6.2015 a 10.6.2015 zasláno na ÚRR stanovisko a dokumentace k veřejné zakázce; Dne 15.7.2015 doručen PV č.j. 15402/2015 na odvod za PRK ve výši 5 % ze získané dotace; 13.8.2015 bylo podáno odvolání proti platebnímu výměru; 26.11.2019 Rozhodnutí MFČR č.j.MF-51494/2015/1203-4 zamítnutí odvolání; Dne 28.11.2019 uhradil KK pravomocný platební výměr; Rozhodnutí Rady č. RK 1467/12/19 ze dne 9.12.2019 nepodávat správní žalobu; dne 20.1.2020 odeslána Žádost o prominutí odvodu a dosud nevyměřeného penále č.j. KK/21/HK/20 ze dne 20.1.2020; dne 17.2.2020 odeslána žádost o vyhotovení právních posouzení odpovědnosti za škodu č. j. KK/775/FI/20 OLP, dne 3.3.2020 doručeno Sdělení k žádosti č. j. RRSZ 753/2020 ze dne 3.3.2020, dne 2.4.2020 odeslána nová Žádost o prominutí odvodu č. j. KK/109/HK/20; dne 20.4.2020 doručeno vrácení přípisu č.j. RRSZ 1166/2020 ze dne 20.4.2020; dne 6.5.2020 odeslána nová Žádost RRST č.j. KK/163/HK/20 ze dne 6.5.2020; dne 19.6.2020 a dne 4.9.2020  se uskutečnil Výbor regionální rady regionu soudržnosti Severozápad s usnesením, že návrh nebyl přijat, Dne 29.5.2020 vyhotovilo OLP Posouzení odpovědnosti externího administrátora veřejných zakázek "Realizace stavby Dopravní terminál Cheb" a "Dopravní terminál Mariánské Lázně" ve znění Doplnění posouzení odpovědnosti externího administrátora veřejných zakázek "Realizace stavby Dopravní terminál Cheb" a "Dopravní terminál Mariánské Lázně" ze dne 12.10.2020 se závěrem, že nedoporučuje vymáhat škodu po společnosti STAVING-INVEST, s.r.o. ve výši 4.711.313,00 Kč a po Mgr. Michalu Bernáškovi ve výši 2.879.688,00 Kč, když neporušili své povinnosti příslušnými mandátními smlouvami a nezpůsobili tak škodu KK. Dne 31.12.2020 bylo odesláno RRSZ Doplnění žádosti o prominutí č.j. KK/314/HK/20 ze dne 30.12.2020
</t>
    </r>
    <r>
      <rPr>
        <b/>
        <sz val="11"/>
        <color theme="1"/>
        <rFont val="Calibri"/>
        <family val="2"/>
        <charset val="238"/>
        <scheme val="minor"/>
      </rPr>
      <t>OČEKÁVÁME  ROZHODNUTÍ O PROMINUTÍ ODVODU A DOSUD NEVYMĚŘENÉHO PENÁLE</t>
    </r>
  </si>
  <si>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schv.usn.č.RK 146/02/16; 3.10.2016 OFŘ v Brně prodloužení lhůty pro vyřízení odvolání do 26.2.2017; 7.10.2016 odeslána na FÚ žádost o prominutí odvodu a dosud nevym. penále; 8.11.2016 FÚ vyrozumění o postoupení naGFŘ; 27.2.2017 Rozhodnutí o odvolání - zamítá se, odvod uhrazen dne 13.3.2017; </t>
    </r>
    <r>
      <rPr>
        <b/>
        <sz val="11"/>
        <rFont val="Calibri"/>
        <family val="2"/>
        <charset val="238"/>
        <scheme val="minor"/>
      </rPr>
      <t>podání správní žaloby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penále nebylo a již nebude vyměřeno; dne 13.12.2019 odeslána Žádost o vymáhání náhrady škody č. j. KK/3929/FI/19 ze dne 12.12.2019 - předáno k vymáhání OLP, dne 26.1.2020 doručena Výzva k úhradě škody RELSIE dne 24.1.2020 doručena výzva PFI; dopis RELSIE spo. s.r.o.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 s.r.o. a Mgr. Michala Bernáška - advokáta PFI s r.o.
</t>
    </r>
    <r>
      <rPr>
        <b/>
        <sz val="11"/>
        <rFont val="Calibri"/>
        <family val="2"/>
        <charset val="238"/>
        <scheme val="minor"/>
      </rPr>
      <t>KONEČNÝ STAV - PŘEDÁNO K VYMÁHÁNÍ OLP</t>
    </r>
  </si>
  <si>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dne 24.11.2020 doručeno Usnesení č.j. 14 Af 36/2020-18 ze dne 19.11.2020 na úhradu soudního poplatku, dne 25.11.2020 uhrazen soudní poplatek ve výši 3.000 Kč, dne 28.1.2021 doručeno vyjádření MF k žalobě ze dne 14.1.2021 č.j. 14 Af 36/2020-32 ze dne 28.1.2021
</t>
    </r>
    <r>
      <rPr>
        <b/>
        <sz val="11"/>
        <rFont val="Calibri"/>
        <family val="2"/>
        <charset val="238"/>
        <scheme val="minor"/>
      </rPr>
      <t>OČEKÁVÁME ROZHODNUTÍ SOUDU O PODANÉ SPRÁVNÍ ŽALOBĚ</t>
    </r>
  </si>
  <si>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dne 24.8.2018 usnesením zamítlo státní zastupitelství stížnost poškozeného;
</t>
    </r>
    <r>
      <rPr>
        <b/>
        <sz val="11"/>
        <rFont val="Calibri"/>
        <family val="2"/>
        <charset val="238"/>
        <scheme val="minor"/>
      </rPr>
      <t>OČEKÁVÁME ROZHODNUTÍ MF O PODANÉM ODVOLÁNÍ</t>
    </r>
  </si>
  <si>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t>
    </r>
    <r>
      <rPr>
        <b/>
        <sz val="11"/>
        <rFont val="Calibri"/>
        <family val="2"/>
        <charset val="238"/>
        <scheme val="minor"/>
      </rPr>
      <t>OČEKÁVÁME ROZHODNUTÍ SOUDU O PODANÉ SPRÁVNÍ ŽALOBĚ</t>
    </r>
  </si>
  <si>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t>
    </r>
    <r>
      <rPr>
        <b/>
        <sz val="11"/>
        <rFont val="Calibri"/>
        <family val="2"/>
        <charset val="238"/>
        <scheme val="minor"/>
      </rPr>
      <t>OČEKÁVÁME ROZHODNUTÍ MF O ODVOLÁNÍ PROTI PLATEBNÍMU VÝMĚRU.</t>
    </r>
  </si>
  <si>
    <t>Dne 26.5.2020 odbor finanční vyzval odbor kanceláře ředitelky k vyhotovení protokolu o škodě.  
OLPaKŽÚ v právním Posouzení odpovědnosti externího administrátora předmětné veřejné zakázky, aktualizované ke dni 25. 5. 2020 došel k závěru o prokazatelné odpovědnosti externího administrátora, tj. společnosti CPS consulting, s.r.o. za většinu pochybení v rámci dotčené veřejné zakázky, jejichž důsledkem byl vyměřený odvod za porušení rozpočtové kázně a uložení pokuty. S ohledem na zánik společnosti CPS consulting, s.r.o. po pravomocném ukončení insolvenčního řízení Městským soudem v Praze ke dni 11. 6. 2019 OLPaKŽÚ konstatoval, že případný nárok na náhradu škody není možné uplatnit.
Protokol o škodě vyhotovil odbor kanceláře ředitelky dne 19.6.2020. Jednání škodní komise proběhlo dne 2.7.2020 s jednoznačným názorem škodní komise, škodu ve výši 990.736,00 Kč po společnosti CPS consulting, s.r.o. jako externím administrátorovi nevymáhat.
Rada KK usnesením č. RK 1324/12/21 z 21. 12. 2020 rozhodla dle doporučení škodní komise, že vzniklá škoda v částce 990.736 Kč nebude vymáhána po odpovědném externím administrátorovi, tj. společnosti CPS consulting s.r.o., jelikož nárok na náhradu škody nelze s ohledem na zánik této společnosti uplatnit.</t>
  </si>
  <si>
    <t>Dne 3.3.2020 vyhotovilo OLP právní posouzení odpovědnosti externího administrátora s tím že je odpovědná společnost CPS consulting, s.r.o. avšak nárok na náhradu škody nebude možné vymáhat z důvodu prohlášení konkursu společnosti.
Protokol o škodě vyhotovil odbor kanceláře ředitelky dne 1.6.2020. Jednání škodní komise proběhlo dne 11.6.2020 s jednoznačným názorem škodní komise, škodu ve výši 271.092,00 Kč po společnosti CPS consulting, s.r.o. jako externím administrátorovi nevymáhat.
Rada KK usnesením č. RK 1324/12/21 z 21. 12. 2020 rozhodla dle doporučení škodní komise, že vzniklá škoda v částce 271.092 Kč nebude vymáhána po odpovědném externím administrátorovi, tj. společnosti CPS consulting s.r.o., jelikož nárok na náhradu škody nelze s ohledem na zánik této společnosti uplatnit</t>
  </si>
  <si>
    <t>KK_11</t>
  </si>
  <si>
    <t xml:space="preserve">FÚ
odvod za porušení rozp. kázně </t>
  </si>
  <si>
    <t xml:space="preserve">Dne 10. 9. 2020 odeslána na odbor právní a legislativní Žádost o právní posouzení KK/3048/FI/20, dne 9. 2. 2021 vyhotoveno OLP Právní posouzení odpovědnosti administrátora veřejné zakázky "Zajištění realizátora aktivit projektu Karlovarského kraje pro oblast komunitního plánování a metody BSC", v němž konstatovalo, že s ohledem na promlčení nároku na náhradu škody nedoporučuje soudní vymáhání.
Dne 9. 2. vyhotoven Protokol o škodě schválený Bc. Petrou Maněnovou, dne 16. 3. 2021 proběhlo jednání škodní komise - škodu po APDM nevymáhat, předloženo Radě KK na jednání dne 6. 4. 2021
</t>
  </si>
  <si>
    <t>Protokol o škodě vyhotovila APDM dne 24.9.2019, jednání škodní komise proběhlo dne 15.10.2019 s doporučení škodu nevymáhat vzhledem k promlčení.
Informace o projednání škody byla předložena Radě KK dne 4.11.2019. Rada KK nepřijala žádné usnesení, ale v zápisu bylo navrženo předat škodu k posouzení externí advokátní kanceláři a poté  předložit Radě KK. Rada KK usnesením č. RK 94/02/21 ze dne 8. 2. 2021 rozhodla, že KK škodu po APDM nebude nevymáhat. Dne 16.2.2021 odeslána APDM Informace o usnesení Rady KK č.j. KK/785/FI/21 ze dne 16.2.2021</t>
  </si>
  <si>
    <t>Rekapitulace - příloh A1, A2, B1 a B2</t>
  </si>
  <si>
    <r>
      <t xml:space="preserve">Příspěvkové organizace a KKN a.s. 
</t>
    </r>
    <r>
      <rPr>
        <b/>
        <sz val="11"/>
        <color rgb="FFFF0000"/>
        <rFont val="Calibri"/>
        <family val="2"/>
        <charset val="238"/>
        <scheme val="minor"/>
      </rPr>
      <t>- viz příloha A2</t>
    </r>
  </si>
  <si>
    <t>Úrok z posečkání ve výši 26.492 Kč nebyl řešen jako škoda.</t>
  </si>
  <si>
    <t>Některé projekty nejsou dosud ukončeny a  průběžný stav uvádí odbor finanční u jednotlivých finančních postihů v předkládaných materiálech do Rady KK.</t>
  </si>
  <si>
    <t>MUDr. Berenika Podzemská do 30.11.2009/ MUDr. Václav Larva</t>
  </si>
  <si>
    <t>ÚRR
krácení dotace</t>
  </si>
  <si>
    <t>pochybení ve 3 veřejných zakázkách:
VZ dodávka MR skeneru 1,5 T - zadavatel nevyloučil uchazeče, který nesplňoval požadavky zadavatele (délka smlouvy o pozáručním servisu) - finanční oprava 25%, tj. 6.219.768,75 Kč;
VZ dodávka infuzních systémů - zadavatel nepostupoval na základě doporučení ÚRR a nezrušil rozhodnutí o výběru nejvhodnější nabídky (nabídka uchazeče neobsahovala čestné prohlášení dle ZVZ) - finanční oprava 2%, tj.90.942,11 Kč;
VZ dodávka lůžkových kompletů - zadavatel požadoval složení jistoty ve výši 1.000.000 Kč, mohl požadovat 2% předpokládané hodnoty, tj. pouze 560.000 Kč - finanční oprava 10%, tj. 2.609.810,93 Kč;</t>
  </si>
  <si>
    <r>
      <t xml:space="preserve">Ukončený a finančně vypořádaný projekt, ÚRR provedl přesun způsobilých výdajů do nezpůsobilých výdajů ve výši navrhovaného krácení z administrativních kontrol s žádostí o platbu ze dne 21.3.2013 a 12.9.2013; KKN a.s. se  domáhala ochrany proti nepřezkoumatelnosti a nesprávnému jednání a postupu ÚRR SZ , a to stížnostmi a žádostmi u MF ČR. 26.10.2016 podán spor pro peněžité a nepeněžité plnění,
MFČR dopisem ze 7.11.2016 rozdělilo návrh spor na dva návrhy (nepeněžité a peněžité), uhrazen platební výměr na správní poplatek ve výši 2.000,-Kč na nepeněžité plnění, 6.1.2017 doručeno vyjádření ÚRR ke sporu, 18.1.2017 odeslala KKN repliku. 
Dne 16.7.2019 MFČR zamítlo návrh na nepeněžité plnění. Nadále pokračuje spor pro peněžité plnění ve výši 8.920.521,79 Kč. Dne 16.7.2019 doručen z MFČR platební výměr na správní poplatek ve výši 446.027 Kč, který KKN uhradila dne 26.7.2019. Dne 30.3.2020 a 30.4.2020 zaslala KKN na MFČR doplnění návrhu sporu o úroky z prodlení a o specifikaci hrozící vážné újmy. Dne 27.7.2020 MF Usnesením změnu návrhu povolilo.
</t>
    </r>
    <r>
      <rPr>
        <b/>
        <sz val="11"/>
        <color theme="1"/>
        <rFont val="Calibri"/>
        <family val="2"/>
        <charset val="238"/>
        <scheme val="minor"/>
      </rPr>
      <t>OČEKÁVÁME ROZHODNUTÍ MINISTERSTVA FINANCÍ VE VĚCI SPORU PRO PENĚŽITÉ PLNĚNÍ.</t>
    </r>
  </si>
  <si>
    <t>Tabulka  B1</t>
  </si>
  <si>
    <t>Tabulka B2</t>
  </si>
  <si>
    <r>
      <t xml:space="preserve">Dne 22. 1. 2020 obdržela SPŠ Ostrov Platební výměr č. 1/2021 na penále ve výši 88.653.154,00 Kč, č. j. RRSZ 307/2021. Penále je splatné ve lhůtě 15 dnů ode dne doručení. RKK usnesením č. RK 1315/12/20 ze dne 16. 12. 2015 schválila  úhradu tehdy ještě nevyměřeného penále, bude-li ÚRR doměřeno
Již dne 13. 11. 2015 podala SPŠ Ostrov žádost o prominutí odvodu daně a dosud nevyměřeného penále a uhradila příslušné správní poplatky. Dne 11.1.2021 podala SPŠ opětovnou žádost o prominutí odvodu a penále. Penále ve výši 88.653.154,- Kč uhradila škola dne 1. 2.2021.
</t>
    </r>
    <r>
      <rPr>
        <b/>
        <sz val="11"/>
        <color theme="1"/>
        <rFont val="Calibri"/>
        <family val="2"/>
        <charset val="238"/>
        <scheme val="minor"/>
      </rPr>
      <t>OČEKÁVÁME ROZHODNUTÍ POSKYTOVATELE DOTACE O PROMINUTÍ PENÁLE.</t>
    </r>
  </si>
  <si>
    <t>Pochybení ve 3 veřejných zakázkách:
VŘ 005 - stavební práce - zveřejnění dodatečných informací dle § 49 odst. 3 ZVZ s identifikačními údaji žadatelů (sankce 5%, tj. 1.901.380,51 Kč);
VŘ 007 - zajištění koordinátora -  umělé dělení veřejných zakázek (sankce 25%, tj. 30.597,88 Kč);
VŘ 003 - Autorský dozor - nevyhlášení VŘ (sankce 100%, tj. 203.643 Kč).
Další VŘ 008 - JŘBU úprava projektové dokumentace - jedná se o nezpůsobilé výdaje, jelikož na ně nebyla požadovaná dotace (215.985 Kč)</t>
  </si>
  <si>
    <t xml:space="preserve"> VŘ 008 - JŘBU úprava projektové dokumentace - jedná se o nezpůsobilé výdaje, jelikož na ně nebyla požadovaná dotace (215.985 Kč)</t>
  </si>
  <si>
    <t>Dne 29.10.2013 Protokol o výsledku kontroly, 15.6.2015 zahájení auditu operace MF ČR, 30.6.2015 zahájení daňového řízení. Dne doručena 28.11.2016 FÚ Zpráva o daňové kontrole, 7.12.2016 Platební výměry ve výši 347.809,00 Kč a 1.970.915,00 Kč, KK podal na FÚ 6.1.2017 odvolání. Dne 7.2.2017 doručeno rozhodnutí o odvolání - zamítnuto, platební výměry na odvod uhrazeny dne 13.2.2018.  19.3.2018 schválila Rada KK podání správní žaloby proti rozhodnutí Odv.  finančního ředitelství -  viz RK 274/03/18, dne 5.4.2018 podána správní žaloba. Dne 3.11.2018 odeslána žádost o prominutí odvodu a penále. Dne 27.8.2020 doručen Rozsudek Krajského soudu v Plzni č.j. 30Af21/2018 - 111 o zamítnutí žaloby. Dne 23.12.2020 doručeno rozhodnutí o prominutí daně č.j. 61211/20/7700-40470-010198 ze dne 23.12.2020 v celkové výši 1.800.043 Kč (89.182 Kč prominutí odvodu a 1.710.861 Kč prominutí penále). Dne 22.1.2021 odeslána Žádost o vrácení vratitelného přeplatku FÚ č.j. KK12/HK/21 ze dne 22.1.2021, dne 4.2.2021 vráceny finanční prostředky na bankovní účet KK.</t>
  </si>
  <si>
    <t xml:space="preserve">Dne 22.2.2018 z FÚ platební výměry na penále ve výši 1.970.915,00 Kč a 347.809,00 Kč, KK dne 5.3.2018  PV na penále uhradil. Rada KK dne 19.3.2018 schválila nepodání odvolání proti PV na penále -  viz RK 274/03/18. Dne 3.11.2018 odeslána žádost o prominutí odvodu a penále. Dne 23.12.2020 doručeno rozhodnutí o prominutí daně č.j. 61211/20/7700-40470-010198 v celkové výši 1.800.043 Kč (89.182 Kč prominutí odvodu a 1.710.861 Kč prominutí penále). Dne 4.2.2021 vráceny finanční prostředky  na bankovní účet KK. </t>
  </si>
  <si>
    <t>KK_28</t>
  </si>
  <si>
    <t>ÚOHS
pokuta</t>
  </si>
  <si>
    <t>Dne 10.9.2015 doručen Protokol z VSK,  24.9.2015 odeslány námitky proti kontrolním zjištěním. Dne 13.10.2015 ÚRR námitky zamítnul. Dne  30.1.2017 doručeno z ÚRR Oznámení o krácení způsobilých výdajů. Rada KK usnesením č. RK 1227/11/18 ze dne 5.11.2018 rozhodla o nepodání sporu a řešení krácení jako škodní případ.</t>
  </si>
  <si>
    <t>OLP vyhotovilo právní Posouzení odpovědnosti externího administrátora dne 9.1.2019. Dne 28. 1. 2019 vyhotovila APDM Protokol o škodě. Jednání škodní komise proběhlo dne 27.2.2019 a škodní komise rozhodla o dodání dokumentů týkající se projektové dokumentace. Odbor finanční vyhotovil Prověření dostupné dokumentace ze dne 24.4.2019 a dne 14. 5. 2019 vyhotovil Doplnění pro posouzení. Dne 20. 6. 2019 proběhlo jednání škodní komise s doporučením škodu ve výši 275.180,67 Kč vymáhat po APDM, škodu ve výši 69.436,50 Kč nevymáhat po APDM ani po KKN. Předložení materiálu vedení KK dne 8.7.2019 - prověřit externí advokátní kanceláří a poté předložit Radě KK. Rada KK usnesením č. RK 275/03/21 ze dne 22.3.2021 rozhodla o likvidaci škody - škodu po APDM ani po KKN nevymáhat. Dne 31.3.2021 odeslána APDM Informace o usnesení Rady KK č.j. KK/1305/FI/21 ze dne 31.3.2021.</t>
  </si>
  <si>
    <t>Dne 28.7.2017 podán podnět ze strany KK na ÚOHS, dne 1.8.2017 uhrazen poplatek ve výši 10.000,00 Kč. ÚOHS dne 20.10.2017 zaslal Oznámení o zahájení správního řízení, KK dne 31.10.2017 zaslal na ÚOHS stanovisko k zahájenému správnímu řízení; dne 29.11.2017 obdržel KK z ÚOHS Rozhodnutí o pokutě ve výši 100 tis. Kč. Dne 13.12.2017 KK podal proti rozhodnutí o pokutě rozklad, který ÚOHS dne 13.2.2018  zamítnul.  Rada KK dne 19.3.2018 schválila nepodání správní žaloby proti rozhodnutí o zamítnutí rozkladu. KK uhradil pokutu dne 4.4.2018.</t>
  </si>
  <si>
    <t>Dne 1.8.2018 vyhotovil OLP právní posouzení odpovědnosti za škodu externího administrátora - ADW CONSULT, s.r.o. Dne 14.11.2018 odeslána Výzva k úhradě škody č.j.2817/LP/18, ADW odmítla odpovědnost za škodu. Doplnění Stanoviska OLP ze dne 7.10.2019 - ADW CONSULT neporušila své zákonné a smluvní povinnosti, nelze zcela s jistotou učinit závěr, o případné odpovědnosti dalších zúčastněných osob. Usnesení Rady č. RK 31/01/21 ze dne 18.1.2021 schválení dohody o narovnání. Dne 15.2.2021 uzavřena Dohoda o narovnání s ADW Consult s.r.o. Dne 19.2.2021 obdržel KK finanční prostředky ve výši 75.000 Kč na bankovní účet. Protokol o škodě ze dne 23.2.2021. Jednání škodní komise 11.3.2021 doporučila škodu ve výši 25.000 Kč nevymáhat.</t>
  </si>
  <si>
    <t>24.7.2018 doručen platební výměr na odvod ve výši 5.932.671,00 Kč; předpoklad vyměření penále až do výše odvodu.</t>
  </si>
  <si>
    <t>27.6.2018 doručen platební výměr na odvod ve výši 89.250,00 Kč; předpoklad vyměření penále až do výše odvodu.</t>
  </si>
  <si>
    <t>28.6.2018 doručen platební výměr na odvod ve výši 19.278.653,00 Kč; předpoklad vyměření penále až do výše odvodu.</t>
  </si>
  <si>
    <r>
      <t>Zpráva z auditu operace č. 85 z 6.4.2012 (Deloitte); Závěrečná zpráva OLAF z 11.1.2013; 19.9.2014 bylo zahájeno daňové řízení; 22.7.2016 sdělení z ÚRR, že bude použita fin.oprava ve výši 100% způsobilých výdajů; 25.8.2016 PV od ÚRR ve výši 62.039.804,60 Kč (100% odvod z částky 63.267.368 Kč ponížený o PV ve výši 1.225.412 Kč a výzvu ve výši 2.151,22 Kč), KK poda odvolání  na ÚRR  dne 26.9.2016; 15.11.2016 odeslána na ÚRR žádost o prominutí odvodu a dosud nevym.penále,  dne 1.7.2020 obdržel KK Rozhodnutí MF č.j. MF-3527/2017/1203-4 ze dne 30.6.2020 kterým PV č. 13/2016 ve výši 62.039.804,60 Kč zrušilo a řízení zastavilo.</t>
    </r>
    <r>
      <rPr>
        <b/>
        <sz val="11"/>
        <rFont val="Calibri"/>
        <family val="2"/>
        <charset val="238"/>
        <scheme val="minor"/>
      </rPr>
      <t xml:space="preserve"> Dne 12.8.2020 doručena Výpověď smlouvy o poskytnutí dotace č.j. RRSZ 4216/2020 s žádostí o vrácení částky ve výši 62.039.803,82 Kč</t>
    </r>
    <r>
      <rPr>
        <sz val="11"/>
        <rFont val="Calibri"/>
        <family val="2"/>
        <charset val="238"/>
        <scheme val="minor"/>
      </rPr>
      <t xml:space="preserve">, dne 2.9. odeslána RRSZ  Reakce KK na výpověď č.j. KK/247/HK/20 ze dne 2.9.2020 schváleno Radou KK č. RK 933/08/20 ze dne 24.8.2020, dne 8.10.2020 odeslán MF Návrh na zahájení nepeněžitého sporu č.j. KK/272/HK/20 ze dne 8.10.2020, dne 13.10.2020 odeslán MF Návrh na vydání předběžného opatření č. j. KK/274/HK/20 ze dne 8.10.2020, dne 14.10.2020 obdržel KK platební výměr č. 5 na správní poplatek č. j. MF-27598/2020/1203 ze dne 13.10.2020 ve výši 2.000,00 Kč, dne 19.10.2020 bylo doručeno Rozhodnutí o návrhu na vydání předběžného opatření MF č.j. MF-27598/2020/1203-7 ze dne 19.10.2020 s tím, že RRSZ je povinna se zdržet veškerého právního jednání vůči KK souvisejícího s výpovědí smlouvy. Dne 22.10.2020 uhradil KK správní poplatek ve výši 2.000,00 Kč, dne 14.10.2020 obdržel KK Vyrozumění o zahájení řízení a o oprávněných úředních osobách, výzva k zaplacení správního poplatku a doložení naléhavého právního zájmu č.j. MF-27598/2020/1203-4 ze dne 14.10.2020, dne 27.10.2020 odeslal KK Vyrozumění o úhradě správního poplatku a doložení naléhavého právního zájmu č.j. 284/HK/20 ze dne 27.10.2020, dne 10.12.2020 obdržel KK Zaslání vyjádření RRSZ k návrhu na zahájení sporného řízení č.k. MF-27598/2020/1203-11 ze dne 10.12.2020 s přílohou Vyjádření č.j. RRSZ 5555/2020 ze dne 1.12.2020; dne 29.12.2020 byla RRSZ odeslána Replika k vyjádření odpůrce č.j. KK/313/HK/20 ze dne 29.12.2020, dne 18.3.2021 doručeno Vyrozumění dle § 36 SŘ, výzva ke specifikaci nákladů řízení č.j.MF-27598/2020/1203-14 ze dne 18.3.2021, dne 22.3.2021 odesláno Vyjádření k Oznámení a k Výzvě č.j. KK/61/HK/21 ze dne 22.3.2021, dne 7.4.2021 se dostaví zástupci KK na MF k nahlédnutí do spisu.
</t>
    </r>
    <r>
      <rPr>
        <b/>
        <sz val="11"/>
        <rFont val="Calibri"/>
        <family val="2"/>
        <charset val="238"/>
        <scheme val="minor"/>
      </rPr>
      <t>KONEČNÝ STAV - POSTIH ZRUŠEN</t>
    </r>
  </si>
  <si>
    <t>Podpora procesu střednědobého plánování rozvoje sociálních služeb v Karlovarském kraji
CZ.03.2.63/0.0/0.0/15_007/0002269</t>
  </si>
  <si>
    <t>sociální oblast</t>
  </si>
  <si>
    <t>1.7.2016 - 31.3.2019</t>
  </si>
  <si>
    <t>OŘP</t>
  </si>
  <si>
    <t>MPSV 
krácení dotace</t>
  </si>
  <si>
    <t>porušení zásady přiměřenosti výdaje odstoupením od smlouvy s dodavatelem společností AUGUR Consulting s.r.o.</t>
  </si>
  <si>
    <r>
      <t xml:space="preserve">MPSV kontrola závěrečné zprávy o realizaci projektu a ŽoP - Oznámení o schválení zprávy o realizaci projektu a spolu s ní předložené žádosti o platbu ze dne 9.9.2019 a Výzva k vrácení dotace či její části ze dne 9.9.2019, Dne 16.10.2019 Výzva uhrazena dle rozhodnutí Rady KK č. RK 1189/10/19 ze dne 7.10.2019, RKK usnesením č. 1104/10/20 ze dne 19.10.2020 souhlasila s podáním žalobního návrhu z titulu bezdůvodného obohacení ve věci vymáhání pohledávky za společností AUGUR Consulting s.r.o. ve výši 509.410,00 Kč po odstoupení od smlouvy z důvodu prodlení s plněním zakázky 
</t>
    </r>
    <r>
      <rPr>
        <b/>
        <sz val="11"/>
        <rFont val="Calibri"/>
        <family val="2"/>
        <charset val="238"/>
        <scheme val="minor"/>
      </rPr>
      <t>KONEČNÝ STAV</t>
    </r>
  </si>
  <si>
    <r>
      <t xml:space="preserve">Oznamovacím dopisem ze dne 28.2.2013 byl projekt pozastaven z důvodů šetření nesrovnalostí; dne 8.7.2020 byla MMR a na vědomí RRRSZ odeslána Žádost o uplatnění opatření proti nečinnosti č.j. KK/215/HK/20 ze dne 2.7.2020 vč. příloh č.j. KK/216/HK/20 
</t>
    </r>
    <r>
      <rPr>
        <b/>
        <sz val="11"/>
        <rFont val="Calibri"/>
        <family val="2"/>
        <charset val="238"/>
        <scheme val="minor"/>
      </rPr>
      <t>PROJEKT POZASTAVEN</t>
    </r>
  </si>
  <si>
    <t xml:space="preserve">Dne 21.1.2020 podala škola žalobu ve výši 301.092,21 Kč proti externímu administrátorovi veřejných zakázek. Soud rozsudkem č.j. 17 C 13/022-444 z 18.1.2021 žalobu pro promlčení zamítl.
Rada KK uložila škole usnesením č. RK 1398/12/18 z 3.12.2018  a č. RK 969/08/19 z 19.8.2019 řešit finanční postih jako škodu. Jednání škodní komise proběhlo dne 21.4.2021 a škodní komise doporučila po odpovědných osobách škodu nevymáhat. O závěrech jednání škodní komise byla Rada KK informována na jednání dne 10.5.2021 </t>
  </si>
  <si>
    <t>KK_12</t>
  </si>
  <si>
    <t>10.5.2016 ÚRR Výzva k vrácení dotace dotčené nesrovnalostí, uhrazeno 24.5.2016, viz usnesení Rady KK č. RK 586/05/16.</t>
  </si>
  <si>
    <t>Rozdíly mezi proplacenými výdaji a dodaným zařízením; dodané zařízení neodpovídalo položkovému rozpočtu a fakturám a nesprávná výše DPH.</t>
  </si>
  <si>
    <t>Dne 15.7.2020 vyhotoven Protokol o škodě, dne 28.7.2020 jednání škodní komise - škodu ve výši 932,40 Kč vymáhat po společnosti INVESTON s.r.o., škodu ve výši 1.218,80 Kč nevymáhat po zaměstnancích KK a APDM. Dle Rozhodnutí zaměstnavatele o úhradě škody  ze dne 4.8.2020 - škoda ve výši 609,40 Kč nebude vymáhána po zaměstnancích KK. Dle rozhodnutí Rady KK č. RK 919/08/20 ze dne 24.8.2020 škodu ve výši 609,40 Kč nevymáhat po APDM a odeslat výzvu k náhradě škody ve výši 932,40 Kč společnosti INVESTON s.r.o. Dne 19.10.2020 doručena společnosti Investon Výzva k úhradě škody ve výši 932,40 Kč č.j. KK/3237/LP/20 ze dne 14.10.2020 s termínem úhrady do 31.10.2020, společnost INVESTON promlčenou škodu ve výši 932,40 Kč neuhradila. Předmětná částka nebude již s ohledem na jej výši předmětem vymáhání.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</si>
</sst>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7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rgb="FFFF0000"/>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i/>
      <sz val="9"/>
      <name val="Calibri"/>
      <family val="2"/>
      <charset val="238"/>
      <scheme val="minor"/>
    </font>
    <font>
      <i/>
      <sz val="9"/>
      <color theme="1"/>
      <name val="Calibri"/>
      <family val="2"/>
      <charset val="238"/>
      <scheme val="minor"/>
    </font>
    <font>
      <i/>
      <sz val="11"/>
      <name val="Calibri"/>
      <family val="2"/>
      <charset val="238"/>
      <scheme val="minor"/>
    </font>
    <font>
      <sz val="11"/>
      <color rgb="FF0070C0"/>
      <name val="Calibri"/>
      <family val="2"/>
      <scheme val="minor"/>
    </font>
    <font>
      <sz val="11"/>
      <color theme="9" tint="-0.249977111117893"/>
      <name val="Calibri"/>
      <family val="2"/>
      <scheme val="minor"/>
    </font>
    <font>
      <sz val="11"/>
      <color rgb="FF00B050"/>
      <name val="Calibri"/>
      <family val="2"/>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indexed="8"/>
      <name val="Calibri"/>
      <family val="2"/>
      <charset val="238"/>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3">
    <xf numFmtId="0" fontId="0" fillId="0" borderId="0"/>
    <xf numFmtId="0" fontId="28" fillId="0" borderId="0"/>
    <xf numFmtId="0" fontId="26" fillId="0" borderId="0"/>
    <xf numFmtId="0" fontId="29" fillId="0" borderId="0"/>
    <xf numFmtId="0" fontId="30" fillId="0" borderId="0"/>
    <xf numFmtId="0" fontId="25" fillId="0" borderId="0"/>
    <xf numFmtId="0" fontId="24" fillId="0" borderId="0"/>
    <xf numFmtId="0" fontId="23" fillId="0" borderId="0"/>
    <xf numFmtId="0" fontId="21" fillId="0" borderId="0"/>
    <xf numFmtId="0" fontId="18" fillId="0" borderId="0"/>
    <xf numFmtId="0" fontId="18" fillId="0" borderId="0"/>
    <xf numFmtId="0" fontId="18" fillId="0" borderId="0"/>
    <xf numFmtId="0" fontId="13" fillId="0" borderId="0"/>
    <xf numFmtId="0" fontId="13" fillId="0" borderId="0"/>
    <xf numFmtId="0" fontId="13" fillId="0" borderId="0"/>
    <xf numFmtId="0" fontId="11" fillId="0" borderId="0"/>
    <xf numFmtId="0" fontId="11" fillId="0" borderId="0"/>
    <xf numFmtId="0" fontId="11" fillId="0" borderId="0"/>
    <xf numFmtId="0" fontId="9" fillId="0" borderId="0"/>
    <xf numFmtId="0" fontId="9" fillId="0" borderId="0"/>
    <xf numFmtId="0" fontId="7" fillId="0" borderId="0"/>
    <xf numFmtId="0" fontId="7" fillId="0" borderId="0"/>
    <xf numFmtId="0" fontId="7" fillId="0" borderId="0"/>
  </cellStyleXfs>
  <cellXfs count="894">
    <xf numFmtId="0" fontId="0" fillId="0" borderId="0" xfId="0"/>
    <xf numFmtId="164" fontId="0" fillId="0" borderId="0" xfId="0" applyNumberFormat="1" applyFill="1" applyBorder="1" applyAlignment="1">
      <alignment vertical="center" wrapText="1"/>
    </xf>
    <xf numFmtId="0" fontId="32" fillId="0" borderId="31" xfId="0" applyFont="1" applyFill="1" applyBorder="1" applyAlignment="1">
      <alignment vertical="center" wrapText="1"/>
    </xf>
    <xf numFmtId="0" fontId="32" fillId="0" borderId="3" xfId="0" applyFont="1" applyFill="1" applyBorder="1" applyAlignment="1">
      <alignment vertical="center" wrapText="1"/>
    </xf>
    <xf numFmtId="4" fontId="32" fillId="0" borderId="1" xfId="0" applyNumberFormat="1" applyFont="1" applyFill="1" applyBorder="1" applyAlignment="1">
      <alignment horizontal="right" vertical="center"/>
    </xf>
    <xf numFmtId="10" fontId="32" fillId="0" borderId="1" xfId="0" applyNumberFormat="1" applyFont="1" applyFill="1" applyBorder="1" applyAlignment="1">
      <alignment horizontal="center" vertical="center"/>
    </xf>
    <xf numFmtId="0" fontId="32" fillId="0" borderId="11" xfId="0" applyFont="1" applyFill="1" applyBorder="1" applyAlignment="1">
      <alignment vertical="center" wrapText="1"/>
    </xf>
    <xf numFmtId="4" fontId="32" fillId="0" borderId="1" xfId="0" applyNumberFormat="1" applyFont="1" applyBorder="1" applyAlignment="1">
      <alignment vertical="center"/>
    </xf>
    <xf numFmtId="0" fontId="32" fillId="0" borderId="1" xfId="0" applyFont="1" applyFill="1" applyBorder="1" applyAlignment="1">
      <alignment vertical="center" wrapText="1"/>
    </xf>
    <xf numFmtId="0" fontId="42" fillId="0" borderId="0" xfId="0" applyFont="1" applyFill="1" applyBorder="1" applyAlignment="1"/>
    <xf numFmtId="0" fontId="43" fillId="0" borderId="0" xfId="0" applyFont="1" applyFill="1" applyBorder="1" applyAlignment="1">
      <alignment horizontal="left"/>
    </xf>
    <xf numFmtId="0" fontId="43" fillId="0" borderId="0" xfId="0" applyFont="1" applyFill="1" applyBorder="1" applyAlignment="1">
      <alignment horizontal="right"/>
    </xf>
    <xf numFmtId="0" fontId="44" fillId="0" borderId="0" xfId="0" applyFont="1" applyFill="1" applyBorder="1" applyAlignment="1">
      <alignment horizontal="left"/>
    </xf>
    <xf numFmtId="0" fontId="43" fillId="0" borderId="0" xfId="0" applyFont="1" applyFill="1" applyBorder="1" applyAlignment="1"/>
    <xf numFmtId="0" fontId="45" fillId="0" borderId="0" xfId="0" applyFont="1" applyAlignment="1">
      <alignment horizontal="right"/>
    </xf>
    <xf numFmtId="0" fontId="37" fillId="3" borderId="44" xfId="0" applyFont="1" applyFill="1" applyBorder="1" applyAlignment="1">
      <alignment horizontal="left" vertical="center" wrapText="1"/>
    </xf>
    <xf numFmtId="0" fontId="39" fillId="3" borderId="17" xfId="0" applyFont="1" applyFill="1" applyBorder="1" applyAlignment="1">
      <alignment horizontal="left" vertical="center" wrapText="1"/>
    </xf>
    <xf numFmtId="0" fontId="39" fillId="3" borderId="45" xfId="0" applyFont="1" applyFill="1" applyBorder="1" applyAlignment="1">
      <alignment horizontal="left" vertical="center" wrapText="1"/>
    </xf>
    <xf numFmtId="0" fontId="48" fillId="3" borderId="19" xfId="0" applyFont="1" applyFill="1" applyBorder="1" applyAlignment="1">
      <alignment horizontal="center" vertical="center" wrapText="1"/>
    </xf>
    <xf numFmtId="0" fontId="48" fillId="3" borderId="7" xfId="0" applyFont="1" applyFill="1" applyBorder="1" applyAlignment="1">
      <alignment horizontal="center" vertical="center" wrapText="1"/>
    </xf>
    <xf numFmtId="0" fontId="49" fillId="3" borderId="7" xfId="0" applyFont="1" applyFill="1" applyBorder="1" applyAlignment="1">
      <alignment horizontal="center" vertical="center" wrapText="1"/>
    </xf>
    <xf numFmtId="0" fontId="48" fillId="3" borderId="8" xfId="0" applyFont="1" applyFill="1" applyBorder="1" applyAlignment="1">
      <alignment horizontal="center" vertical="center" wrapText="1"/>
    </xf>
    <xf numFmtId="0" fontId="48" fillId="3" borderId="32" xfId="0" applyFont="1" applyFill="1" applyBorder="1" applyAlignment="1">
      <alignment horizontal="center" vertical="center" wrapText="1"/>
    </xf>
    <xf numFmtId="0" fontId="48" fillId="3" borderId="47" xfId="0" applyFont="1" applyFill="1" applyBorder="1" applyAlignment="1">
      <alignment horizontal="center" vertical="center" wrapText="1"/>
    </xf>
    <xf numFmtId="0" fontId="48" fillId="3" borderId="33" xfId="0" applyFont="1" applyFill="1" applyBorder="1" applyAlignment="1">
      <alignment horizontal="center" vertical="center" wrapText="1"/>
    </xf>
    <xf numFmtId="0" fontId="48" fillId="3" borderId="16" xfId="0" applyFont="1" applyFill="1" applyBorder="1" applyAlignment="1">
      <alignment horizontal="center" vertical="center" wrapText="1"/>
    </xf>
    <xf numFmtId="4" fontId="50" fillId="0" borderId="48" xfId="0" applyNumberFormat="1" applyFont="1" applyFill="1" applyBorder="1" applyAlignment="1">
      <alignment horizontal="right" vertical="center" wrapText="1"/>
    </xf>
    <xf numFmtId="4" fontId="0" fillId="0" borderId="0" xfId="0" applyNumberFormat="1"/>
    <xf numFmtId="4" fontId="51" fillId="0" borderId="22" xfId="0" applyNumberFormat="1" applyFont="1" applyFill="1" applyBorder="1" applyAlignment="1">
      <alignment horizontal="right" vertical="center" wrapText="1"/>
    </xf>
    <xf numFmtId="4" fontId="52" fillId="0" borderId="18" xfId="0" applyNumberFormat="1" applyFont="1" applyFill="1" applyBorder="1" applyAlignment="1">
      <alignment horizontal="right" vertical="top" wrapText="1"/>
    </xf>
    <xf numFmtId="4" fontId="32" fillId="0" borderId="17" xfId="0" applyNumberFormat="1" applyFont="1" applyFill="1" applyBorder="1" applyAlignment="1">
      <alignment horizontal="right" vertical="center"/>
    </xf>
    <xf numFmtId="4" fontId="50" fillId="0" borderId="17" xfId="0" applyNumberFormat="1" applyFont="1" applyFill="1" applyBorder="1" applyAlignment="1">
      <alignment horizontal="right" vertical="center" wrapText="1"/>
    </xf>
    <xf numFmtId="0" fontId="0" fillId="0" borderId="0" xfId="0" applyBorder="1"/>
    <xf numFmtId="4" fontId="50" fillId="0" borderId="22" xfId="0" applyNumberFormat="1" applyFont="1" applyFill="1" applyBorder="1" applyAlignment="1">
      <alignment horizontal="right" vertical="center" wrapText="1"/>
    </xf>
    <xf numFmtId="4" fontId="52" fillId="0" borderId="49" xfId="0" applyNumberFormat="1" applyFont="1" applyFill="1" applyBorder="1" applyAlignment="1">
      <alignment horizontal="right" vertical="top" wrapText="1"/>
    </xf>
    <xf numFmtId="4" fontId="35" fillId="0" borderId="22" xfId="0" applyNumberFormat="1" applyFont="1" applyFill="1" applyBorder="1" applyAlignment="1">
      <alignment vertical="center" wrapText="1"/>
    </xf>
    <xf numFmtId="4" fontId="34" fillId="0" borderId="22" xfId="0" applyNumberFormat="1" applyFont="1" applyFill="1" applyBorder="1" applyAlignment="1">
      <alignment horizontal="right" wrapText="1"/>
    </xf>
    <xf numFmtId="4" fontId="40" fillId="0" borderId="18" xfId="0" applyNumberFormat="1" applyFont="1" applyFill="1" applyBorder="1" applyAlignment="1">
      <alignment horizontal="right" vertical="top" wrapText="1"/>
    </xf>
    <xf numFmtId="4" fontId="35" fillId="0" borderId="18" xfId="0" applyNumberFormat="1" applyFont="1" applyFill="1" applyBorder="1" applyAlignment="1">
      <alignment horizontal="right" vertical="center" wrapText="1"/>
    </xf>
    <xf numFmtId="4" fontId="32" fillId="0" borderId="15" xfId="0" applyNumberFormat="1" applyFont="1" applyFill="1" applyBorder="1" applyAlignment="1">
      <alignment horizontal="right" vertical="center" wrapText="1"/>
    </xf>
    <xf numFmtId="4" fontId="54" fillId="0" borderId="17" xfId="0" applyNumberFormat="1" applyFont="1" applyFill="1" applyBorder="1" applyAlignment="1">
      <alignment horizontal="right" vertical="center" wrapText="1"/>
    </xf>
    <xf numFmtId="4" fontId="32" fillId="0" borderId="31" xfId="0" applyNumberFormat="1" applyFont="1" applyFill="1" applyBorder="1" applyAlignment="1">
      <alignment horizontal="right" vertical="center" wrapText="1"/>
    </xf>
    <xf numFmtId="4" fontId="35" fillId="0" borderId="17" xfId="0" applyNumberFormat="1" applyFont="1" applyFill="1" applyBorder="1" applyAlignment="1">
      <alignment horizontal="right" vertical="center" wrapText="1"/>
    </xf>
    <xf numFmtId="4" fontId="54" fillId="0" borderId="17" xfId="0" applyNumberFormat="1" applyFont="1" applyFill="1" applyBorder="1" applyAlignment="1">
      <alignment horizontal="right" vertical="center"/>
    </xf>
    <xf numFmtId="4" fontId="35" fillId="0" borderId="17" xfId="0" applyNumberFormat="1" applyFont="1" applyFill="1" applyBorder="1" applyAlignment="1">
      <alignment horizontal="right" vertical="center"/>
    </xf>
    <xf numFmtId="4" fontId="32" fillId="0" borderId="31" xfId="0" applyNumberFormat="1" applyFont="1" applyFill="1" applyBorder="1" applyAlignment="1">
      <alignment vertical="center"/>
    </xf>
    <xf numFmtId="4" fontId="32" fillId="0" borderId="20" xfId="0" applyNumberFormat="1" applyFont="1" applyFill="1" applyBorder="1" applyAlignment="1">
      <alignment horizontal="right" vertical="center" wrapText="1"/>
    </xf>
    <xf numFmtId="4" fontId="32" fillId="0" borderId="20" xfId="0" applyNumberFormat="1" applyFont="1" applyFill="1" applyBorder="1" applyAlignment="1">
      <alignment vertical="center"/>
    </xf>
    <xf numFmtId="4" fontId="35" fillId="0" borderId="17" xfId="0" applyNumberFormat="1" applyFont="1" applyFill="1" applyBorder="1" applyAlignment="1">
      <alignment vertical="center"/>
    </xf>
    <xf numFmtId="0" fontId="33" fillId="0" borderId="31" xfId="0" applyFont="1" applyFill="1" applyBorder="1" applyAlignment="1">
      <alignment vertical="center" wrapText="1"/>
    </xf>
    <xf numFmtId="4" fontId="32" fillId="0" borderId="51" xfId="0" applyNumberFormat="1" applyFont="1" applyFill="1" applyBorder="1" applyAlignment="1">
      <alignment vertical="center"/>
    </xf>
    <xf numFmtId="4" fontId="54" fillId="0" borderId="18" xfId="0" applyNumberFormat="1" applyFont="1" applyFill="1" applyBorder="1" applyAlignment="1">
      <alignment horizontal="right" vertical="center" wrapText="1"/>
    </xf>
    <xf numFmtId="4" fontId="0" fillId="0" borderId="0" xfId="0" applyNumberFormat="1" applyBorder="1" applyAlignment="1">
      <alignment vertical="center"/>
    </xf>
    <xf numFmtId="0" fontId="27" fillId="0" borderId="57" xfId="0" applyFont="1" applyBorder="1" applyAlignment="1">
      <alignment horizontal="center" vertical="center"/>
    </xf>
    <xf numFmtId="0" fontId="55" fillId="0" borderId="41" xfId="0" applyFont="1" applyFill="1" applyBorder="1" applyAlignment="1">
      <alignment horizontal="right" vertical="center" wrapText="1"/>
    </xf>
    <xf numFmtId="4" fontId="32" fillId="0" borderId="51" xfId="0" applyNumberFormat="1" applyFont="1" applyFill="1" applyBorder="1" applyAlignment="1">
      <alignment horizontal="center" vertical="center"/>
    </xf>
    <xf numFmtId="4" fontId="56" fillId="0" borderId="49" xfId="0" applyNumberFormat="1" applyFont="1" applyFill="1" applyBorder="1" applyAlignment="1">
      <alignment vertical="center"/>
    </xf>
    <xf numFmtId="4" fontId="32" fillId="0" borderId="0" xfId="0" applyNumberFormat="1" applyFont="1" applyFill="1" applyBorder="1" applyAlignment="1">
      <alignment horizontal="center" vertical="center" wrapText="1"/>
    </xf>
    <xf numFmtId="0" fontId="32" fillId="0" borderId="51" xfId="0" applyFont="1" applyFill="1" applyBorder="1" applyAlignment="1">
      <alignment horizontal="center" vertical="center"/>
    </xf>
    <xf numFmtId="0" fontId="27" fillId="0" borderId="56" xfId="0" applyFont="1" applyBorder="1" applyAlignment="1">
      <alignment horizontal="center" vertical="center"/>
    </xf>
    <xf numFmtId="0" fontId="55" fillId="0" borderId="14" xfId="0" applyFont="1" applyFill="1" applyBorder="1" applyAlignment="1">
      <alignment horizontal="right" vertical="center" wrapText="1"/>
    </xf>
    <xf numFmtId="4" fontId="32" fillId="0" borderId="31" xfId="0" applyNumberFormat="1" applyFont="1" applyFill="1" applyBorder="1" applyAlignment="1">
      <alignment horizontal="center" vertical="center"/>
    </xf>
    <xf numFmtId="4" fontId="32" fillId="0" borderId="27" xfId="0" applyNumberFormat="1" applyFont="1" applyFill="1" applyBorder="1" applyAlignment="1">
      <alignment horizontal="center" vertical="center" wrapText="1"/>
    </xf>
    <xf numFmtId="0" fontId="32" fillId="0" borderId="31" xfId="0" applyFont="1" applyFill="1" applyBorder="1" applyAlignment="1">
      <alignment horizontal="center" vertical="center"/>
    </xf>
    <xf numFmtId="0" fontId="27" fillId="0" borderId="29" xfId="0" applyFont="1" applyBorder="1" applyAlignment="1">
      <alignment horizontal="center" vertical="center"/>
    </xf>
    <xf numFmtId="0" fontId="27" fillId="0" borderId="13" xfId="0" applyFont="1" applyBorder="1" applyAlignment="1">
      <alignment horizontal="right" vertical="center" wrapText="1"/>
    </xf>
    <xf numFmtId="4" fontId="32" fillId="0" borderId="60" xfId="0" applyNumberFormat="1" applyFont="1" applyBorder="1" applyAlignment="1">
      <alignment horizontal="center" vertical="center"/>
    </xf>
    <xf numFmtId="4" fontId="60" fillId="0" borderId="25" xfId="0" applyNumberFormat="1" applyFont="1" applyBorder="1" applyAlignment="1">
      <alignment vertical="center"/>
    </xf>
    <xf numFmtId="4" fontId="27" fillId="0" borderId="13"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32" fillId="0" borderId="0" xfId="0" applyFont="1" applyAlignment="1">
      <alignment horizontal="left" vertical="center"/>
    </xf>
    <xf numFmtId="0" fontId="0" fillId="0" borderId="0" xfId="0" applyAlignment="1">
      <alignment horizontal="center" vertical="center"/>
    </xf>
    <xf numFmtId="4" fontId="61" fillId="0" borderId="0" xfId="0" applyNumberFormat="1" applyFont="1" applyAlignment="1">
      <alignment horizontal="center" vertical="center"/>
    </xf>
    <xf numFmtId="4" fontId="0" fillId="0" borderId="0" xfId="0" applyNumberFormat="1" applyAlignment="1">
      <alignment vertical="center"/>
    </xf>
    <xf numFmtId="0" fontId="27" fillId="0" borderId="0" xfId="0" applyFont="1"/>
    <xf numFmtId="0" fontId="27"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32" fillId="0" borderId="0" xfId="0" applyFont="1" applyAlignment="1">
      <alignment horizontal="left"/>
    </xf>
    <xf numFmtId="0" fontId="27" fillId="6" borderId="0" xfId="0" applyFont="1" applyFill="1" applyAlignment="1">
      <alignment vertical="center"/>
    </xf>
    <xf numFmtId="4" fontId="35" fillId="0" borderId="0" xfId="0" applyNumberFormat="1" applyFont="1" applyBorder="1" applyAlignment="1">
      <alignment vertical="center"/>
    </xf>
    <xf numFmtId="4" fontId="31" fillId="0" borderId="0" xfId="0" applyNumberFormat="1" applyFont="1" applyBorder="1" applyAlignment="1">
      <alignment horizontal="right" vertical="center" wrapText="1"/>
    </xf>
    <xf numFmtId="10" fontId="31" fillId="0" borderId="0" xfId="0" applyNumberFormat="1" applyFont="1" applyBorder="1" applyAlignment="1">
      <alignment horizontal="center" vertical="center" wrapText="1"/>
    </xf>
    <xf numFmtId="4" fontId="0" fillId="0" borderId="0" xfId="0" applyNumberFormat="1" applyAlignment="1">
      <alignment horizontal="center" vertical="center"/>
    </xf>
    <xf numFmtId="4" fontId="27" fillId="0" borderId="0" xfId="0" applyNumberFormat="1" applyFont="1" applyAlignment="1">
      <alignment vertical="center"/>
    </xf>
    <xf numFmtId="0" fontId="0" fillId="0" borderId="0" xfId="0" applyFill="1" applyBorder="1" applyAlignment="1">
      <alignment horizontal="left" vertical="center" wrapText="1"/>
    </xf>
    <xf numFmtId="4" fontId="56" fillId="0" borderId="0" xfId="0" applyNumberFormat="1" applyFont="1" applyFill="1" applyBorder="1" applyAlignment="1">
      <alignment vertical="center"/>
    </xf>
    <xf numFmtId="4" fontId="57" fillId="0" borderId="0" xfId="0" applyNumberFormat="1" applyFont="1" applyFill="1" applyBorder="1" applyAlignment="1">
      <alignment horizontal="right" vertical="center"/>
    </xf>
    <xf numFmtId="4" fontId="60" fillId="0" borderId="0" xfId="0" applyNumberFormat="1" applyFont="1" applyBorder="1" applyAlignment="1">
      <alignment vertical="center"/>
    </xf>
    <xf numFmtId="4" fontId="27"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32" fillId="0" borderId="53" xfId="0" applyNumberFormat="1" applyFont="1" applyFill="1" applyBorder="1" applyAlignment="1">
      <alignment vertical="center" wrapText="1"/>
    </xf>
    <xf numFmtId="4" fontId="63" fillId="0" borderId="0" xfId="0" applyNumberFormat="1" applyFont="1" applyFill="1" applyBorder="1" applyAlignment="1">
      <alignment horizontal="right" vertical="center"/>
    </xf>
    <xf numFmtId="0" fontId="27" fillId="0" borderId="0" xfId="0" applyFont="1" applyFill="1" applyAlignment="1">
      <alignment vertical="center"/>
    </xf>
    <xf numFmtId="0" fontId="37" fillId="0" borderId="1" xfId="5" applyFont="1" applyFill="1" applyBorder="1" applyAlignment="1">
      <alignment horizontal="center" vertical="center" wrapText="1"/>
    </xf>
    <xf numFmtId="0" fontId="37" fillId="0" borderId="2" xfId="5" applyFont="1" applyFill="1" applyBorder="1" applyAlignment="1">
      <alignment horizontal="center" vertical="center" wrapText="1"/>
    </xf>
    <xf numFmtId="0" fontId="0" fillId="0" borderId="0" xfId="0" applyFill="1" applyBorder="1" applyAlignment="1">
      <alignment vertical="center"/>
    </xf>
    <xf numFmtId="0" fontId="37" fillId="0" borderId="28" xfId="0" applyFont="1" applyFill="1" applyBorder="1" applyAlignment="1">
      <alignment vertical="center" wrapText="1"/>
    </xf>
    <xf numFmtId="0" fontId="37" fillId="0" borderId="17" xfId="0" applyFont="1" applyFill="1" applyBorder="1" applyAlignment="1">
      <alignment vertical="center" wrapText="1"/>
    </xf>
    <xf numFmtId="0" fontId="37" fillId="0" borderId="1" xfId="0" applyFont="1" applyFill="1" applyBorder="1" applyAlignment="1">
      <alignment vertical="center" wrapText="1"/>
    </xf>
    <xf numFmtId="0" fontId="37" fillId="0" borderId="27" xfId="0" applyFont="1" applyFill="1" applyBorder="1" applyAlignment="1">
      <alignment vertical="center" wrapText="1"/>
    </xf>
    <xf numFmtId="0" fontId="37" fillId="0" borderId="27" xfId="5" applyFont="1" applyFill="1" applyBorder="1" applyAlignment="1">
      <alignment horizontal="center" vertical="center" wrapText="1"/>
    </xf>
    <xf numFmtId="10" fontId="27" fillId="5" borderId="26" xfId="0" applyNumberFormat="1" applyFont="1" applyFill="1" applyBorder="1" applyAlignment="1">
      <alignment horizontal="center" vertical="center"/>
    </xf>
    <xf numFmtId="0" fontId="37" fillId="5" borderId="27" xfId="0" applyFont="1" applyFill="1" applyBorder="1" applyAlignment="1">
      <alignment horizontal="left" vertical="center" wrapText="1"/>
    </xf>
    <xf numFmtId="0" fontId="37" fillId="5" borderId="28" xfId="0" applyFont="1" applyFill="1" applyBorder="1" applyAlignment="1">
      <alignment horizontal="left" vertical="center" wrapText="1"/>
    </xf>
    <xf numFmtId="0" fontId="37" fillId="5" borderId="31" xfId="0" applyFont="1" applyFill="1" applyBorder="1" applyAlignment="1">
      <alignment horizontal="left" vertical="center" wrapText="1"/>
    </xf>
    <xf numFmtId="10" fontId="27" fillId="5" borderId="9" xfId="0" applyNumberFormat="1" applyFont="1" applyFill="1" applyBorder="1" applyAlignment="1">
      <alignment horizontal="center" vertical="center"/>
    </xf>
    <xf numFmtId="0" fontId="37" fillId="0" borderId="17" xfId="5" applyFont="1" applyFill="1" applyBorder="1" applyAlignment="1">
      <alignment horizontal="center" vertical="center" wrapText="1"/>
    </xf>
    <xf numFmtId="0" fontId="64" fillId="0" borderId="19" xfId="0" applyFont="1" applyFill="1" applyBorder="1" applyAlignment="1">
      <alignment horizontal="center" vertical="center" wrapText="1"/>
    </xf>
    <xf numFmtId="0" fontId="64" fillId="0" borderId="7" xfId="0" applyFont="1" applyFill="1" applyBorder="1" applyAlignment="1">
      <alignment horizontal="center" vertical="center" wrapText="1"/>
    </xf>
    <xf numFmtId="0" fontId="64" fillId="0" borderId="33" xfId="0" applyFont="1" applyFill="1" applyBorder="1" applyAlignment="1">
      <alignment horizontal="center" vertical="center" wrapText="1"/>
    </xf>
    <xf numFmtId="0" fontId="64" fillId="0" borderId="8" xfId="0" applyFont="1" applyFill="1" applyBorder="1" applyAlignment="1">
      <alignment horizontal="center" vertical="center" wrapText="1"/>
    </xf>
    <xf numFmtId="0" fontId="65" fillId="0" borderId="33" xfId="0" applyFont="1" applyBorder="1" applyAlignment="1">
      <alignment horizontal="center" vertical="center"/>
    </xf>
    <xf numFmtId="0" fontId="64" fillId="2" borderId="17" xfId="0" applyFont="1" applyFill="1" applyBorder="1" applyAlignment="1">
      <alignment horizontal="center" vertical="center" wrapText="1"/>
    </xf>
    <xf numFmtId="0" fontId="64" fillId="2" borderId="1" xfId="0" applyFont="1" applyFill="1" applyBorder="1" applyAlignment="1">
      <alignment horizontal="center" vertical="center" wrapText="1"/>
    </xf>
    <xf numFmtId="0" fontId="64" fillId="2" borderId="27" xfId="0" applyFont="1" applyFill="1" applyBorder="1" applyAlignment="1">
      <alignment horizontal="center" vertical="center" wrapText="1"/>
    </xf>
    <xf numFmtId="0" fontId="64" fillId="2" borderId="56" xfId="0" applyFont="1" applyFill="1" applyBorder="1" applyAlignment="1">
      <alignment horizontal="center" vertical="center" wrapText="1"/>
    </xf>
    <xf numFmtId="0" fontId="64" fillId="2" borderId="31" xfId="0" applyFont="1" applyFill="1" applyBorder="1" applyAlignment="1">
      <alignment horizontal="center" vertical="center" wrapText="1"/>
    </xf>
    <xf numFmtId="0" fontId="64" fillId="2" borderId="28" xfId="0" applyFont="1" applyFill="1" applyBorder="1" applyAlignment="1">
      <alignment horizontal="center" vertical="center" wrapText="1"/>
    </xf>
    <xf numFmtId="4" fontId="32" fillId="0" borderId="1" xfId="0" applyNumberFormat="1" applyFont="1" applyFill="1" applyBorder="1" applyAlignment="1">
      <alignment vertical="center"/>
    </xf>
    <xf numFmtId="4" fontId="32" fillId="0" borderId="1" xfId="0" applyNumberFormat="1" applyFont="1" applyBorder="1" applyAlignment="1">
      <alignment horizontal="right" vertical="center"/>
    </xf>
    <xf numFmtId="0" fontId="21" fillId="0" borderId="0" xfId="8" applyBorder="1" applyAlignment="1">
      <alignment vertical="center" wrapText="1"/>
    </xf>
    <xf numFmtId="0" fontId="21" fillId="0" borderId="0" xfId="8" applyFont="1" applyBorder="1" applyAlignment="1">
      <alignment vertical="center" wrapText="1"/>
    </xf>
    <xf numFmtId="0" fontId="21" fillId="0" borderId="0" xfId="8" applyBorder="1" applyAlignment="1">
      <alignment horizontal="left" vertical="center" wrapText="1"/>
    </xf>
    <xf numFmtId="164" fontId="0" fillId="0" borderId="0" xfId="0" applyNumberFormat="1" applyFill="1" applyBorder="1" applyAlignment="1">
      <alignment horizontal="center" vertical="center" wrapText="1"/>
    </xf>
    <xf numFmtId="164" fontId="31" fillId="0" borderId="0" xfId="0" applyNumberFormat="1" applyFont="1" applyFill="1" applyBorder="1" applyAlignment="1">
      <alignment horizontal="center" vertical="center"/>
    </xf>
    <xf numFmtId="0" fontId="21" fillId="0" borderId="0" xfId="8" applyBorder="1"/>
    <xf numFmtId="0" fontId="21" fillId="0" borderId="0" xfId="8"/>
    <xf numFmtId="0" fontId="21" fillId="0" borderId="0" xfId="8" applyBorder="1" applyAlignment="1">
      <alignment horizontal="center"/>
    </xf>
    <xf numFmtId="0" fontId="21" fillId="0" borderId="0" xfId="8" applyBorder="1" applyAlignment="1">
      <alignment horizontal="center" vertical="center"/>
    </xf>
    <xf numFmtId="0" fontId="66" fillId="5" borderId="21" xfId="8" applyFont="1" applyFill="1" applyBorder="1" applyAlignment="1">
      <alignment horizontal="center" vertical="center" wrapText="1"/>
    </xf>
    <xf numFmtId="4" fontId="21" fillId="5" borderId="28" xfId="0" applyNumberFormat="1" applyFont="1" applyFill="1" applyBorder="1" applyAlignment="1">
      <alignment horizontal="right" vertical="center"/>
    </xf>
    <xf numFmtId="4" fontId="32" fillId="0" borderId="28" xfId="0" applyNumberFormat="1" applyFont="1" applyFill="1" applyBorder="1" applyAlignment="1">
      <alignment horizontal="right" vertical="center"/>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21" fillId="2" borderId="1" xfId="0" applyFont="1" applyFill="1" applyBorder="1" applyAlignment="1">
      <alignment horizontal="left" vertical="center" wrapText="1"/>
    </xf>
    <xf numFmtId="0" fontId="32" fillId="0" borderId="28" xfId="0" applyFont="1" applyBorder="1" applyAlignment="1">
      <alignment vertical="center" wrapText="1"/>
    </xf>
    <xf numFmtId="0" fontId="32" fillId="0" borderId="28" xfId="0" applyFont="1" applyFill="1" applyBorder="1" applyAlignment="1">
      <alignment vertical="center" wrapText="1"/>
    </xf>
    <xf numFmtId="4" fontId="21" fillId="0" borderId="1" xfId="0" applyNumberFormat="1" applyFont="1" applyBorder="1" applyAlignment="1">
      <alignment horizontal="right" vertical="center"/>
    </xf>
    <xf numFmtId="0" fontId="21" fillId="0" borderId="0" xfId="8" applyFont="1"/>
    <xf numFmtId="4" fontId="21" fillId="0" borderId="1" xfId="0" applyNumberFormat="1" applyFont="1" applyFill="1" applyBorder="1" applyAlignment="1">
      <alignment horizontal="right" vertical="center"/>
    </xf>
    <xf numFmtId="0" fontId="0" fillId="0" borderId="1" xfId="0" applyBorder="1" applyAlignment="1">
      <alignment vertical="center" wrapText="1"/>
    </xf>
    <xf numFmtId="0" fontId="2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164" fontId="32" fillId="0" borderId="1" xfId="0" applyNumberFormat="1" applyFont="1" applyFill="1" applyBorder="1" applyAlignment="1">
      <alignment horizontal="right" vertical="center"/>
    </xf>
    <xf numFmtId="0" fontId="0" fillId="0" borderId="1" xfId="0" applyBorder="1" applyAlignment="1">
      <alignment horizontal="left" vertical="center" wrapText="1"/>
    </xf>
    <xf numFmtId="4" fontId="0" fillId="0" borderId="1" xfId="0" applyNumberFormat="1" applyBorder="1" applyAlignment="1">
      <alignment horizontal="right" vertical="center" wrapText="1"/>
    </xf>
    <xf numFmtId="4" fontId="0" fillId="0" borderId="1" xfId="0" applyNumberFormat="1" applyFill="1" applyBorder="1" applyAlignment="1">
      <alignment horizontal="right" vertical="center" wrapText="1"/>
    </xf>
    <xf numFmtId="0" fontId="0" fillId="0" borderId="3" xfId="0" applyBorder="1" applyAlignment="1">
      <alignment vertical="center" wrapText="1"/>
    </xf>
    <xf numFmtId="4" fontId="0" fillId="0" borderId="3" xfId="0" applyNumberFormat="1" applyBorder="1" applyAlignment="1">
      <alignment horizontal="right" vertical="center" wrapText="1"/>
    </xf>
    <xf numFmtId="164" fontId="27" fillId="5" borderId="1" xfId="0" applyNumberFormat="1" applyFont="1" applyFill="1" applyBorder="1" applyAlignment="1">
      <alignment vertical="center" wrapText="1"/>
    </xf>
    <xf numFmtId="0" fontId="21" fillId="0" borderId="0" xfId="8" applyAlignment="1">
      <alignment horizontal="center"/>
    </xf>
    <xf numFmtId="0" fontId="21" fillId="0" borderId="0" xfId="8" applyAlignment="1">
      <alignment horizontal="center" vertical="center"/>
    </xf>
    <xf numFmtId="0" fontId="67" fillId="0" borderId="0" xfId="0" applyFont="1"/>
    <xf numFmtId="0" fontId="47" fillId="4" borderId="1" xfId="8" applyFont="1" applyFill="1" applyBorder="1" applyAlignment="1">
      <alignment horizontal="center" vertical="center" wrapText="1"/>
    </xf>
    <xf numFmtId="0" fontId="47" fillId="4" borderId="2" xfId="8" applyFont="1" applyFill="1" applyBorder="1" applyAlignment="1">
      <alignment horizontal="center" vertical="center" wrapText="1"/>
    </xf>
    <xf numFmtId="0" fontId="47" fillId="4" borderId="14" xfId="8" applyFont="1" applyFill="1" applyBorder="1" applyAlignment="1">
      <alignment horizontal="center" vertical="center" wrapText="1"/>
    </xf>
    <xf numFmtId="0" fontId="66" fillId="4" borderId="5" xfId="8" applyFont="1" applyFill="1" applyBorder="1" applyAlignment="1">
      <alignment horizontal="center" vertical="center" wrapText="1"/>
    </xf>
    <xf numFmtId="0" fontId="66" fillId="4" borderId="4" xfId="8" applyFont="1" applyFill="1" applyBorder="1" applyAlignment="1">
      <alignment horizontal="center" vertical="center" wrapText="1"/>
    </xf>
    <xf numFmtId="0" fontId="66" fillId="4" borderId="21" xfId="8" applyFont="1" applyFill="1" applyBorder="1" applyAlignment="1">
      <alignment horizontal="center" vertical="center" wrapText="1"/>
    </xf>
    <xf numFmtId="0" fontId="66" fillId="4" borderId="11" xfId="8" applyFont="1" applyFill="1" applyBorder="1" applyAlignment="1">
      <alignment horizontal="center" vertical="center" wrapText="1"/>
    </xf>
    <xf numFmtId="0" fontId="27" fillId="4" borderId="1"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1" xfId="8" applyFont="1" applyFill="1" applyBorder="1" applyAlignment="1">
      <alignment vertical="center" wrapText="1"/>
    </xf>
    <xf numFmtId="164" fontId="27" fillId="4" borderId="1" xfId="0" applyNumberFormat="1" applyFont="1" applyFill="1" applyBorder="1" applyAlignment="1">
      <alignment vertical="center" wrapText="1"/>
    </xf>
    <xf numFmtId="164" fontId="27" fillId="4" borderId="1" xfId="0" applyNumberFormat="1" applyFont="1" applyFill="1" applyBorder="1" applyAlignment="1">
      <alignment horizontal="left" vertical="center" wrapText="1"/>
    </xf>
    <xf numFmtId="10" fontId="21" fillId="4" borderId="1" xfId="0" applyNumberFormat="1" applyFont="1" applyFill="1" applyBorder="1" applyAlignment="1">
      <alignment horizontal="center" vertical="center" wrapText="1"/>
    </xf>
    <xf numFmtId="164" fontId="21" fillId="4" borderId="1" xfId="0" applyNumberFormat="1" applyFont="1" applyFill="1" applyBorder="1" applyAlignment="1">
      <alignment vertical="center" wrapText="1"/>
    </xf>
    <xf numFmtId="0" fontId="20" fillId="2" borderId="1" xfId="0" applyFont="1" applyFill="1" applyBorder="1" applyAlignment="1">
      <alignment horizontal="left" vertical="center" wrapText="1"/>
    </xf>
    <xf numFmtId="0" fontId="69" fillId="0" borderId="0" xfId="0" applyFont="1"/>
    <xf numFmtId="4" fontId="69" fillId="0" borderId="0" xfId="0" applyNumberFormat="1" applyFont="1"/>
    <xf numFmtId="0" fontId="69" fillId="0" borderId="0" xfId="0" applyFont="1" applyAlignment="1">
      <alignment horizontal="right"/>
    </xf>
    <xf numFmtId="4" fontId="69" fillId="0" borderId="0" xfId="0" applyNumberFormat="1" applyFont="1" applyBorder="1"/>
    <xf numFmtId="0" fontId="68" fillId="0" borderId="0" xfId="0" applyFont="1" applyFill="1" applyAlignment="1">
      <alignment horizontal="right"/>
    </xf>
    <xf numFmtId="0" fontId="68" fillId="0" borderId="0" xfId="0" applyFont="1" applyFill="1"/>
    <xf numFmtId="0" fontId="66" fillId="4" borderId="1" xfId="8" applyFont="1" applyFill="1" applyBorder="1" applyAlignment="1">
      <alignment horizontal="center" vertical="center" wrapText="1"/>
    </xf>
    <xf numFmtId="164" fontId="21" fillId="0" borderId="0" xfId="8" applyNumberFormat="1" applyAlignment="1">
      <alignment horizontal="center"/>
    </xf>
    <xf numFmtId="0" fontId="19"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0" fillId="0" borderId="1" xfId="0" applyFill="1" applyBorder="1" applyAlignment="1">
      <alignment horizontal="left" vertical="center" wrapText="1"/>
    </xf>
    <xf numFmtId="0" fontId="71" fillId="0" borderId="0" xfId="8" applyFont="1"/>
    <xf numFmtId="4" fontId="0" fillId="0" borderId="1" xfId="0" applyNumberFormat="1" applyBorder="1" applyAlignment="1">
      <alignment horizontal="right" vertical="center" wrapText="1"/>
    </xf>
    <xf numFmtId="0" fontId="0" fillId="0" borderId="1" xfId="0" applyBorder="1" applyAlignment="1">
      <alignment vertical="center" wrapText="1"/>
    </xf>
    <xf numFmtId="4" fontId="32" fillId="0" borderId="3" xfId="0" applyNumberFormat="1" applyFont="1" applyFill="1" applyBorder="1" applyAlignment="1">
      <alignment vertical="center"/>
    </xf>
    <xf numFmtId="10" fontId="36" fillId="4" borderId="1" xfId="0" applyNumberFormat="1" applyFont="1" applyFill="1" applyBorder="1" applyAlignment="1">
      <alignment horizontal="center" vertical="center"/>
    </xf>
    <xf numFmtId="0" fontId="39" fillId="4" borderId="63" xfId="0" applyFont="1" applyFill="1" applyBorder="1" applyAlignment="1">
      <alignment vertical="center" wrapText="1"/>
    </xf>
    <xf numFmtId="0" fontId="39" fillId="4" borderId="45" xfId="0" applyFont="1" applyFill="1" applyBorder="1" applyAlignment="1">
      <alignment vertical="center" wrapText="1"/>
    </xf>
    <xf numFmtId="0" fontId="48" fillId="4" borderId="7" xfId="0" applyFont="1" applyFill="1" applyBorder="1" applyAlignment="1">
      <alignment horizontal="center" vertical="center" wrapText="1"/>
    </xf>
    <xf numFmtId="0" fontId="48" fillId="4" borderId="7" xfId="0" applyFont="1" applyFill="1" applyBorder="1" applyAlignment="1">
      <alignment horizontal="left" vertical="center" wrapText="1"/>
    </xf>
    <xf numFmtId="0" fontId="48" fillId="4" borderId="8" xfId="0" applyFont="1" applyFill="1" applyBorder="1" applyAlignment="1">
      <alignment horizontal="center" vertical="center" wrapText="1"/>
    </xf>
    <xf numFmtId="0" fontId="48" fillId="4" borderId="32" xfId="0" applyFont="1" applyFill="1" applyBorder="1" applyAlignment="1">
      <alignment horizontal="center" vertical="center" wrapText="1"/>
    </xf>
    <xf numFmtId="0" fontId="48" fillId="4" borderId="30" xfId="0" applyFont="1" applyFill="1" applyBorder="1" applyAlignment="1">
      <alignment horizontal="center" vertical="center" wrapText="1"/>
    </xf>
    <xf numFmtId="0" fontId="48" fillId="4" borderId="19"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Border="1" applyAlignment="1">
      <alignment horizontal="center" vertical="center" wrapText="1"/>
    </xf>
    <xf numFmtId="4" fontId="32" fillId="2" borderId="31" xfId="0" applyNumberFormat="1" applyFont="1" applyFill="1" applyBorder="1" applyAlignment="1">
      <alignment horizontal="right" vertical="center"/>
    </xf>
    <xf numFmtId="4" fontId="54" fillId="2" borderId="28" xfId="0" applyNumberFormat="1" applyFont="1" applyFill="1" applyBorder="1" applyAlignment="1">
      <alignment horizontal="right" vertical="center"/>
    </xf>
    <xf numFmtId="4" fontId="32" fillId="2" borderId="28" xfId="0" applyNumberFormat="1" applyFont="1" applyFill="1" applyBorder="1" applyAlignment="1">
      <alignment horizontal="right" vertical="center"/>
    </xf>
    <xf numFmtId="4" fontId="32" fillId="2" borderId="56" xfId="0" applyNumberFormat="1" applyFont="1" applyFill="1" applyBorder="1" applyAlignment="1">
      <alignment horizontal="right" vertical="center"/>
    </xf>
    <xf numFmtId="0" fontId="32" fillId="0" borderId="0" xfId="0" applyFont="1" applyFill="1" applyBorder="1" applyAlignment="1">
      <alignment vertical="center" wrapText="1"/>
    </xf>
    <xf numFmtId="4" fontId="32" fillId="2" borderId="14" xfId="0" applyNumberFormat="1" applyFont="1" applyFill="1" applyBorder="1" applyAlignment="1">
      <alignment horizontal="right" vertical="center"/>
    </xf>
    <xf numFmtId="14" fontId="32" fillId="0" borderId="11" xfId="0" applyNumberFormat="1" applyFont="1" applyFill="1" applyBorder="1" applyAlignment="1">
      <alignment horizontal="left" vertical="center" wrapText="1"/>
    </xf>
    <xf numFmtId="4" fontId="27" fillId="4" borderId="69" xfId="0" applyNumberFormat="1" applyFont="1" applyFill="1" applyBorder="1" applyAlignment="1">
      <alignment horizontal="right" vertical="center"/>
    </xf>
    <xf numFmtId="4" fontId="27" fillId="4" borderId="73" xfId="0" applyNumberFormat="1" applyFont="1" applyFill="1" applyBorder="1" applyAlignment="1">
      <alignment horizontal="right" vertical="center"/>
    </xf>
    <xf numFmtId="4" fontId="27" fillId="4" borderId="74" xfId="0" applyNumberFormat="1" applyFont="1" applyFill="1" applyBorder="1" applyAlignment="1">
      <alignment horizontal="right" vertical="center"/>
    </xf>
    <xf numFmtId="4" fontId="27" fillId="4" borderId="68" xfId="0" applyNumberFormat="1" applyFont="1" applyFill="1" applyBorder="1" applyAlignment="1">
      <alignment horizontal="right" vertical="center"/>
    </xf>
    <xf numFmtId="10" fontId="36" fillId="4" borderId="73" xfId="0" applyNumberFormat="1" applyFont="1" applyFill="1" applyBorder="1" applyAlignment="1">
      <alignment horizontal="center" vertical="center" wrapText="1"/>
    </xf>
    <xf numFmtId="0" fontId="27" fillId="0" borderId="4" xfId="0" applyFont="1" applyBorder="1" applyAlignment="1">
      <alignment horizontal="center" vertical="center"/>
    </xf>
    <xf numFmtId="0" fontId="56" fillId="0" borderId="15" xfId="0" applyFont="1" applyFill="1" applyBorder="1" applyAlignment="1">
      <alignment horizontal="right" vertical="center" wrapText="1"/>
    </xf>
    <xf numFmtId="0" fontId="32" fillId="0" borderId="15" xfId="0" applyFont="1" applyFill="1" applyBorder="1" applyAlignment="1">
      <alignment horizontal="center" vertical="center"/>
    </xf>
    <xf numFmtId="0" fontId="35" fillId="0" borderId="15" xfId="0" applyFont="1" applyFill="1" applyBorder="1" applyAlignment="1">
      <alignment horizontal="center" vertical="center"/>
    </xf>
    <xf numFmtId="0" fontId="35" fillId="0" borderId="55" xfId="0" applyFont="1" applyFill="1" applyBorder="1" applyAlignment="1">
      <alignment horizontal="center" vertical="center"/>
    </xf>
    <xf numFmtId="0" fontId="32" fillId="0" borderId="55" xfId="0" applyFont="1" applyFill="1" applyBorder="1" applyAlignment="1">
      <alignment horizontal="center" vertical="center"/>
    </xf>
    <xf numFmtId="0" fontId="32" fillId="0" borderId="43" xfId="0" applyFont="1" applyFill="1" applyBorder="1" applyAlignment="1">
      <alignment horizontal="center" vertical="center"/>
    </xf>
    <xf numFmtId="4" fontId="56" fillId="0" borderId="11" xfId="0" applyNumberFormat="1" applyFont="1" applyFill="1" applyBorder="1" applyAlignment="1">
      <alignment vertical="center"/>
    </xf>
    <xf numFmtId="4" fontId="32" fillId="0" borderId="4" xfId="0" applyNumberFormat="1" applyFont="1" applyFill="1" applyBorder="1" applyAlignment="1">
      <alignment horizontal="center" vertical="center" wrapText="1"/>
    </xf>
    <xf numFmtId="4" fontId="32" fillId="0" borderId="43" xfId="0" applyNumberFormat="1" applyFont="1" applyFill="1" applyBorder="1" applyAlignment="1">
      <alignment horizontal="center" vertical="center" wrapText="1"/>
    </xf>
    <xf numFmtId="0" fontId="27" fillId="0" borderId="14" xfId="0" applyFont="1" applyBorder="1" applyAlignment="1">
      <alignment horizontal="right" vertical="center" wrapText="1"/>
    </xf>
    <xf numFmtId="0" fontId="32" fillId="0" borderId="20" xfId="0" applyFont="1" applyBorder="1" applyAlignment="1">
      <alignment horizontal="center" vertical="center"/>
    </xf>
    <xf numFmtId="0" fontId="32" fillId="0" borderId="31" xfId="0" applyFont="1" applyBorder="1" applyAlignment="1">
      <alignment horizontal="center" vertical="center"/>
    </xf>
    <xf numFmtId="4" fontId="60" fillId="0" borderId="28" xfId="0" applyNumberFormat="1" applyFont="1" applyFill="1" applyBorder="1" applyAlignment="1">
      <alignment vertical="center"/>
    </xf>
    <xf numFmtId="4" fontId="27" fillId="0" borderId="2" xfId="0" applyNumberFormat="1" applyFont="1" applyFill="1" applyBorder="1" applyAlignment="1">
      <alignment vertical="center"/>
    </xf>
    <xf numFmtId="0" fontId="72" fillId="0" borderId="0" xfId="0" applyFont="1" applyBorder="1" applyAlignment="1">
      <alignment horizontal="center" vertical="center"/>
    </xf>
    <xf numFmtId="0" fontId="0" fillId="0" borderId="0" xfId="0" applyBorder="1" applyAlignment="1">
      <alignment horizontal="left" vertical="center" wrapText="1"/>
    </xf>
    <xf numFmtId="4" fontId="31" fillId="0" borderId="0" xfId="0" applyNumberFormat="1" applyFont="1" applyFill="1" applyBorder="1" applyAlignment="1">
      <alignment horizontal="right" vertical="center" wrapText="1"/>
    </xf>
    <xf numFmtId="4" fontId="40" fillId="0" borderId="0" xfId="0" applyNumberFormat="1" applyFont="1" applyFill="1" applyBorder="1" applyAlignment="1">
      <alignment horizontal="center" vertical="center"/>
    </xf>
    <xf numFmtId="4" fontId="40" fillId="0" borderId="0" xfId="0" applyNumberFormat="1" applyFont="1" applyBorder="1" applyAlignment="1">
      <alignment vertical="center"/>
    </xf>
    <xf numFmtId="4" fontId="40" fillId="0" borderId="0" xfId="0" applyNumberFormat="1" applyFont="1" applyBorder="1" applyAlignment="1">
      <alignment horizontal="right" vertical="center" wrapText="1"/>
    </xf>
    <xf numFmtId="10" fontId="31" fillId="0" borderId="0" xfId="0" applyNumberFormat="1" applyFont="1" applyBorder="1" applyAlignment="1">
      <alignment horizontal="left" vertical="center" wrapText="1"/>
    </xf>
    <xf numFmtId="0" fontId="0" fillId="0" borderId="0" xfId="0" applyFill="1" applyAlignment="1">
      <alignment horizontal="center" vertical="center"/>
    </xf>
    <xf numFmtId="0" fontId="40" fillId="0" borderId="0" xfId="0" applyFont="1" applyFill="1" applyAlignment="1">
      <alignment horizontal="center" vertical="center"/>
    </xf>
    <xf numFmtId="4" fontId="40" fillId="0" borderId="0" xfId="0" applyNumberFormat="1" applyFont="1" applyAlignment="1">
      <alignment vertical="center"/>
    </xf>
    <xf numFmtId="4" fontId="0" fillId="0" borderId="0" xfId="0" applyNumberFormat="1" applyFill="1" applyAlignment="1">
      <alignment vertical="center"/>
    </xf>
    <xf numFmtId="4" fontId="0" fillId="0" borderId="0" xfId="0" applyNumberFormat="1" applyFill="1"/>
    <xf numFmtId="0" fontId="0" fillId="0" borderId="0" xfId="0" applyFill="1" applyAlignment="1">
      <alignment horizontal="center"/>
    </xf>
    <xf numFmtId="0" fontId="48" fillId="3" borderId="23" xfId="0" applyFont="1" applyFill="1" applyBorder="1" applyAlignment="1">
      <alignment horizontal="center" vertical="center" wrapText="1"/>
    </xf>
    <xf numFmtId="4" fontId="32" fillId="2" borderId="31" xfId="0" applyNumberFormat="1" applyFont="1" applyFill="1" applyBorder="1" applyAlignment="1">
      <alignment vertical="center" wrapText="1"/>
    </xf>
    <xf numFmtId="4" fontId="35" fillId="2" borderId="17" xfId="0" applyNumberFormat="1" applyFont="1" applyFill="1" applyBorder="1" applyAlignment="1">
      <alignment horizontal="right" vertical="center"/>
    </xf>
    <xf numFmtId="0" fontId="32" fillId="2" borderId="31" xfId="0" applyFont="1" applyFill="1" applyBorder="1" applyAlignment="1">
      <alignment vertical="center" wrapText="1"/>
    </xf>
    <xf numFmtId="4" fontId="32" fillId="0" borderId="53" xfId="0" applyNumberFormat="1" applyFont="1" applyFill="1" applyBorder="1" applyAlignment="1">
      <alignment vertical="center"/>
    </xf>
    <xf numFmtId="4" fontId="54" fillId="0" borderId="22" xfId="0" applyNumberFormat="1" applyFont="1" applyFill="1" applyBorder="1" applyAlignment="1">
      <alignment horizontal="right" vertical="center" wrapText="1"/>
    </xf>
    <xf numFmtId="4" fontId="32" fillId="0" borderId="52" xfId="0" applyNumberFormat="1" applyFont="1" applyFill="1" applyBorder="1" applyAlignment="1">
      <alignment vertical="center"/>
    </xf>
    <xf numFmtId="10" fontId="32" fillId="0" borderId="53" xfId="0" applyNumberFormat="1" applyFont="1" applyFill="1" applyBorder="1" applyAlignment="1">
      <alignment horizontal="center" vertical="center"/>
    </xf>
    <xf numFmtId="10" fontId="32" fillId="0" borderId="51" xfId="0" applyNumberFormat="1" applyFont="1" applyFill="1" applyBorder="1" applyAlignment="1">
      <alignment horizontal="center" vertical="center"/>
    </xf>
    <xf numFmtId="0" fontId="32" fillId="0" borderId="53" xfId="0" applyFont="1" applyFill="1" applyBorder="1" applyAlignment="1">
      <alignment vertical="center" wrapText="1"/>
    </xf>
    <xf numFmtId="0" fontId="32" fillId="0" borderId="27" xfId="0" applyFont="1" applyFill="1" applyBorder="1" applyAlignment="1">
      <alignment vertical="center" wrapText="1"/>
    </xf>
    <xf numFmtId="4" fontId="35" fillId="0" borderId="17" xfId="0" applyNumberFormat="1" applyFont="1" applyFill="1" applyBorder="1" applyAlignment="1">
      <alignment vertical="center" wrapText="1"/>
    </xf>
    <xf numFmtId="4" fontId="32" fillId="0" borderId="14" xfId="0" applyNumberFormat="1" applyFont="1" applyFill="1" applyBorder="1" applyAlignment="1">
      <alignment vertical="center" wrapText="1"/>
    </xf>
    <xf numFmtId="0" fontId="32" fillId="0" borderId="0" xfId="0" applyFont="1" applyFill="1" applyBorder="1" applyAlignment="1">
      <alignment horizontal="center" vertical="center"/>
    </xf>
    <xf numFmtId="0" fontId="32" fillId="0" borderId="20" xfId="0" applyFont="1" applyFill="1" applyBorder="1" applyAlignment="1">
      <alignment horizontal="center" vertical="center"/>
    </xf>
    <xf numFmtId="4" fontId="27" fillId="5" borderId="25" xfId="0" applyNumberFormat="1" applyFont="1" applyFill="1" applyBorder="1" applyAlignment="1">
      <alignment horizontal="center" vertical="center"/>
    </xf>
    <xf numFmtId="4" fontId="27" fillId="5" borderId="10" xfId="0" applyNumberFormat="1" applyFont="1" applyFill="1" applyBorder="1" applyAlignment="1">
      <alignment horizontal="center" vertical="center"/>
    </xf>
    <xf numFmtId="4" fontId="27" fillId="5" borderId="67" xfId="0" applyNumberFormat="1" applyFont="1" applyFill="1" applyBorder="1" applyAlignment="1">
      <alignment horizontal="center" vertical="center"/>
    </xf>
    <xf numFmtId="4" fontId="27" fillId="5" borderId="68" xfId="0" applyNumberFormat="1" applyFont="1" applyFill="1" applyBorder="1" applyAlignment="1">
      <alignment horizontal="center" vertical="center"/>
    </xf>
    <xf numFmtId="4" fontId="27" fillId="5" borderId="29" xfId="0" applyNumberFormat="1" applyFont="1" applyFill="1" applyBorder="1" applyAlignment="1">
      <alignment horizontal="center" vertical="center"/>
    </xf>
    <xf numFmtId="4" fontId="36" fillId="5" borderId="60" xfId="0" applyNumberFormat="1" applyFont="1" applyFill="1" applyBorder="1" applyAlignment="1">
      <alignment horizontal="center" vertical="center"/>
    </xf>
    <xf numFmtId="4" fontId="27" fillId="5" borderId="12" xfId="0" applyNumberFormat="1" applyFont="1" applyFill="1" applyBorder="1" applyAlignment="1">
      <alignment horizontal="center" vertical="center"/>
    </xf>
    <xf numFmtId="4" fontId="27" fillId="5" borderId="26" xfId="0" applyNumberFormat="1" applyFont="1" applyFill="1" applyBorder="1" applyAlignment="1">
      <alignment horizontal="center" vertical="center"/>
    </xf>
    <xf numFmtId="0" fontId="0" fillId="0" borderId="3" xfId="0" applyFill="1" applyBorder="1" applyAlignment="1">
      <alignment vertical="center" wrapText="1"/>
    </xf>
    <xf numFmtId="0" fontId="70" fillId="0" borderId="0" xfId="8" applyFont="1"/>
    <xf numFmtId="0" fontId="70" fillId="0" borderId="0" xfId="0" applyFont="1" applyFill="1"/>
    <xf numFmtId="0" fontId="73" fillId="0" borderId="0" xfId="0" applyFont="1" applyFill="1" applyBorder="1" applyAlignment="1"/>
    <xf numFmtId="4" fontId="27" fillId="0" borderId="0" xfId="0" applyNumberFormat="1" applyFont="1" applyFill="1" applyBorder="1" applyAlignment="1">
      <alignment horizontal="center" vertical="center" wrapText="1"/>
    </xf>
    <xf numFmtId="4" fontId="22" fillId="0" borderId="0" xfId="0" applyNumberFormat="1" applyFont="1" applyFill="1" applyBorder="1" applyAlignment="1">
      <alignment horizontal="center" vertical="center"/>
    </xf>
    <xf numFmtId="10" fontId="22" fillId="0" borderId="0" xfId="0" applyNumberFormat="1" applyFont="1" applyFill="1" applyBorder="1" applyAlignment="1">
      <alignment horizontal="center" vertical="center"/>
    </xf>
    <xf numFmtId="4" fontId="22" fillId="0" borderId="0" xfId="0" applyNumberFormat="1" applyFont="1" applyFill="1" applyBorder="1" applyAlignment="1">
      <alignment vertical="center"/>
    </xf>
    <xf numFmtId="4" fontId="27" fillId="0" borderId="0" xfId="0" applyNumberFormat="1" applyFont="1" applyFill="1" applyBorder="1" applyAlignment="1">
      <alignment vertical="center"/>
    </xf>
    <xf numFmtId="0" fontId="47" fillId="5" borderId="1" xfId="5" applyFont="1" applyFill="1" applyBorder="1" applyAlignment="1">
      <alignment horizontal="center" vertical="center" wrapText="1"/>
    </xf>
    <xf numFmtId="0" fontId="47" fillId="4" borderId="1" xfId="5" applyFont="1" applyFill="1" applyBorder="1" applyAlignment="1">
      <alignment horizontal="center" vertical="center" wrapText="1"/>
    </xf>
    <xf numFmtId="0" fontId="32" fillId="0" borderId="5" xfId="0" applyFont="1" applyFill="1" applyBorder="1" applyAlignment="1">
      <alignment vertical="center" wrapText="1"/>
    </xf>
    <xf numFmtId="0" fontId="0" fillId="0" borderId="3" xfId="0"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27" fillId="4" borderId="3" xfId="0" applyFont="1" applyFill="1" applyBorder="1" applyAlignment="1">
      <alignment horizontal="center" vertical="center"/>
    </xf>
    <xf numFmtId="0" fontId="0" fillId="0" borderId="4" xfId="0" applyBorder="1" applyAlignment="1">
      <alignment horizontal="left" vertical="center" wrapText="1"/>
    </xf>
    <xf numFmtId="0" fontId="27" fillId="4" borderId="1" xfId="0" applyFont="1" applyFill="1" applyBorder="1" applyAlignment="1">
      <alignment horizontal="center" vertical="center"/>
    </xf>
    <xf numFmtId="0" fontId="0" fillId="0" borderId="1" xfId="0" applyBorder="1" applyAlignment="1">
      <alignment vertical="center" wrapText="1"/>
    </xf>
    <xf numFmtId="0" fontId="17" fillId="0" borderId="1" xfId="0" applyFont="1" applyFill="1" applyBorder="1" applyAlignment="1">
      <alignment horizontal="left" vertical="center" wrapText="1"/>
    </xf>
    <xf numFmtId="4" fontId="21" fillId="5" borderId="1" xfId="0" applyNumberFormat="1" applyFont="1" applyFill="1" applyBorder="1" applyAlignment="1">
      <alignment horizontal="right" vertical="center"/>
    </xf>
    <xf numFmtId="4" fontId="21" fillId="2" borderId="28" xfId="0" applyNumberFormat="1" applyFont="1" applyFill="1" applyBorder="1" applyAlignment="1">
      <alignment horizontal="right" vertical="center"/>
    </xf>
    <xf numFmtId="4" fontId="17" fillId="0" borderId="1" xfId="0" applyNumberFormat="1" applyFont="1" applyFill="1" applyBorder="1" applyAlignment="1">
      <alignment horizontal="right" vertical="center"/>
    </xf>
    <xf numFmtId="164" fontId="17" fillId="0" borderId="5" xfId="0" applyNumberFormat="1" applyFont="1" applyFill="1" applyBorder="1" applyAlignment="1">
      <alignment horizontal="center" vertical="center" wrapText="1"/>
    </xf>
    <xf numFmtId="4" fontId="17" fillId="0" borderId="1" xfId="0" applyNumberFormat="1" applyFont="1" applyFill="1" applyBorder="1" applyAlignment="1">
      <alignment vertical="center"/>
    </xf>
    <xf numFmtId="4" fontId="17" fillId="0" borderId="1" xfId="0" applyNumberFormat="1" applyFont="1" applyBorder="1" applyAlignment="1">
      <alignment horizontal="right" vertical="center"/>
    </xf>
    <xf numFmtId="4" fontId="17" fillId="2" borderId="1" xfId="0" applyNumberFormat="1" applyFont="1" applyFill="1" applyBorder="1" applyAlignment="1">
      <alignment horizontal="right" vertical="center"/>
    </xf>
    <xf numFmtId="0" fontId="17"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17" fillId="0" borderId="3" xfId="0" applyFont="1" applyFill="1" applyBorder="1" applyAlignment="1">
      <alignment vertical="center" wrapText="1"/>
    </xf>
    <xf numFmtId="4" fontId="21" fillId="0" borderId="1" xfId="0" applyNumberFormat="1" applyFont="1" applyBorder="1" applyAlignment="1">
      <alignment vertical="center"/>
    </xf>
    <xf numFmtId="4" fontId="20" fillId="0" borderId="1" xfId="0" applyNumberFormat="1" applyFont="1" applyBorder="1" applyAlignment="1">
      <alignment vertical="center"/>
    </xf>
    <xf numFmtId="0" fontId="0" fillId="0" borderId="1" xfId="0" applyBorder="1" applyAlignment="1">
      <alignment horizontal="left" vertical="center" wrapText="1"/>
    </xf>
    <xf numFmtId="164" fontId="17" fillId="2" borderId="3" xfId="0" applyNumberFormat="1" applyFont="1" applyFill="1" applyBorder="1" applyAlignment="1">
      <alignment vertical="center" wrapText="1"/>
    </xf>
    <xf numFmtId="164" fontId="17" fillId="0" borderId="3" xfId="0" applyNumberFormat="1" applyFont="1" applyFill="1" applyBorder="1" applyAlignment="1">
      <alignment vertical="center" wrapText="1"/>
    </xf>
    <xf numFmtId="0" fontId="27" fillId="4" borderId="5" xfId="8" applyFont="1" applyFill="1" applyBorder="1" applyAlignment="1">
      <alignment vertical="center" wrapText="1"/>
    </xf>
    <xf numFmtId="10" fontId="32" fillId="0" borderId="2"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16" fillId="2" borderId="1" xfId="0" applyFont="1" applyFill="1" applyBorder="1" applyAlignment="1">
      <alignment vertical="center" wrapText="1"/>
    </xf>
    <xf numFmtId="4" fontId="32" fillId="0" borderId="63" xfId="0" applyNumberFormat="1" applyFont="1" applyBorder="1" applyAlignment="1">
      <alignment horizontal="right" vertical="center"/>
    </xf>
    <xf numFmtId="164" fontId="15" fillId="0" borderId="1" xfId="0" applyNumberFormat="1" applyFont="1" applyFill="1" applyBorder="1" applyAlignment="1">
      <alignment horizontal="center" vertical="center" wrapText="1"/>
    </xf>
    <xf numFmtId="0" fontId="15" fillId="0" borderId="1" xfId="0" applyFont="1" applyBorder="1" applyAlignment="1">
      <alignment horizontal="left" vertical="center" wrapText="1"/>
    </xf>
    <xf numFmtId="0" fontId="14" fillId="2" borderId="1" xfId="0" applyFont="1" applyFill="1" applyBorder="1" applyAlignment="1">
      <alignment horizontal="left" vertical="center" wrapText="1"/>
    </xf>
    <xf numFmtId="4" fontId="0" fillId="0" borderId="3" xfId="0" applyNumberFormat="1" applyFill="1" applyBorder="1" applyAlignment="1">
      <alignment horizontal="right" vertical="center" wrapText="1"/>
    </xf>
    <xf numFmtId="0" fontId="0" fillId="0" borderId="3" xfId="0" applyFill="1" applyBorder="1" applyAlignment="1">
      <alignment horizontal="center" vertical="center" wrapText="1"/>
    </xf>
    <xf numFmtId="164" fontId="20" fillId="0" borderId="1" xfId="0" applyNumberFormat="1" applyFont="1" applyFill="1" applyBorder="1" applyAlignment="1">
      <alignment horizontal="right" vertical="center" wrapText="1"/>
    </xf>
    <xf numFmtId="0" fontId="13" fillId="0" borderId="4" xfId="0" applyFont="1" applyFill="1" applyBorder="1" applyAlignment="1">
      <alignment horizontal="left" vertical="center" wrapText="1"/>
    </xf>
    <xf numFmtId="4" fontId="0" fillId="0" borderId="3" xfId="0" applyNumberFormat="1" applyFill="1" applyBorder="1" applyAlignment="1">
      <alignment horizontal="center" vertical="center" wrapText="1"/>
    </xf>
    <xf numFmtId="4" fontId="0" fillId="0" borderId="3" xfId="0" applyNumberFormat="1" applyBorder="1" applyAlignment="1">
      <alignment horizontal="center" vertical="center" wrapText="1"/>
    </xf>
    <xf numFmtId="0" fontId="13" fillId="0" borderId="3" xfId="10" applyFont="1" applyFill="1" applyBorder="1" applyAlignment="1">
      <alignment vertical="center" wrapText="1"/>
    </xf>
    <xf numFmtId="164" fontId="32" fillId="0" borderId="1" xfId="0" applyNumberFormat="1" applyFont="1" applyFill="1" applyBorder="1" applyAlignment="1">
      <alignment horizontal="center" vertical="center"/>
    </xf>
    <xf numFmtId="0" fontId="13" fillId="2" borderId="1" xfId="0" applyFont="1" applyFill="1" applyBorder="1" applyAlignment="1">
      <alignment horizontal="left" vertical="center" wrapText="1"/>
    </xf>
    <xf numFmtId="164" fontId="21" fillId="0" borderId="0" xfId="8" applyNumberFormat="1"/>
    <xf numFmtId="164" fontId="27" fillId="4" borderId="1" xfId="0" applyNumberFormat="1" applyFont="1" applyFill="1" applyBorder="1" applyAlignment="1">
      <alignment horizontal="right" vertical="center" wrapText="1"/>
    </xf>
    <xf numFmtId="10" fontId="32" fillId="0" borderId="31" xfId="0" applyNumberFormat="1" applyFont="1" applyFill="1" applyBorder="1" applyAlignment="1">
      <alignment horizontal="center" vertical="center"/>
    </xf>
    <xf numFmtId="4" fontId="35" fillId="0" borderId="1" xfId="0" applyNumberFormat="1" applyFont="1" applyFill="1" applyBorder="1" applyAlignment="1">
      <alignment horizontal="right" vertical="center"/>
    </xf>
    <xf numFmtId="4" fontId="35" fillId="0" borderId="3" xfId="0" applyNumberFormat="1" applyFont="1" applyFill="1" applyBorder="1" applyAlignment="1">
      <alignment horizontal="right" vertical="center"/>
    </xf>
    <xf numFmtId="0" fontId="27" fillId="3" borderId="74" xfId="0" applyFont="1" applyFill="1" applyBorder="1" applyAlignment="1">
      <alignment horizontal="center" vertical="center"/>
    </xf>
    <xf numFmtId="0" fontId="27" fillId="3" borderId="70" xfId="0" applyFont="1" applyFill="1" applyBorder="1" applyAlignment="1">
      <alignment vertical="center" wrapText="1"/>
    </xf>
    <xf numFmtId="0" fontId="27" fillId="3" borderId="70" xfId="0" applyFont="1" applyFill="1" applyBorder="1" applyAlignment="1">
      <alignment horizontal="left" vertical="center" wrapText="1"/>
    </xf>
    <xf numFmtId="4" fontId="27" fillId="3" borderId="75" xfId="0" applyNumberFormat="1" applyFont="1" applyFill="1" applyBorder="1" applyAlignment="1">
      <alignment horizontal="right" vertical="center"/>
    </xf>
    <xf numFmtId="4" fontId="36" fillId="3" borderId="70" xfId="0" applyNumberFormat="1" applyFont="1" applyFill="1" applyBorder="1" applyAlignment="1">
      <alignment horizontal="left" vertical="center"/>
    </xf>
    <xf numFmtId="4" fontId="27" fillId="3" borderId="73" xfId="0" applyNumberFormat="1" applyFont="1" applyFill="1" applyBorder="1" applyAlignment="1">
      <alignment horizontal="right" vertical="center"/>
    </xf>
    <xf numFmtId="4" fontId="27" fillId="3" borderId="74" xfId="0" applyNumberFormat="1" applyFont="1" applyFill="1" applyBorder="1" applyAlignment="1">
      <alignment horizontal="right" vertical="center"/>
    </xf>
    <xf numFmtId="4" fontId="27" fillId="3" borderId="68" xfId="0" applyNumberFormat="1" applyFont="1" applyFill="1" applyBorder="1" applyAlignment="1">
      <alignment horizontal="right" vertical="center"/>
    </xf>
    <xf numFmtId="10" fontId="27" fillId="3" borderId="73" xfId="0" applyNumberFormat="1" applyFont="1" applyFill="1" applyBorder="1" applyAlignment="1">
      <alignment horizontal="center" vertical="center"/>
    </xf>
    <xf numFmtId="4" fontId="13" fillId="4" borderId="17" xfId="0" applyNumberFormat="1" applyFont="1" applyFill="1" applyBorder="1" applyAlignment="1">
      <alignment horizontal="center" vertical="center" wrapText="1"/>
    </xf>
    <xf numFmtId="4" fontId="13" fillId="4" borderId="56" xfId="0" applyNumberFormat="1" applyFont="1" applyFill="1" applyBorder="1" applyAlignment="1">
      <alignment horizontal="center" vertical="center" wrapText="1"/>
    </xf>
    <xf numFmtId="4" fontId="13" fillId="4" borderId="31" xfId="0" applyNumberFormat="1" applyFont="1" applyFill="1" applyBorder="1" applyAlignment="1">
      <alignment horizontal="center" vertical="center" wrapText="1"/>
    </xf>
    <xf numFmtId="4" fontId="13" fillId="4" borderId="28" xfId="0" applyNumberFormat="1" applyFont="1" applyFill="1" applyBorder="1" applyAlignment="1">
      <alignment horizontal="center" vertical="center"/>
    </xf>
    <xf numFmtId="4" fontId="13" fillId="4" borderId="27" xfId="0" applyNumberFormat="1" applyFont="1" applyFill="1" applyBorder="1" applyAlignment="1">
      <alignment horizontal="center" vertical="center"/>
    </xf>
    <xf numFmtId="4" fontId="13" fillId="3" borderId="28" xfId="0" applyNumberFormat="1" applyFont="1" applyFill="1" applyBorder="1" applyAlignment="1">
      <alignment horizontal="center" vertical="center"/>
    </xf>
    <xf numFmtId="4" fontId="13" fillId="4" borderId="48" xfId="0" applyNumberFormat="1" applyFont="1" applyFill="1" applyBorder="1" applyAlignment="1">
      <alignment horizontal="center" vertical="center" wrapText="1"/>
    </xf>
    <xf numFmtId="4" fontId="13" fillId="4" borderId="61" xfId="0" applyNumberFormat="1" applyFont="1" applyFill="1" applyBorder="1" applyAlignment="1">
      <alignment horizontal="center" vertical="center" wrapText="1"/>
    </xf>
    <xf numFmtId="10" fontId="13" fillId="4" borderId="64" xfId="0" applyNumberFormat="1" applyFont="1" applyFill="1" applyBorder="1" applyAlignment="1">
      <alignment horizontal="center" vertical="center" wrapText="1"/>
    </xf>
    <xf numFmtId="4" fontId="13" fillId="4" borderId="48" xfId="0" applyNumberFormat="1" applyFont="1" applyFill="1" applyBorder="1" applyAlignment="1">
      <alignment horizontal="center" vertical="center"/>
    </xf>
    <xf numFmtId="4" fontId="13" fillId="4" borderId="61" xfId="0" applyNumberFormat="1" applyFont="1" applyFill="1" applyBorder="1" applyAlignment="1">
      <alignment horizontal="center" vertical="center"/>
    </xf>
    <xf numFmtId="4" fontId="13" fillId="4" borderId="64" xfId="0" applyNumberFormat="1" applyFont="1" applyFill="1" applyBorder="1" applyAlignment="1">
      <alignment horizontal="center" vertical="center"/>
    </xf>
    <xf numFmtId="4" fontId="27" fillId="4" borderId="61" xfId="0" applyNumberFormat="1" applyFont="1" applyFill="1" applyBorder="1" applyAlignment="1">
      <alignment horizontal="center" vertical="center"/>
    </xf>
    <xf numFmtId="10" fontId="27" fillId="4" borderId="62" xfId="0" applyNumberFormat="1" applyFont="1" applyFill="1" applyBorder="1" applyAlignment="1">
      <alignment horizontal="center" vertical="center"/>
    </xf>
    <xf numFmtId="4" fontId="27" fillId="3" borderId="10" xfId="0" applyNumberFormat="1" applyFont="1" applyFill="1" applyBorder="1" applyAlignment="1">
      <alignment horizontal="center" vertical="center"/>
    </xf>
    <xf numFmtId="10" fontId="12" fillId="3" borderId="26" xfId="0" applyNumberFormat="1" applyFont="1" applyFill="1" applyBorder="1" applyAlignment="1">
      <alignment horizontal="center" vertical="center" wrapText="1"/>
    </xf>
    <xf numFmtId="4" fontId="57" fillId="0" borderId="14" xfId="0" applyNumberFormat="1" applyFont="1" applyFill="1" applyBorder="1" applyAlignment="1">
      <alignment horizontal="right" vertical="center"/>
    </xf>
    <xf numFmtId="4" fontId="10" fillId="3" borderId="25" xfId="0" applyNumberFormat="1" applyFont="1" applyFill="1" applyBorder="1" applyAlignment="1">
      <alignment horizontal="center" vertical="center" wrapText="1"/>
    </xf>
    <xf numFmtId="4" fontId="10" fillId="3" borderId="10" xfId="0" applyNumberFormat="1" applyFont="1" applyFill="1" applyBorder="1" applyAlignment="1">
      <alignment horizontal="center" vertical="center" wrapText="1"/>
    </xf>
    <xf numFmtId="4" fontId="10" fillId="3" borderId="25" xfId="0" applyNumberFormat="1" applyFont="1" applyFill="1" applyBorder="1" applyAlignment="1">
      <alignment horizontal="center" vertical="center"/>
    </xf>
    <xf numFmtId="4" fontId="10" fillId="3" borderId="10" xfId="0" applyNumberFormat="1" applyFont="1" applyFill="1" applyBorder="1" applyAlignment="1">
      <alignment horizontal="center" vertical="center"/>
    </xf>
    <xf numFmtId="4" fontId="10" fillId="3" borderId="26" xfId="0" applyNumberFormat="1" applyFont="1" applyFill="1" applyBorder="1" applyAlignment="1">
      <alignment horizontal="center" vertical="center"/>
    </xf>
    <xf numFmtId="4" fontId="13" fillId="7" borderId="30" xfId="0" applyNumberFormat="1" applyFont="1" applyFill="1" applyBorder="1" applyAlignment="1">
      <alignment horizontal="center" vertical="center"/>
    </xf>
    <xf numFmtId="4" fontId="0" fillId="0" borderId="3" xfId="0" applyNumberFormat="1" applyFill="1" applyBorder="1" applyAlignment="1">
      <alignment vertical="center" wrapText="1"/>
    </xf>
    <xf numFmtId="0" fontId="45" fillId="0" borderId="0" xfId="0" applyFont="1" applyFill="1" applyAlignment="1">
      <alignment horizontal="right"/>
    </xf>
    <xf numFmtId="14" fontId="45" fillId="0" borderId="0" xfId="0" applyNumberFormat="1" applyFont="1" applyFill="1" applyAlignment="1">
      <alignment horizontal="left"/>
    </xf>
    <xf numFmtId="0" fontId="31" fillId="0" borderId="1" xfId="0" applyFont="1" applyFill="1" applyBorder="1" applyAlignment="1">
      <alignment horizontal="left" vertical="center" wrapText="1"/>
    </xf>
    <xf numFmtId="0" fontId="70" fillId="0" borderId="0" xfId="18" applyFont="1"/>
    <xf numFmtId="0" fontId="9" fillId="0" borderId="0" xfId="18" applyBorder="1" applyAlignment="1">
      <alignment vertical="center" wrapText="1"/>
    </xf>
    <xf numFmtId="0" fontId="9" fillId="0" borderId="0" xfId="18" applyFont="1" applyBorder="1" applyAlignment="1">
      <alignment vertical="center" wrapText="1"/>
    </xf>
    <xf numFmtId="0" fontId="9" fillId="0" borderId="0" xfId="18" applyBorder="1" applyAlignment="1">
      <alignment horizontal="left" vertical="center" wrapText="1"/>
    </xf>
    <xf numFmtId="164" fontId="31" fillId="0" borderId="0" xfId="0" applyNumberFormat="1" applyFont="1" applyFill="1" applyBorder="1" applyAlignment="1">
      <alignment vertical="center"/>
    </xf>
    <xf numFmtId="0" fontId="9" fillId="0" borderId="0" xfId="18"/>
    <xf numFmtId="0" fontId="9" fillId="0" borderId="0" xfId="18" applyBorder="1"/>
    <xf numFmtId="0" fontId="37" fillId="3" borderId="1" xfId="18" applyFont="1" applyFill="1" applyBorder="1" applyAlignment="1">
      <alignment horizontal="center" vertical="center" wrapText="1"/>
    </xf>
    <xf numFmtId="0" fontId="37" fillId="3" borderId="2" xfId="18" applyFont="1" applyFill="1" applyBorder="1" applyAlignment="1">
      <alignment horizontal="center" vertical="center" wrapText="1"/>
    </xf>
    <xf numFmtId="0" fontId="37" fillId="5" borderId="1" xfId="18" applyFont="1" applyFill="1" applyBorder="1" applyAlignment="1">
      <alignment horizontal="center" vertical="center" wrapText="1"/>
    </xf>
    <xf numFmtId="0" fontId="37" fillId="3" borderId="14" xfId="18" applyFont="1" applyFill="1" applyBorder="1" applyAlignment="1">
      <alignment horizontal="center" vertical="center" wrapText="1"/>
    </xf>
    <xf numFmtId="0" fontId="39" fillId="3" borderId="5" xfId="18" applyFont="1" applyFill="1" applyBorder="1" applyAlignment="1">
      <alignment horizontal="center" vertical="center" wrapText="1"/>
    </xf>
    <xf numFmtId="0" fontId="39" fillId="3" borderId="4" xfId="18" applyFont="1" applyFill="1" applyBorder="1" applyAlignment="1">
      <alignment horizontal="center" vertical="center" wrapText="1"/>
    </xf>
    <xf numFmtId="0" fontId="39" fillId="5" borderId="5" xfId="18" applyFont="1" applyFill="1" applyBorder="1" applyAlignment="1">
      <alignment horizontal="center" vertical="center" wrapText="1"/>
    </xf>
    <xf numFmtId="0" fontId="39" fillId="3" borderId="11" xfId="18" applyFont="1" applyFill="1" applyBorder="1" applyAlignment="1">
      <alignment horizontal="center" vertical="center" wrapText="1"/>
    </xf>
    <xf numFmtId="164" fontId="32" fillId="5" borderId="1" xfId="0" applyNumberFormat="1" applyFont="1" applyFill="1" applyBorder="1" applyAlignment="1">
      <alignment vertical="center" wrapText="1"/>
    </xf>
    <xf numFmtId="10" fontId="32" fillId="0" borderId="1" xfId="0" applyNumberFormat="1" applyFont="1" applyFill="1" applyBorder="1" applyAlignment="1">
      <alignment horizontal="right" vertical="center"/>
    </xf>
    <xf numFmtId="164" fontId="32" fillId="0" borderId="11" xfId="0" applyNumberFormat="1" applyFont="1" applyFill="1" applyBorder="1" applyAlignment="1">
      <alignment vertical="center"/>
    </xf>
    <xf numFmtId="0" fontId="27" fillId="3" borderId="1" xfId="18" applyFont="1" applyFill="1" applyBorder="1" applyAlignment="1">
      <alignment horizontal="center" vertical="center"/>
    </xf>
    <xf numFmtId="4" fontId="9" fillId="0" borderId="1" xfId="0" applyNumberFormat="1" applyFont="1" applyFill="1" applyBorder="1" applyAlignment="1">
      <alignment horizontal="right" vertical="center"/>
    </xf>
    <xf numFmtId="164" fontId="9" fillId="0" borderId="28" xfId="0" applyNumberFormat="1" applyFont="1" applyFill="1" applyBorder="1" applyAlignment="1">
      <alignment vertical="center" wrapText="1"/>
    </xf>
    <xf numFmtId="0" fontId="9" fillId="0" borderId="1" xfId="0" applyFont="1" applyBorder="1" applyAlignment="1">
      <alignment vertical="center" wrapText="1"/>
    </xf>
    <xf numFmtId="4" fontId="32" fillId="0" borderId="2" xfId="0" applyNumberFormat="1" applyFont="1" applyFill="1" applyBorder="1" applyAlignment="1">
      <alignment horizontal="right" vertical="center" wrapText="1"/>
    </xf>
    <xf numFmtId="4" fontId="9" fillId="0" borderId="1" xfId="0" applyNumberFormat="1" applyFont="1" applyBorder="1" applyAlignment="1">
      <alignment horizontal="right" vertical="center"/>
    </xf>
    <xf numFmtId="0" fontId="27" fillId="3" borderId="9" xfId="18" applyFont="1" applyFill="1" applyBorder="1" applyAlignment="1">
      <alignment vertical="center" wrapText="1"/>
    </xf>
    <xf numFmtId="0" fontId="27" fillId="3" borderId="13" xfId="18" applyFont="1" applyFill="1" applyBorder="1" applyAlignment="1">
      <alignment vertical="center" wrapText="1"/>
    </xf>
    <xf numFmtId="164" fontId="27" fillId="3" borderId="10" xfId="0" applyNumberFormat="1" applyFont="1" applyFill="1" applyBorder="1" applyAlignment="1">
      <alignment vertical="center" wrapText="1"/>
    </xf>
    <xf numFmtId="164" fontId="27" fillId="3" borderId="9" xfId="0" applyNumberFormat="1" applyFont="1" applyFill="1" applyBorder="1" applyAlignment="1">
      <alignment vertical="center" wrapText="1"/>
    </xf>
    <xf numFmtId="10" fontId="9" fillId="3" borderId="9" xfId="0" applyNumberFormat="1" applyFont="1" applyFill="1" applyBorder="1" applyAlignment="1">
      <alignment horizontal="center" vertical="center" wrapText="1"/>
    </xf>
    <xf numFmtId="164" fontId="27" fillId="5" borderId="10" xfId="0" applyNumberFormat="1" applyFont="1" applyFill="1" applyBorder="1" applyAlignment="1">
      <alignment vertical="center" wrapText="1"/>
    </xf>
    <xf numFmtId="10" fontId="36" fillId="3" borderId="9" xfId="0" applyNumberFormat="1" applyFont="1" applyFill="1" applyBorder="1" applyAlignment="1">
      <alignment horizontal="right" vertical="center"/>
    </xf>
    <xf numFmtId="164" fontId="9" fillId="3" borderId="10" xfId="0" applyNumberFormat="1" applyFont="1" applyFill="1" applyBorder="1" applyAlignment="1">
      <alignment vertical="center" wrapText="1"/>
    </xf>
    <xf numFmtId="164" fontId="27" fillId="3" borderId="12" xfId="0" applyNumberFormat="1" applyFont="1" applyFill="1" applyBorder="1" applyAlignment="1">
      <alignment vertical="center" wrapText="1"/>
    </xf>
    <xf numFmtId="0" fontId="0" fillId="0" borderId="1" xfId="0" applyBorder="1" applyAlignment="1">
      <alignment horizontal="left" vertical="center" wrapText="1"/>
    </xf>
    <xf numFmtId="0" fontId="37" fillId="4" borderId="53" xfId="0" applyFont="1" applyFill="1" applyBorder="1" applyAlignment="1">
      <alignment vertical="center" wrapText="1"/>
    </xf>
    <xf numFmtId="4" fontId="32" fillId="0" borderId="43" xfId="0" applyNumberFormat="1" applyFont="1" applyFill="1" applyBorder="1" applyAlignment="1">
      <alignment horizontal="right" vertical="center" wrapText="1"/>
    </xf>
    <xf numFmtId="0" fontId="8"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vertical="center" wrapText="1"/>
    </xf>
    <xf numFmtId="4" fontId="8" fillId="0" borderId="3" xfId="0" applyNumberFormat="1" applyFont="1" applyBorder="1" applyAlignment="1">
      <alignment vertical="center"/>
    </xf>
    <xf numFmtId="0" fontId="8" fillId="0" borderId="21" xfId="0" applyFont="1" applyFill="1" applyBorder="1" applyAlignment="1">
      <alignment horizontal="left" vertical="center" wrapText="1"/>
    </xf>
    <xf numFmtId="0" fontId="8" fillId="0" borderId="6" xfId="0" applyFont="1" applyFill="1" applyBorder="1" applyAlignment="1">
      <alignment vertical="center" wrapText="1"/>
    </xf>
    <xf numFmtId="10" fontId="32" fillId="0" borderId="2" xfId="0" applyNumberFormat="1" applyFont="1" applyFill="1" applyBorder="1" applyAlignment="1">
      <alignment horizontal="right" vertical="center"/>
    </xf>
    <xf numFmtId="0" fontId="0" fillId="0" borderId="28" xfId="0" applyBorder="1" applyAlignment="1">
      <alignment horizontal="center" vertical="center" wrapText="1"/>
    </xf>
    <xf numFmtId="0" fontId="8" fillId="0" borderId="1" xfId="0" applyFont="1" applyFill="1" applyBorder="1" applyAlignment="1">
      <alignment vertical="center" wrapText="1"/>
    </xf>
    <xf numFmtId="164" fontId="32" fillId="0" borderId="5" xfId="0" applyNumberFormat="1" applyFont="1" applyFill="1" applyBorder="1" applyAlignment="1">
      <alignment vertical="center" wrapText="1"/>
    </xf>
    <xf numFmtId="4" fontId="9" fillId="0" borderId="0" xfId="18" applyNumberFormat="1"/>
    <xf numFmtId="0" fontId="7" fillId="0" borderId="1" xfId="0" applyFont="1" applyBorder="1" applyAlignment="1">
      <alignment vertical="center" wrapText="1"/>
    </xf>
    <xf numFmtId="0" fontId="32" fillId="0" borderId="1" xfId="0" applyFont="1" applyBorder="1" applyAlignment="1">
      <alignment vertical="center" wrapText="1"/>
    </xf>
    <xf numFmtId="0" fontId="7" fillId="0" borderId="1" xfId="0" applyFont="1" applyFill="1" applyBorder="1" applyAlignment="1">
      <alignment horizontal="left" vertical="center" wrapText="1"/>
    </xf>
    <xf numFmtId="0" fontId="7" fillId="0" borderId="46" xfId="0" applyFont="1" applyFill="1" applyBorder="1" applyAlignment="1">
      <alignment vertical="center" wrapText="1"/>
    </xf>
    <xf numFmtId="4" fontId="7" fillId="0" borderId="43" xfId="0" applyNumberFormat="1" applyFont="1" applyFill="1" applyBorder="1" applyAlignment="1">
      <alignment vertical="center"/>
    </xf>
    <xf numFmtId="10" fontId="7" fillId="0" borderId="43" xfId="0" applyNumberFormat="1" applyFont="1" applyFill="1" applyBorder="1" applyAlignment="1">
      <alignment horizontal="center" vertical="center"/>
    </xf>
    <xf numFmtId="4" fontId="7" fillId="0" borderId="20" xfId="0" applyNumberFormat="1" applyFont="1" applyFill="1" applyBorder="1" applyAlignment="1">
      <alignment horizontal="right" vertical="center" wrapText="1"/>
    </xf>
    <xf numFmtId="4" fontId="7" fillId="0" borderId="14" xfId="0" applyNumberFormat="1" applyFont="1" applyFill="1" applyBorder="1" applyAlignment="1">
      <alignment horizontal="right" vertical="center" wrapText="1"/>
    </xf>
    <xf numFmtId="0" fontId="7" fillId="0" borderId="2" xfId="0" applyFont="1" applyFill="1" applyBorder="1" applyAlignment="1">
      <alignment horizontal="left" vertical="center" wrapText="1"/>
    </xf>
    <xf numFmtId="4" fontId="7" fillId="0" borderId="15" xfId="0" applyNumberFormat="1" applyFont="1" applyFill="1" applyBorder="1" applyAlignment="1">
      <alignment horizontal="right" vertical="center"/>
    </xf>
    <xf numFmtId="10" fontId="7" fillId="0" borderId="31" xfId="0" applyNumberFormat="1" applyFont="1" applyFill="1" applyBorder="1" applyAlignment="1">
      <alignment horizontal="center" vertical="center"/>
    </xf>
    <xf numFmtId="0" fontId="7" fillId="0" borderId="43" xfId="0" applyFont="1" applyFill="1" applyBorder="1" applyAlignment="1">
      <alignment horizontal="left" vertical="center" wrapText="1"/>
    </xf>
    <xf numFmtId="4" fontId="7" fillId="0" borderId="14" xfId="0" applyNumberFormat="1" applyFont="1" applyFill="1" applyBorder="1" applyAlignment="1">
      <alignment horizontal="right" vertical="center"/>
    </xf>
    <xf numFmtId="0" fontId="7" fillId="0" borderId="31" xfId="0" applyFont="1" applyFill="1" applyBorder="1" applyAlignment="1">
      <alignment vertical="center" wrapText="1"/>
    </xf>
    <xf numFmtId="0" fontId="7" fillId="2" borderId="1" xfId="0" applyFont="1" applyFill="1" applyBorder="1" applyAlignment="1">
      <alignment vertical="center" wrapText="1"/>
    </xf>
    <xf numFmtId="0" fontId="7" fillId="2" borderId="27" xfId="0" applyFont="1" applyFill="1" applyBorder="1" applyAlignment="1">
      <alignment vertical="center" wrapText="1"/>
    </xf>
    <xf numFmtId="4" fontId="7" fillId="2" borderId="43" xfId="0" applyNumberFormat="1" applyFont="1" applyFill="1" applyBorder="1" applyAlignment="1">
      <alignment vertical="center"/>
    </xf>
    <xf numFmtId="4" fontId="7" fillId="2" borderId="20" xfId="0" applyNumberFormat="1" applyFont="1" applyFill="1" applyBorder="1" applyAlignment="1">
      <alignment horizontal="right" vertical="center"/>
    </xf>
    <xf numFmtId="0" fontId="7" fillId="0" borderId="2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45" xfId="0" applyFont="1" applyFill="1" applyBorder="1" applyAlignment="1">
      <alignment vertical="center" wrapText="1"/>
    </xf>
    <xf numFmtId="4" fontId="7" fillId="0" borderId="27" xfId="0" applyNumberFormat="1" applyFont="1" applyFill="1" applyBorder="1" applyAlignment="1">
      <alignment vertical="center"/>
    </xf>
    <xf numFmtId="10" fontId="7" fillId="0" borderId="53" xfId="0" applyNumberFormat="1" applyFont="1" applyFill="1" applyBorder="1" applyAlignment="1">
      <alignment horizontal="center" vertical="center"/>
    </xf>
    <xf numFmtId="4" fontId="7" fillId="0" borderId="31" xfId="0" applyNumberFormat="1" applyFont="1" applyFill="1" applyBorder="1" applyAlignment="1">
      <alignment horizontal="right" vertical="center"/>
    </xf>
    <xf numFmtId="4" fontId="7" fillId="0" borderId="15" xfId="0" applyNumberFormat="1" applyFont="1" applyFill="1" applyBorder="1" applyAlignment="1">
      <alignment vertical="center"/>
    </xf>
    <xf numFmtId="0" fontId="7" fillId="0" borderId="5" xfId="0" applyFont="1" applyFill="1" applyBorder="1" applyAlignment="1">
      <alignment vertical="center" wrapText="1"/>
    </xf>
    <xf numFmtId="4" fontId="32" fillId="0" borderId="43" xfId="0" applyNumberFormat="1" applyFont="1" applyFill="1" applyBorder="1" applyAlignment="1">
      <alignment vertical="center"/>
    </xf>
    <xf numFmtId="0" fontId="7" fillId="0" borderId="22" xfId="20" applyFont="1" applyFill="1" applyBorder="1" applyAlignment="1">
      <alignment vertical="center" wrapText="1"/>
    </xf>
    <xf numFmtId="0" fontId="7" fillId="0" borderId="3" xfId="20" applyFont="1" applyFill="1" applyBorder="1" applyAlignment="1">
      <alignment vertical="center" wrapText="1"/>
    </xf>
    <xf numFmtId="0" fontId="7" fillId="0" borderId="3" xfId="0" applyFont="1" applyFill="1" applyBorder="1" applyAlignment="1">
      <alignment vertical="center" wrapText="1"/>
    </xf>
    <xf numFmtId="4" fontId="7" fillId="0" borderId="31" xfId="0" applyNumberFormat="1" applyFont="1" applyFill="1" applyBorder="1" applyAlignment="1">
      <alignment vertical="center"/>
    </xf>
    <xf numFmtId="4" fontId="7" fillId="0" borderId="56" xfId="0" applyNumberFormat="1" applyFont="1" applyFill="1" applyBorder="1" applyAlignment="1">
      <alignment vertical="center"/>
    </xf>
    <xf numFmtId="4" fontId="7" fillId="0" borderId="14" xfId="0" applyNumberFormat="1" applyFont="1" applyFill="1" applyBorder="1" applyAlignment="1">
      <alignment vertical="center"/>
    </xf>
    <xf numFmtId="0" fontId="7" fillId="0" borderId="3" xfId="0" applyFont="1" applyBorder="1" applyAlignment="1">
      <alignment vertical="center" wrapText="1"/>
    </xf>
    <xf numFmtId="0" fontId="7" fillId="0" borderId="4"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7" xfId="20" applyFont="1" applyFill="1" applyBorder="1" applyAlignment="1">
      <alignment vertical="center" wrapText="1"/>
    </xf>
    <xf numFmtId="0" fontId="7" fillId="0" borderId="1" xfId="20" applyFont="1" applyFill="1" applyBorder="1" applyAlignment="1">
      <alignment vertical="center" wrapText="1"/>
    </xf>
    <xf numFmtId="4" fontId="7" fillId="0" borderId="1" xfId="0" applyNumberFormat="1" applyFont="1" applyFill="1" applyBorder="1" applyAlignment="1">
      <alignment horizontal="right" vertical="center"/>
    </xf>
    <xf numFmtId="0" fontId="7" fillId="0" borderId="21" xfId="0" applyFont="1" applyFill="1" applyBorder="1" applyAlignment="1">
      <alignment vertical="center" wrapText="1"/>
    </xf>
    <xf numFmtId="4" fontId="7" fillId="0" borderId="51" xfId="0" applyNumberFormat="1" applyFont="1" applyBorder="1" applyAlignment="1">
      <alignment horizontal="right" vertical="center"/>
    </xf>
    <xf numFmtId="4" fontId="7" fillId="0" borderId="3" xfId="0" applyNumberFormat="1" applyFont="1" applyFill="1" applyBorder="1" applyAlignment="1">
      <alignment horizontal="right" vertical="center"/>
    </xf>
    <xf numFmtId="0" fontId="7" fillId="3" borderId="70" xfId="0" applyFont="1" applyFill="1" applyBorder="1" applyAlignment="1">
      <alignment horizontal="left" vertical="center" wrapText="1"/>
    </xf>
    <xf numFmtId="0" fontId="7" fillId="3" borderId="70" xfId="0" applyFont="1" applyFill="1" applyBorder="1" applyAlignment="1">
      <alignment horizontal="left" vertical="center"/>
    </xf>
    <xf numFmtId="0" fontId="7" fillId="3" borderId="70" xfId="0" applyFont="1" applyFill="1" applyBorder="1" applyAlignment="1">
      <alignment horizontal="center" vertical="center"/>
    </xf>
    <xf numFmtId="0" fontId="7" fillId="3" borderId="72" xfId="0" applyFont="1" applyFill="1" applyBorder="1" applyAlignment="1">
      <alignment horizontal="center" vertical="center"/>
    </xf>
    <xf numFmtId="0" fontId="7" fillId="3" borderId="73" xfId="0" applyFont="1" applyFill="1" applyBorder="1" applyAlignment="1">
      <alignment horizontal="center" vertical="center"/>
    </xf>
    <xf numFmtId="0" fontId="7" fillId="0" borderId="43" xfId="0" applyFont="1" applyBorder="1" applyAlignment="1">
      <alignment horizontal="center" vertical="center"/>
    </xf>
    <xf numFmtId="0" fontId="7" fillId="0" borderId="51" xfId="0" applyFont="1" applyBorder="1" applyAlignment="1">
      <alignment horizontal="center" vertical="center"/>
    </xf>
    <xf numFmtId="0" fontId="7" fillId="0" borderId="60" xfId="0" applyFont="1" applyBorder="1" applyAlignment="1">
      <alignment horizontal="center" vertical="center"/>
    </xf>
    <xf numFmtId="0" fontId="7" fillId="0" borderId="13" xfId="0" applyFont="1" applyBorder="1" applyAlignment="1">
      <alignment horizontal="center" vertical="center"/>
    </xf>
    <xf numFmtId="0" fontId="7" fillId="0" borderId="32" xfId="0" applyFont="1" applyBorder="1" applyAlignment="1">
      <alignment horizontal="center" vertical="center"/>
    </xf>
    <xf numFmtId="4" fontId="7" fillId="0" borderId="0" xfId="0" applyNumberFormat="1" applyFont="1" applyFill="1" applyBorder="1" applyAlignment="1">
      <alignment horizontal="center" vertical="center"/>
    </xf>
    <xf numFmtId="10" fontId="7" fillId="0" borderId="43" xfId="0" applyNumberFormat="1" applyFont="1" applyBorder="1" applyAlignment="1">
      <alignment horizontal="center" vertical="center"/>
    </xf>
    <xf numFmtId="4" fontId="7" fillId="0" borderId="2" xfId="0" applyNumberFormat="1" applyFont="1" applyFill="1" applyBorder="1" applyAlignment="1">
      <alignment horizontal="right" vertical="center"/>
    </xf>
    <xf numFmtId="4" fontId="7" fillId="2" borderId="31" xfId="0" applyNumberFormat="1" applyFont="1" applyFill="1" applyBorder="1" applyAlignment="1">
      <alignment horizontal="right" vertical="center"/>
    </xf>
    <xf numFmtId="0" fontId="7" fillId="2" borderId="1" xfId="0" applyFont="1" applyFill="1" applyBorder="1" applyAlignment="1">
      <alignment horizontal="left" vertical="center" wrapText="1"/>
    </xf>
    <xf numFmtId="0" fontId="7" fillId="2" borderId="3" xfId="0" applyFont="1" applyFill="1" applyBorder="1" applyAlignment="1">
      <alignment horizontal="left" vertical="center" wrapText="1"/>
    </xf>
    <xf numFmtId="4" fontId="7" fillId="2" borderId="28" xfId="0" applyNumberFormat="1" applyFont="1" applyFill="1" applyBorder="1" applyAlignment="1">
      <alignment horizontal="right" vertical="center"/>
    </xf>
    <xf numFmtId="4" fontId="7" fillId="2" borderId="2" xfId="0" applyNumberFormat="1" applyFont="1" applyFill="1" applyBorder="1" applyAlignment="1">
      <alignment horizontal="right" vertical="center"/>
    </xf>
    <xf numFmtId="10" fontId="7" fillId="0" borderId="31" xfId="0" applyNumberFormat="1" applyFont="1" applyBorder="1" applyAlignment="1">
      <alignment horizontal="center" vertical="center"/>
    </xf>
    <xf numFmtId="0" fontId="7" fillId="2" borderId="2" xfId="0" applyFont="1" applyFill="1" applyBorder="1" applyAlignment="1">
      <alignment horizontal="left" vertical="center" wrapText="1"/>
    </xf>
    <xf numFmtId="4" fontId="7" fillId="0" borderId="27" xfId="0" applyNumberFormat="1" applyFont="1" applyFill="1" applyBorder="1" applyAlignment="1">
      <alignment horizontal="right" vertical="center"/>
    </xf>
    <xf numFmtId="0" fontId="7" fillId="4" borderId="69" xfId="0" applyFont="1" applyFill="1" applyBorder="1" applyAlignment="1">
      <alignment horizontal="center" vertical="center"/>
    </xf>
    <xf numFmtId="0" fontId="7" fillId="4" borderId="70" xfId="0" applyFont="1" applyFill="1" applyBorder="1" applyAlignment="1">
      <alignment horizontal="center" vertical="center"/>
    </xf>
    <xf numFmtId="0" fontId="7" fillId="4" borderId="72" xfId="0" applyFont="1" applyFill="1" applyBorder="1" applyAlignment="1">
      <alignment horizontal="center" vertical="center"/>
    </xf>
    <xf numFmtId="0" fontId="7" fillId="0" borderId="11" xfId="0" applyFont="1" applyBorder="1" applyAlignment="1">
      <alignment horizontal="center" vertical="center"/>
    </xf>
    <xf numFmtId="4" fontId="7" fillId="0" borderId="31" xfId="0" applyNumberFormat="1" applyFont="1" applyBorder="1" applyAlignment="1">
      <alignment horizontal="center" vertical="center"/>
    </xf>
    <xf numFmtId="0" fontId="7" fillId="0" borderId="28" xfId="0" applyFont="1" applyBorder="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center" vertical="center"/>
    </xf>
    <xf numFmtId="4" fontId="7" fillId="0" borderId="0" xfId="0" applyNumberFormat="1" applyFont="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xf>
    <xf numFmtId="0" fontId="6" fillId="2" borderId="1" xfId="0" applyFont="1" applyFill="1" applyBorder="1" applyAlignment="1">
      <alignment horizontal="left" vertical="center" wrapText="1"/>
    </xf>
    <xf numFmtId="4" fontId="32" fillId="0" borderId="21" xfId="0" applyNumberFormat="1" applyFont="1" applyFill="1" applyBorder="1" applyAlignment="1">
      <alignment horizontal="right" vertical="center"/>
    </xf>
    <xf numFmtId="0" fontId="7" fillId="0" borderId="49" xfId="0" applyFont="1" applyFill="1" applyBorder="1" applyAlignment="1">
      <alignment horizontal="center" vertical="center"/>
    </xf>
    <xf numFmtId="10" fontId="7" fillId="0" borderId="51" xfId="0" applyNumberFormat="1" applyFont="1" applyFill="1" applyBorder="1" applyAlignment="1">
      <alignment horizontal="center" vertical="center"/>
    </xf>
    <xf numFmtId="10" fontId="27" fillId="3" borderId="26" xfId="0" applyNumberFormat="1" applyFont="1" applyFill="1" applyBorder="1" applyAlignment="1">
      <alignment horizontal="center" vertical="center" wrapText="1"/>
    </xf>
    <xf numFmtId="4" fontId="27" fillId="4" borderId="28" xfId="0" applyNumberFormat="1" applyFont="1" applyFill="1" applyBorder="1" applyAlignment="1">
      <alignment horizontal="center" vertical="center"/>
    </xf>
    <xf numFmtId="10" fontId="27" fillId="4" borderId="27" xfId="0" applyNumberFormat="1" applyFont="1" applyFill="1" applyBorder="1" applyAlignment="1">
      <alignment horizontal="center" vertical="center"/>
    </xf>
    <xf numFmtId="0" fontId="5" fillId="0" borderId="2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4" fontId="5" fillId="0" borderId="43" xfId="0" applyNumberFormat="1" applyFont="1" applyFill="1" applyBorder="1" applyAlignment="1">
      <alignment vertical="center"/>
    </xf>
    <xf numFmtId="4" fontId="5" fillId="0" borderId="14" xfId="0" applyNumberFormat="1" applyFont="1" applyFill="1" applyBorder="1" applyAlignment="1">
      <alignment horizontal="right" vertical="center"/>
    </xf>
    <xf numFmtId="10" fontId="5" fillId="0" borderId="31" xfId="0" applyNumberFormat="1" applyFont="1" applyFill="1" applyBorder="1" applyAlignment="1">
      <alignment horizontal="center" vertical="center"/>
    </xf>
    <xf numFmtId="0" fontId="5" fillId="0" borderId="31" xfId="0" applyFont="1" applyFill="1" applyBorder="1" applyAlignment="1">
      <alignment vertical="center" wrapText="1"/>
    </xf>
    <xf numFmtId="4" fontId="0" fillId="0" borderId="3" xfId="0" applyNumberFormat="1" applyFill="1" applyBorder="1" applyAlignment="1">
      <alignment horizontal="right" vertical="center" wrapText="1"/>
    </xf>
    <xf numFmtId="0" fontId="0" fillId="0" borderId="1" xfId="0" applyBorder="1" applyAlignment="1">
      <alignment horizontal="left" vertical="center" wrapText="1"/>
    </xf>
    <xf numFmtId="0" fontId="70" fillId="0" borderId="0" xfId="0" applyFont="1"/>
    <xf numFmtId="0" fontId="4" fillId="0" borderId="4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164" fontId="20" fillId="0" borderId="3" xfId="0" applyNumberFormat="1" applyFont="1" applyFill="1" applyBorder="1" applyAlignment="1">
      <alignment horizontal="right" vertical="center" wrapText="1"/>
    </xf>
    <xf numFmtId="0" fontId="4" fillId="2" borderId="1" xfId="0" applyFont="1" applyFill="1" applyBorder="1" applyAlignment="1">
      <alignment horizontal="left" vertical="center" wrapText="1"/>
    </xf>
    <xf numFmtId="0" fontId="7" fillId="2" borderId="3" xfId="0" applyFont="1" applyFill="1" applyBorder="1" applyAlignment="1">
      <alignment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2" borderId="3" xfId="0" applyFill="1" applyBorder="1" applyAlignment="1">
      <alignment horizontal="left" vertical="center" wrapText="1"/>
    </xf>
    <xf numFmtId="0" fontId="3" fillId="0" borderId="1" xfId="10" applyFont="1" applyBorder="1" applyAlignment="1">
      <alignment vertical="center" wrapText="1"/>
    </xf>
    <xf numFmtId="164" fontId="3" fillId="2" borderId="3" xfId="0" applyNumberFormat="1" applyFont="1" applyFill="1" applyBorder="1" applyAlignment="1">
      <alignment vertical="center" wrapText="1"/>
    </xf>
    <xf numFmtId="164" fontId="3" fillId="2" borderId="3"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4" fontId="3" fillId="0" borderId="53" xfId="0" applyNumberFormat="1" applyFont="1" applyFill="1" applyBorder="1" applyAlignment="1">
      <alignment horizontal="right" vertical="center"/>
    </xf>
    <xf numFmtId="4" fontId="3" fillId="2" borderId="31" xfId="0" applyNumberFormat="1" applyFont="1" applyFill="1" applyBorder="1" applyAlignment="1">
      <alignment horizontal="right" vertical="center"/>
    </xf>
    <xf numFmtId="4" fontId="35" fillId="2" borderId="63" xfId="0" applyNumberFormat="1" applyFont="1" applyFill="1" applyBorder="1" applyAlignment="1">
      <alignment horizontal="right" vertical="center"/>
    </xf>
    <xf numFmtId="4" fontId="3" fillId="2" borderId="6" xfId="0" applyNumberFormat="1" applyFont="1" applyFill="1" applyBorder="1" applyAlignment="1">
      <alignment horizontal="right" vertical="center"/>
    </xf>
    <xf numFmtId="10" fontId="3" fillId="0" borderId="31" xfId="0" applyNumberFormat="1" applyFont="1" applyBorder="1" applyAlignment="1">
      <alignment horizontal="center" vertical="center"/>
    </xf>
    <xf numFmtId="10" fontId="0" fillId="0" borderId="51" xfId="0" applyNumberFormat="1" applyBorder="1" applyAlignment="1">
      <alignment horizontal="center" vertical="center"/>
    </xf>
    <xf numFmtId="164" fontId="32" fillId="0" borderId="28" xfId="0" applyNumberFormat="1" applyFont="1" applyFill="1" applyBorder="1" applyAlignment="1">
      <alignment vertical="center" wrapText="1"/>
    </xf>
    <xf numFmtId="4" fontId="0" fillId="0" borderId="5" xfId="0" applyNumberFormat="1" applyBorder="1" applyAlignment="1">
      <alignment horizontal="right" vertical="center" wrapText="1"/>
    </xf>
    <xf numFmtId="0" fontId="27" fillId="4" borderId="1" xfId="8" applyFont="1" applyFill="1" applyBorder="1" applyAlignment="1">
      <alignment horizontal="center" vertical="center"/>
    </xf>
    <xf numFmtId="0" fontId="32" fillId="0" borderId="5" xfId="0" applyFont="1" applyBorder="1" applyAlignment="1">
      <alignment horizontal="left" vertical="center" wrapText="1"/>
    </xf>
    <xf numFmtId="0" fontId="0" fillId="0" borderId="5" xfId="0" applyBorder="1" applyAlignment="1">
      <alignment vertical="center" wrapText="1"/>
    </xf>
    <xf numFmtId="4" fontId="21" fillId="0" borderId="21" xfId="8" applyNumberFormat="1" applyFont="1" applyFill="1" applyBorder="1" applyAlignment="1">
      <alignment horizontal="right" vertical="center"/>
    </xf>
    <xf numFmtId="0" fontId="2" fillId="0" borderId="1" xfId="8" applyFont="1" applyFill="1" applyBorder="1" applyAlignment="1">
      <alignment horizontal="left" vertical="center" wrapText="1"/>
    </xf>
    <xf numFmtId="0" fontId="2" fillId="0" borderId="5" xfId="8" applyFont="1" applyFill="1" applyBorder="1" applyAlignment="1">
      <alignment horizontal="left" vertical="center" wrapText="1"/>
    </xf>
    <xf numFmtId="0" fontId="2" fillId="0" borderId="3" xfId="8" applyFont="1" applyFill="1" applyBorder="1" applyAlignment="1">
      <alignment horizontal="left" vertical="center" wrapText="1"/>
    </xf>
    <xf numFmtId="0" fontId="2" fillId="2" borderId="5" xfId="0" applyFont="1" applyFill="1" applyBorder="1" applyAlignment="1">
      <alignment horizontal="left" vertical="center" wrapText="1"/>
    </xf>
    <xf numFmtId="0" fontId="7" fillId="2" borderId="27" xfId="0" applyFont="1" applyFill="1" applyBorder="1" applyAlignment="1">
      <alignment horizontal="left" vertical="center" wrapText="1"/>
    </xf>
    <xf numFmtId="4" fontId="35" fillId="2" borderId="14" xfId="0" applyNumberFormat="1" applyFont="1" applyFill="1" applyBorder="1" applyAlignment="1">
      <alignment horizontal="right" vertical="center"/>
    </xf>
    <xf numFmtId="0" fontId="27" fillId="5" borderId="25" xfId="0" applyFont="1" applyFill="1" applyBorder="1" applyAlignment="1">
      <alignment horizontal="left" vertical="center" wrapText="1"/>
    </xf>
    <xf numFmtId="0" fontId="27" fillId="5" borderId="9" xfId="0" applyFont="1" applyFill="1" applyBorder="1" applyAlignment="1">
      <alignment horizontal="left" vertical="center" wrapText="1"/>
    </xf>
    <xf numFmtId="4" fontId="27" fillId="3" borderId="63" xfId="0" applyNumberFormat="1" applyFont="1" applyFill="1" applyBorder="1" applyAlignment="1">
      <alignment horizontal="center" vertical="center"/>
    </xf>
    <xf numFmtId="4" fontId="27" fillId="3" borderId="12" xfId="0" applyNumberFormat="1" applyFont="1" applyFill="1" applyBorder="1" applyAlignment="1">
      <alignment horizontal="center" vertical="center"/>
    </xf>
    <xf numFmtId="0" fontId="64" fillId="2" borderId="17"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27" fillId="4" borderId="17" xfId="0" applyFont="1" applyFill="1" applyBorder="1" applyAlignment="1">
      <alignment horizontal="left" vertical="center" wrapText="1"/>
    </xf>
    <xf numFmtId="0" fontId="27" fillId="4" borderId="2" xfId="0" applyFont="1" applyFill="1" applyBorder="1" applyAlignment="1">
      <alignment horizontal="left" vertical="center" wrapText="1"/>
    </xf>
    <xf numFmtId="0" fontId="37" fillId="5" borderId="27" xfId="0" applyFont="1" applyFill="1" applyBorder="1" applyAlignment="1">
      <alignment horizontal="left" vertical="center" wrapText="1"/>
    </xf>
    <xf numFmtId="0" fontId="37" fillId="5" borderId="1" xfId="0" applyFont="1" applyFill="1" applyBorder="1" applyAlignment="1">
      <alignment horizontal="left" vertical="center" wrapText="1"/>
    </xf>
    <xf numFmtId="0" fontId="37" fillId="5" borderId="56" xfId="0" applyFont="1" applyFill="1" applyBorder="1" applyAlignment="1">
      <alignment horizontal="left" vertical="center" wrapText="1"/>
    </xf>
    <xf numFmtId="0" fontId="37" fillId="5" borderId="17"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37" fillId="5" borderId="27" xfId="0" applyFont="1" applyFill="1" applyBorder="1" applyAlignment="1">
      <alignment horizontal="center" vertical="center" wrapText="1"/>
    </xf>
    <xf numFmtId="0" fontId="37" fillId="5" borderId="17" xfId="0" applyFont="1" applyFill="1" applyBorder="1" applyAlignment="1">
      <alignment horizontal="left" vertical="center" wrapText="1"/>
    </xf>
    <xf numFmtId="0" fontId="27" fillId="3" borderId="17" xfId="0" applyFont="1" applyFill="1" applyBorder="1" applyAlignment="1">
      <alignment horizontal="left" vertical="center" wrapText="1"/>
    </xf>
    <xf numFmtId="0" fontId="27" fillId="3" borderId="2" xfId="0" applyFont="1" applyFill="1" applyBorder="1" applyAlignment="1">
      <alignment horizontal="left" vertical="center" wrapText="1"/>
    </xf>
    <xf numFmtId="0" fontId="27" fillId="7" borderId="47" xfId="0" applyFont="1" applyFill="1" applyBorder="1" applyAlignment="1">
      <alignment horizontal="left" vertical="center" wrapText="1"/>
    </xf>
    <xf numFmtId="0" fontId="27" fillId="7" borderId="23" xfId="0" applyFont="1" applyFill="1" applyBorder="1" applyAlignment="1">
      <alignment horizontal="left" vertical="center" wrapText="1"/>
    </xf>
    <xf numFmtId="4" fontId="5" fillId="0" borderId="6" xfId="0" applyNumberFormat="1" applyFont="1" applyFill="1" applyBorder="1" applyAlignment="1">
      <alignment horizontal="left" vertical="center" wrapText="1"/>
    </xf>
    <xf numFmtId="4" fontId="13" fillId="0" borderId="52" xfId="0" applyNumberFormat="1" applyFont="1" applyFill="1" applyBorder="1" applyAlignment="1">
      <alignment horizontal="left" vertical="center" wrapText="1"/>
    </xf>
    <xf numFmtId="4" fontId="13" fillId="0" borderId="24" xfId="0" applyNumberFormat="1" applyFont="1" applyFill="1" applyBorder="1" applyAlignment="1">
      <alignment horizontal="left" vertical="center" wrapText="1"/>
    </xf>
    <xf numFmtId="4" fontId="13" fillId="0" borderId="54" xfId="0" applyNumberFormat="1" applyFont="1" applyFill="1" applyBorder="1" applyAlignment="1">
      <alignment horizontal="left" vertical="center" wrapText="1"/>
    </xf>
    <xf numFmtId="4" fontId="13" fillId="0" borderId="9" xfId="0" applyNumberFormat="1" applyFont="1" applyFill="1" applyBorder="1" applyAlignment="1">
      <alignment horizontal="left" vertical="center" wrapText="1"/>
    </xf>
    <xf numFmtId="4" fontId="13" fillId="0" borderId="59" xfId="0" applyNumberFormat="1" applyFont="1" applyFill="1" applyBorder="1" applyAlignment="1">
      <alignment horizontal="left" vertical="center" wrapText="1"/>
    </xf>
    <xf numFmtId="0" fontId="64" fillId="0" borderId="19" xfId="0" applyFont="1" applyFill="1" applyBorder="1" applyAlignment="1">
      <alignment horizontal="center" vertical="center" wrapText="1"/>
    </xf>
    <xf numFmtId="0" fontId="64" fillId="0" borderId="8" xfId="0" applyFont="1" applyFill="1" applyBorder="1" applyAlignment="1">
      <alignment horizontal="center" vertical="center" wrapText="1"/>
    </xf>
    <xf numFmtId="0" fontId="27" fillId="4" borderId="18" xfId="0" applyFont="1" applyFill="1" applyBorder="1" applyAlignment="1">
      <alignment horizontal="left" vertical="center" wrapText="1"/>
    </xf>
    <xf numFmtId="0" fontId="27" fillId="4" borderId="4" xfId="0" applyFont="1" applyFill="1" applyBorder="1" applyAlignment="1">
      <alignment horizontal="left" vertical="center" wrapText="1"/>
    </xf>
    <xf numFmtId="0" fontId="27" fillId="3" borderId="19" xfId="0" applyFont="1" applyFill="1" applyBorder="1" applyAlignment="1">
      <alignment horizontal="left" vertical="center" wrapText="1"/>
    </xf>
    <xf numFmtId="0" fontId="27" fillId="3" borderId="8" xfId="0" applyFont="1" applyFill="1" applyBorder="1" applyAlignment="1">
      <alignment horizontal="left" vertical="center" wrapText="1"/>
    </xf>
    <xf numFmtId="0" fontId="27" fillId="0" borderId="38"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40" xfId="0" applyFont="1" applyFill="1" applyBorder="1" applyAlignment="1">
      <alignment horizontal="center" vertical="center"/>
    </xf>
    <xf numFmtId="0" fontId="62" fillId="0" borderId="0" xfId="0" applyFont="1" applyAlignment="1">
      <alignment horizontal="center" vertical="center"/>
    </xf>
    <xf numFmtId="0" fontId="45" fillId="0" borderId="0" xfId="0" applyFont="1" applyAlignment="1">
      <alignment horizontal="left" vertical="center" wrapText="1"/>
    </xf>
    <xf numFmtId="10" fontId="27" fillId="3" borderId="45" xfId="0" applyNumberFormat="1" applyFont="1" applyFill="1" applyBorder="1" applyAlignment="1">
      <alignment horizontal="center" vertical="center"/>
    </xf>
    <xf numFmtId="10" fontId="27" fillId="3" borderId="26" xfId="0" applyNumberFormat="1" applyFont="1" applyFill="1" applyBorder="1" applyAlignment="1">
      <alignment horizontal="center" vertical="center"/>
    </xf>
    <xf numFmtId="0" fontId="27" fillId="0" borderId="48" xfId="0" applyFont="1" applyBorder="1" applyAlignment="1">
      <alignment horizontal="center" vertical="center"/>
    </xf>
    <xf numFmtId="0" fontId="27" fillId="0" borderId="64" xfId="0" applyFont="1" applyBorder="1" applyAlignment="1">
      <alignment horizontal="center" vertical="center"/>
    </xf>
    <xf numFmtId="0" fontId="37" fillId="5" borderId="28" xfId="0" applyFont="1" applyFill="1" applyBorder="1" applyAlignment="1">
      <alignment horizontal="left" vertical="center" wrapText="1"/>
    </xf>
    <xf numFmtId="0" fontId="27" fillId="0" borderId="61" xfId="0" applyFont="1" applyBorder="1" applyAlignment="1">
      <alignment horizontal="center" vertical="center"/>
    </xf>
    <xf numFmtId="0" fontId="37" fillId="5" borderId="65" xfId="0" applyFont="1" applyFill="1" applyBorder="1" applyAlignment="1">
      <alignment horizontal="left" vertical="center" wrapText="1"/>
    </xf>
    <xf numFmtId="0" fontId="37" fillId="5" borderId="66" xfId="0" applyFont="1" applyFill="1" applyBorder="1" applyAlignment="1">
      <alignment horizontal="left" vertical="center" wrapText="1"/>
    </xf>
    <xf numFmtId="0" fontId="37" fillId="5" borderId="58" xfId="0" applyFont="1" applyFill="1" applyBorder="1" applyAlignment="1">
      <alignment horizontal="left" vertical="center" wrapText="1"/>
    </xf>
    <xf numFmtId="0" fontId="37" fillId="5" borderId="54" xfId="0" applyFont="1" applyFill="1" applyBorder="1" applyAlignment="1">
      <alignment horizontal="left" vertical="center" wrapText="1"/>
    </xf>
    <xf numFmtId="0" fontId="37" fillId="5" borderId="57" xfId="0" applyFont="1" applyFill="1" applyBorder="1" applyAlignment="1">
      <alignment horizontal="left" vertical="center" wrapText="1"/>
    </xf>
    <xf numFmtId="0" fontId="37" fillId="5" borderId="55" xfId="0" applyFont="1" applyFill="1" applyBorder="1" applyAlignment="1">
      <alignment horizontal="left" vertical="center" wrapText="1"/>
    </xf>
    <xf numFmtId="4" fontId="13" fillId="3" borderId="22" xfId="0" applyNumberFormat="1" applyFont="1" applyFill="1" applyBorder="1" applyAlignment="1">
      <alignment horizontal="center" vertical="center" wrapText="1"/>
    </xf>
    <xf numFmtId="4" fontId="13" fillId="3" borderId="25" xfId="0" applyNumberFormat="1" applyFont="1" applyFill="1" applyBorder="1" applyAlignment="1">
      <alignment horizontal="center" vertical="center" wrapText="1"/>
    </xf>
    <xf numFmtId="4" fontId="13" fillId="3" borderId="44" xfId="0" applyNumberFormat="1" applyFont="1" applyFill="1" applyBorder="1" applyAlignment="1">
      <alignment horizontal="center" vertical="center"/>
    </xf>
    <xf numFmtId="4" fontId="13" fillId="3" borderId="29" xfId="0" applyNumberFormat="1" applyFont="1" applyFill="1" applyBorder="1" applyAlignment="1">
      <alignment horizontal="center" vertical="center"/>
    </xf>
    <xf numFmtId="4" fontId="13" fillId="3" borderId="53" xfId="0" applyNumberFormat="1" applyFont="1" applyFill="1" applyBorder="1" applyAlignment="1">
      <alignment horizontal="center" vertical="center"/>
    </xf>
    <xf numFmtId="4" fontId="13" fillId="3" borderId="60" xfId="0" applyNumberFormat="1" applyFont="1" applyFill="1" applyBorder="1" applyAlignment="1">
      <alignment horizontal="center" vertical="center"/>
    </xf>
    <xf numFmtId="4" fontId="13" fillId="3" borderId="45" xfId="0" applyNumberFormat="1" applyFont="1" applyFill="1" applyBorder="1" applyAlignment="1">
      <alignment horizontal="center" vertical="center"/>
    </xf>
    <xf numFmtId="4" fontId="13" fillId="3" borderId="26" xfId="0" applyNumberFormat="1" applyFont="1" applyFill="1" applyBorder="1" applyAlignment="1">
      <alignment horizontal="center" vertical="center"/>
    </xf>
    <xf numFmtId="0" fontId="37" fillId="0" borderId="17"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7" fillId="0" borderId="40" xfId="0" applyFont="1" applyBorder="1" applyAlignment="1">
      <alignment horizontal="center" vertical="center"/>
    </xf>
    <xf numFmtId="0" fontId="0" fillId="0" borderId="38" xfId="0" applyBorder="1" applyAlignment="1">
      <alignment horizontal="center"/>
    </xf>
    <xf numFmtId="0" fontId="0" fillId="0" borderId="40" xfId="0" applyBorder="1" applyAlignment="1">
      <alignment horizontal="center"/>
    </xf>
    <xf numFmtId="4" fontId="0" fillId="0" borderId="3" xfId="0" applyNumberFormat="1" applyFill="1" applyBorder="1" applyAlignment="1">
      <alignment horizontal="right" vertical="center" wrapText="1"/>
    </xf>
    <xf numFmtId="4" fontId="0" fillId="0" borderId="21" xfId="0" applyNumberFormat="1" applyFill="1" applyBorder="1" applyAlignment="1">
      <alignment horizontal="right" vertical="center" wrapText="1"/>
    </xf>
    <xf numFmtId="4" fontId="0" fillId="0" borderId="5" xfId="0" applyNumberFormat="1" applyFill="1" applyBorder="1" applyAlignment="1">
      <alignment horizontal="right" vertical="center" wrapText="1"/>
    </xf>
    <xf numFmtId="0" fontId="0" fillId="0" borderId="3" xfId="0" applyFill="1" applyBorder="1" applyAlignment="1">
      <alignment horizontal="left" vertical="center" wrapText="1"/>
    </xf>
    <xf numFmtId="0" fontId="0" fillId="0" borderId="21" xfId="0" applyFill="1" applyBorder="1" applyAlignment="1">
      <alignment horizontal="left" vertical="center" wrapText="1"/>
    </xf>
    <xf numFmtId="0" fontId="0" fillId="0" borderId="5" xfId="0" applyFill="1" applyBorder="1" applyAlignment="1">
      <alignment horizontal="left" vertical="center" wrapText="1"/>
    </xf>
    <xf numFmtId="4" fontId="0" fillId="0" borderId="3" xfId="0" applyNumberFormat="1" applyBorder="1" applyAlignment="1">
      <alignment vertical="center" wrapText="1"/>
    </xf>
    <xf numFmtId="4" fontId="0" fillId="0" borderId="21" xfId="0" applyNumberFormat="1" applyBorder="1" applyAlignment="1">
      <alignment vertical="center" wrapText="1"/>
    </xf>
    <xf numFmtId="4" fontId="0" fillId="0" borderId="5" xfId="0" applyNumberFormat="1" applyBorder="1" applyAlignment="1">
      <alignment vertical="center" wrapText="1"/>
    </xf>
    <xf numFmtId="4" fontId="0" fillId="0" borderId="3" xfId="0" applyNumberFormat="1" applyBorder="1" applyAlignment="1">
      <alignment horizontal="right" vertical="center" wrapText="1"/>
    </xf>
    <xf numFmtId="4" fontId="0" fillId="0" borderId="21" xfId="0" applyNumberFormat="1" applyBorder="1" applyAlignment="1">
      <alignment horizontal="right" vertical="center" wrapText="1"/>
    </xf>
    <xf numFmtId="4" fontId="0" fillId="0" borderId="5" xfId="0" applyNumberFormat="1" applyBorder="1" applyAlignment="1">
      <alignment horizontal="right"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0" fillId="0" borderId="1" xfId="0" applyBorder="1" applyAlignment="1">
      <alignment horizontal="left" vertical="center" wrapText="1"/>
    </xf>
    <xf numFmtId="0" fontId="27" fillId="4" borderId="1" xfId="8" applyFont="1" applyFill="1" applyBorder="1" applyAlignment="1">
      <alignment horizontal="center" vertical="center"/>
    </xf>
    <xf numFmtId="0" fontId="17" fillId="0" borderId="1" xfId="8" applyFont="1" applyFill="1" applyBorder="1" applyAlignment="1">
      <alignment horizontal="center" vertical="center" wrapText="1"/>
    </xf>
    <xf numFmtId="0" fontId="21" fillId="0" borderId="1" xfId="8" applyFont="1" applyFill="1" applyBorder="1" applyAlignment="1">
      <alignment horizontal="center" vertical="center" wrapText="1"/>
    </xf>
    <xf numFmtId="0" fontId="17" fillId="0" borderId="1" xfId="8" applyFont="1" applyFill="1" applyBorder="1" applyAlignment="1">
      <alignment horizontal="left" vertical="center" wrapText="1"/>
    </xf>
    <xf numFmtId="0" fontId="21" fillId="0" borderId="1" xfId="8" applyFont="1" applyFill="1" applyBorder="1" applyAlignment="1">
      <alignment horizontal="left" vertical="center"/>
    </xf>
    <xf numFmtId="0" fontId="27" fillId="4" borderId="3" xfId="0" applyFont="1" applyFill="1" applyBorder="1" applyAlignment="1">
      <alignment horizontal="center" vertical="center"/>
    </xf>
    <xf numFmtId="0" fontId="27" fillId="4" borderId="21" xfId="0" applyFont="1" applyFill="1" applyBorder="1" applyAlignment="1">
      <alignment horizontal="center" vertical="center"/>
    </xf>
    <xf numFmtId="0" fontId="27" fillId="4" borderId="5" xfId="0" applyFont="1" applyFill="1" applyBorder="1" applyAlignment="1">
      <alignment horizontal="center" vertical="center"/>
    </xf>
    <xf numFmtId="0" fontId="0" fillId="0" borderId="3" xfId="0" applyBorder="1" applyAlignment="1">
      <alignment horizontal="center" vertical="center" wrapText="1"/>
    </xf>
    <xf numFmtId="0" fontId="0" fillId="0" borderId="21"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left" vertical="center" wrapText="1"/>
    </xf>
    <xf numFmtId="0" fontId="0" fillId="0" borderId="21" xfId="0" applyBorder="1" applyAlignment="1">
      <alignment horizontal="left" vertical="center" wrapText="1"/>
    </xf>
    <xf numFmtId="0" fontId="0" fillId="0" borderId="5" xfId="0" applyBorder="1" applyAlignment="1">
      <alignment horizontal="left" vertical="center" wrapText="1"/>
    </xf>
    <xf numFmtId="0" fontId="17" fillId="0" borderId="1" xfId="8" applyFont="1" applyFill="1" applyBorder="1" applyAlignment="1">
      <alignment vertical="center" wrapText="1"/>
    </xf>
    <xf numFmtId="0" fontId="21" fillId="0" borderId="1" xfId="8" applyFont="1" applyFill="1" applyBorder="1" applyAlignment="1">
      <alignment vertical="center"/>
    </xf>
    <xf numFmtId="0" fontId="6" fillId="0" borderId="1" xfId="8" applyFont="1" applyFill="1" applyBorder="1" applyAlignment="1">
      <alignment horizontal="center" vertical="center" wrapText="1"/>
    </xf>
    <xf numFmtId="0" fontId="4" fillId="0" borderId="1" xfId="8" applyFont="1" applyFill="1" applyBorder="1" applyAlignment="1">
      <alignment horizontal="center" vertical="center" wrapText="1"/>
    </xf>
    <xf numFmtId="0" fontId="4" fillId="0" borderId="1" xfId="8" applyFont="1" applyFill="1" applyBorder="1" applyAlignment="1">
      <alignment vertical="center" wrapText="1"/>
    </xf>
    <xf numFmtId="0" fontId="16" fillId="0" borderId="6" xfId="0" applyFont="1" applyFill="1" applyBorder="1" applyAlignment="1">
      <alignment horizontal="left" vertical="center" wrapText="1"/>
    </xf>
    <xf numFmtId="0" fontId="16" fillId="0" borderId="24" xfId="0" applyFont="1" applyFill="1" applyBorder="1" applyAlignment="1">
      <alignment horizontal="left" vertical="center" wrapText="1"/>
    </xf>
    <xf numFmtId="4" fontId="21" fillId="0" borderId="1" xfId="8" applyNumberFormat="1" applyFont="1" applyFill="1" applyBorder="1" applyAlignment="1">
      <alignment horizontal="right" vertical="center"/>
    </xf>
    <xf numFmtId="0" fontId="0" fillId="0" borderId="4" xfId="0" applyFill="1" applyBorder="1" applyAlignment="1">
      <alignment horizontal="left" vertical="center" wrapText="1"/>
    </xf>
    <xf numFmtId="0" fontId="0" fillId="0" borderId="6" xfId="0" applyFill="1" applyBorder="1" applyAlignment="1">
      <alignment horizontal="left" vertical="center" wrapText="1"/>
    </xf>
    <xf numFmtId="4" fontId="32" fillId="0" borderId="3" xfId="0" applyNumberFormat="1" applyFont="1" applyFill="1" applyBorder="1" applyAlignment="1">
      <alignment horizontal="right" vertical="center"/>
    </xf>
    <xf numFmtId="4" fontId="32" fillId="0" borderId="21" xfId="0" applyNumberFormat="1" applyFont="1" applyFill="1" applyBorder="1" applyAlignment="1">
      <alignment horizontal="right" vertical="center"/>
    </xf>
    <xf numFmtId="0" fontId="16" fillId="0" borderId="1" xfId="8" applyFont="1" applyFill="1" applyBorder="1" applyAlignment="1">
      <alignment horizontal="left" vertical="center" wrapText="1"/>
    </xf>
    <xf numFmtId="0" fontId="16" fillId="0" borderId="3" xfId="8" applyFont="1" applyFill="1" applyBorder="1" applyAlignment="1">
      <alignment horizontal="left" vertical="center" wrapText="1"/>
    </xf>
    <xf numFmtId="0" fontId="21" fillId="0" borderId="5" xfId="8" applyFont="1" applyFill="1" applyBorder="1" applyAlignment="1">
      <alignment horizontal="left" vertical="center" wrapText="1"/>
    </xf>
    <xf numFmtId="0" fontId="27" fillId="4" borderId="3" xfId="8" applyFont="1" applyFill="1" applyBorder="1" applyAlignment="1">
      <alignment horizontal="center" vertical="center" wrapText="1"/>
    </xf>
    <xf numFmtId="0" fontId="27" fillId="4" borderId="21" xfId="8" applyFont="1" applyFill="1" applyBorder="1" applyAlignment="1">
      <alignment horizontal="center" vertical="center" wrapText="1"/>
    </xf>
    <xf numFmtId="0" fontId="21" fillId="0" borderId="3" xfId="8" applyFont="1" applyFill="1" applyBorder="1" applyAlignment="1">
      <alignment vertical="center" wrapText="1"/>
    </xf>
    <xf numFmtId="0" fontId="21" fillId="0" borderId="21" xfId="8" applyFont="1" applyFill="1" applyBorder="1" applyAlignment="1">
      <alignment vertical="center" wrapText="1"/>
    </xf>
    <xf numFmtId="0" fontId="17" fillId="0" borderId="3" xfId="8" applyFont="1" applyFill="1" applyBorder="1" applyAlignment="1">
      <alignment vertical="center" wrapText="1"/>
    </xf>
    <xf numFmtId="0" fontId="17" fillId="0" borderId="21" xfId="8" applyFont="1" applyFill="1" applyBorder="1" applyAlignment="1">
      <alignment vertical="center" wrapText="1"/>
    </xf>
    <xf numFmtId="0" fontId="0" fillId="0" borderId="21" xfId="0" applyBorder="1" applyAlignment="1">
      <alignment vertical="center" wrapText="1"/>
    </xf>
    <xf numFmtId="0" fontId="17" fillId="0" borderId="3" xfId="8" applyFont="1" applyFill="1" applyBorder="1" applyAlignment="1">
      <alignment horizontal="left" vertical="center" wrapText="1"/>
    </xf>
    <xf numFmtId="0" fontId="17" fillId="0" borderId="21" xfId="8" applyFont="1" applyFill="1" applyBorder="1" applyAlignment="1">
      <alignment horizontal="left" vertical="center" wrapText="1"/>
    </xf>
    <xf numFmtId="0" fontId="21" fillId="0" borderId="21" xfId="8" applyFont="1" applyFill="1" applyBorder="1" applyAlignment="1">
      <alignment horizontal="left" vertical="center"/>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21" fillId="0" borderId="1" xfId="8" applyFont="1" applyFill="1" applyBorder="1" applyAlignment="1">
      <alignment horizontal="center" vertical="center"/>
    </xf>
    <xf numFmtId="0" fontId="16" fillId="2" borderId="1" xfId="0" applyFont="1" applyFill="1" applyBorder="1" applyAlignment="1">
      <alignment horizontal="left" vertical="center" wrapText="1"/>
    </xf>
    <xf numFmtId="164" fontId="21" fillId="0" borderId="3" xfId="0" applyNumberFormat="1" applyFont="1" applyFill="1" applyBorder="1" applyAlignment="1">
      <alignment horizontal="right" vertical="center" wrapText="1"/>
    </xf>
    <xf numFmtId="164" fontId="21" fillId="0" borderId="5" xfId="0" applyNumberFormat="1" applyFont="1" applyFill="1" applyBorder="1" applyAlignment="1">
      <alignment horizontal="right" vertical="center" wrapText="1"/>
    </xf>
    <xf numFmtId="4" fontId="21" fillId="0" borderId="3" xfId="8" applyNumberFormat="1" applyFont="1" applyFill="1" applyBorder="1" applyAlignment="1">
      <alignment horizontal="right" vertical="center" wrapText="1"/>
    </xf>
    <xf numFmtId="4" fontId="21" fillId="0" borderId="5" xfId="8" applyNumberFormat="1" applyFont="1" applyFill="1" applyBorder="1" applyAlignment="1">
      <alignment horizontal="righ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17" fillId="0" borderId="5" xfId="8" applyFont="1" applyFill="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6" fillId="0" borderId="3" xfId="8" applyFont="1" applyFill="1" applyBorder="1" applyAlignment="1">
      <alignment horizontal="center" vertical="center" wrapText="1"/>
    </xf>
    <xf numFmtId="0" fontId="21" fillId="0" borderId="5" xfId="8" applyFont="1" applyFill="1" applyBorder="1" applyAlignment="1">
      <alignment horizontal="center" vertical="center" wrapText="1"/>
    </xf>
    <xf numFmtId="4" fontId="21" fillId="0" borderId="3" xfId="8" applyNumberFormat="1" applyFont="1" applyFill="1" applyBorder="1" applyAlignment="1">
      <alignment horizontal="right" vertical="center"/>
    </xf>
    <xf numFmtId="4" fontId="21" fillId="0" borderId="5" xfId="8" applyNumberFormat="1" applyFont="1" applyFill="1" applyBorder="1" applyAlignment="1">
      <alignment horizontal="right" vertical="center"/>
    </xf>
    <xf numFmtId="0" fontId="6" fillId="2" borderId="3"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4" fillId="0" borderId="3" xfId="8" applyFont="1" applyFill="1" applyBorder="1" applyAlignment="1">
      <alignment horizontal="left" vertical="center" wrapText="1"/>
    </xf>
    <xf numFmtId="0" fontId="4" fillId="0" borderId="1" xfId="8" applyFont="1" applyFill="1" applyBorder="1" applyAlignment="1">
      <alignment horizontal="left" vertical="center" wrapText="1"/>
    </xf>
    <xf numFmtId="0" fontId="27" fillId="3" borderId="3" xfId="18" applyFont="1" applyFill="1" applyBorder="1" applyAlignment="1">
      <alignment horizontal="center" vertical="center"/>
    </xf>
    <xf numFmtId="0" fontId="27" fillId="3" borderId="5" xfId="18" applyFont="1" applyFill="1" applyBorder="1" applyAlignment="1">
      <alignment horizontal="center" vertical="center"/>
    </xf>
    <xf numFmtId="4" fontId="32" fillId="0" borderId="3" xfId="0" applyNumberFormat="1" applyFont="1" applyFill="1" applyBorder="1" applyAlignment="1">
      <alignment horizontal="right" vertical="center" wrapText="1"/>
    </xf>
    <xf numFmtId="4" fontId="32" fillId="0" borderId="5" xfId="0" applyNumberFormat="1" applyFont="1" applyFill="1" applyBorder="1" applyAlignment="1">
      <alignment horizontal="right" vertical="center" wrapText="1"/>
    </xf>
    <xf numFmtId="0" fontId="8" fillId="0" borderId="3" xfId="0" applyFont="1" applyFill="1" applyBorder="1" applyAlignment="1">
      <alignment horizontal="left" vertical="center" wrapText="1"/>
    </xf>
    <xf numFmtId="0" fontId="8" fillId="0" borderId="5" xfId="0" applyFont="1" applyFill="1" applyBorder="1" applyAlignment="1">
      <alignment horizontal="left" vertical="center" wrapText="1"/>
    </xf>
    <xf numFmtId="0" fontId="32" fillId="0" borderId="3" xfId="11" applyFont="1" applyBorder="1" applyAlignment="1">
      <alignment horizontal="left" vertical="center" wrapText="1"/>
    </xf>
    <xf numFmtId="0" fontId="32" fillId="0" borderId="5" xfId="11" applyFont="1" applyBorder="1" applyAlignment="1">
      <alignment horizontal="left" vertical="center" wrapText="1"/>
    </xf>
    <xf numFmtId="4" fontId="32" fillId="0" borderId="5" xfId="0" applyNumberFormat="1" applyFont="1" applyFill="1" applyBorder="1" applyAlignment="1">
      <alignment horizontal="right" vertical="center"/>
    </xf>
    <xf numFmtId="0" fontId="7" fillId="0" borderId="3"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45" xfId="0" applyFont="1" applyFill="1" applyBorder="1" applyAlignment="1">
      <alignment horizontal="left" vertical="center" wrapText="1"/>
    </xf>
    <xf numFmtId="0" fontId="7" fillId="0" borderId="46" xfId="0" applyFont="1" applyFill="1" applyBorder="1" applyAlignment="1">
      <alignment horizontal="left" vertical="center" wrapText="1"/>
    </xf>
    <xf numFmtId="4" fontId="32" fillId="0" borderId="53" xfId="0" applyNumberFormat="1" applyFont="1" applyFill="1" applyBorder="1" applyAlignment="1">
      <alignment horizontal="right" vertical="center" wrapText="1"/>
    </xf>
    <xf numFmtId="4" fontId="32" fillId="0" borderId="43" xfId="0" applyNumberFormat="1" applyFont="1" applyFill="1" applyBorder="1" applyAlignment="1">
      <alignment horizontal="right" vertical="center" wrapText="1"/>
    </xf>
    <xf numFmtId="0" fontId="32" fillId="0" borderId="22" xfId="0" applyFont="1" applyBorder="1" applyAlignment="1">
      <alignment horizontal="left" vertical="center" wrapText="1"/>
    </xf>
    <xf numFmtId="0" fontId="32" fillId="0" borderId="18" xfId="0" applyFont="1" applyBorder="1" applyAlignment="1">
      <alignment horizontal="left" vertical="center" wrapText="1"/>
    </xf>
    <xf numFmtId="4" fontId="7" fillId="0" borderId="45" xfId="0" applyNumberFormat="1" applyFont="1" applyBorder="1" applyAlignment="1">
      <alignment horizontal="right" vertical="center" indent="1"/>
    </xf>
    <xf numFmtId="4" fontId="7" fillId="0" borderId="46" xfId="0" applyNumberFormat="1" applyFont="1" applyBorder="1" applyAlignment="1">
      <alignment horizontal="right" vertical="center" indent="1"/>
    </xf>
    <xf numFmtId="4" fontId="32" fillId="2" borderId="22" xfId="0" applyNumberFormat="1" applyFont="1" applyFill="1" applyBorder="1" applyAlignment="1">
      <alignment horizontal="right" vertical="center"/>
    </xf>
    <xf numFmtId="4" fontId="32" fillId="2" borderId="18" xfId="0" applyNumberFormat="1" applyFont="1" applyFill="1" applyBorder="1" applyAlignment="1">
      <alignment horizontal="right" vertical="center"/>
    </xf>
    <xf numFmtId="4" fontId="7" fillId="2" borderId="52" xfId="0" applyNumberFormat="1" applyFont="1" applyFill="1" applyBorder="1" applyAlignment="1">
      <alignment horizontal="right" vertical="center"/>
    </xf>
    <xf numFmtId="4" fontId="7" fillId="2" borderId="55" xfId="0" applyNumberFormat="1" applyFont="1" applyFill="1" applyBorder="1" applyAlignment="1">
      <alignment horizontal="right" vertical="center"/>
    </xf>
    <xf numFmtId="10" fontId="7" fillId="0" borderId="53" xfId="0" applyNumberFormat="1" applyFont="1" applyBorder="1" applyAlignment="1">
      <alignment horizontal="center" vertical="center"/>
    </xf>
    <xf numFmtId="10" fontId="7" fillId="0" borderId="43" xfId="0" applyNumberFormat="1" applyFont="1" applyBorder="1" applyAlignment="1">
      <alignment horizontal="center" vertical="center"/>
    </xf>
    <xf numFmtId="4" fontId="7" fillId="0" borderId="45" xfId="0" applyNumberFormat="1" applyFont="1" applyBorder="1" applyAlignment="1">
      <alignment horizontal="right" vertical="center"/>
    </xf>
    <xf numFmtId="4" fontId="7" fillId="0" borderId="46" xfId="0" applyNumberFormat="1" applyFont="1" applyBorder="1" applyAlignment="1">
      <alignment horizontal="right" vertical="center"/>
    </xf>
    <xf numFmtId="4" fontId="35" fillId="2" borderId="22" xfId="0" applyNumberFormat="1" applyFont="1" applyFill="1" applyBorder="1" applyAlignment="1">
      <alignment horizontal="right" vertical="center" wrapText="1"/>
    </xf>
    <xf numFmtId="4" fontId="35" fillId="2" borderId="18" xfId="0" applyNumberFormat="1" applyFont="1" applyFill="1" applyBorder="1" applyAlignment="1">
      <alignment horizontal="right" vertical="center" wrapText="1"/>
    </xf>
    <xf numFmtId="4" fontId="7" fillId="2" borderId="53" xfId="0" applyNumberFormat="1" applyFont="1" applyFill="1" applyBorder="1" applyAlignment="1">
      <alignment horizontal="left" vertical="center" indent="1"/>
    </xf>
    <xf numFmtId="4" fontId="7" fillId="2" borderId="43" xfId="0" applyNumberFormat="1" applyFont="1" applyFill="1" applyBorder="1" applyAlignment="1">
      <alignment horizontal="left" vertical="center" indent="1"/>
    </xf>
    <xf numFmtId="4" fontId="7" fillId="2" borderId="53" xfId="0" applyNumberFormat="1" applyFont="1" applyFill="1" applyBorder="1" applyAlignment="1">
      <alignment horizontal="right" vertical="center"/>
    </xf>
    <xf numFmtId="4" fontId="7" fillId="2" borderId="43" xfId="0" applyNumberFormat="1" applyFont="1" applyFill="1" applyBorder="1" applyAlignment="1">
      <alignment horizontal="right" vertical="center"/>
    </xf>
    <xf numFmtId="0" fontId="32" fillId="0" borderId="52" xfId="22" applyFont="1" applyBorder="1" applyAlignment="1">
      <alignment horizontal="left" vertical="center" wrapText="1"/>
    </xf>
    <xf numFmtId="0" fontId="32" fillId="0" borderId="55" xfId="22" applyFont="1" applyBorder="1" applyAlignment="1">
      <alignment horizontal="left" vertical="center" wrapText="1"/>
    </xf>
    <xf numFmtId="0" fontId="32" fillId="0" borderId="1" xfId="22" applyFont="1"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4" fontId="7" fillId="0" borderId="53" xfId="0" applyNumberFormat="1" applyFont="1" applyBorder="1" applyAlignment="1">
      <alignment horizontal="right" vertical="center"/>
    </xf>
    <xf numFmtId="4" fontId="7" fillId="0" borderId="43" xfId="0" applyNumberFormat="1" applyFont="1" applyBorder="1" applyAlignment="1">
      <alignment horizontal="right" vertical="center"/>
    </xf>
    <xf numFmtId="10" fontId="7" fillId="0" borderId="51" xfId="0" applyNumberFormat="1" applyFont="1" applyBorder="1" applyAlignment="1">
      <alignment horizontal="center" vertical="center"/>
    </xf>
    <xf numFmtId="0" fontId="27" fillId="2" borderId="15" xfId="0" applyFont="1" applyFill="1" applyBorder="1" applyAlignment="1">
      <alignment horizontal="left" vertical="center" wrapText="1"/>
    </xf>
    <xf numFmtId="0" fontId="27" fillId="2" borderId="55" xfId="0" applyFont="1" applyFill="1" applyBorder="1" applyAlignment="1">
      <alignment horizontal="left" vertical="center" wrapText="1"/>
    </xf>
    <xf numFmtId="0" fontId="27" fillId="4" borderId="69" xfId="0" applyFont="1" applyFill="1" applyBorder="1" applyAlignment="1">
      <alignment horizontal="left" vertical="center" wrapText="1"/>
    </xf>
    <xf numFmtId="0" fontId="0" fillId="0" borderId="70" xfId="0" applyBorder="1" applyAlignment="1">
      <alignment horizontal="left" vertical="center"/>
    </xf>
    <xf numFmtId="0" fontId="0" fillId="0" borderId="71" xfId="0" applyBorder="1" applyAlignment="1">
      <alignment horizontal="left" vertical="center"/>
    </xf>
    <xf numFmtId="0" fontId="56" fillId="0" borderId="15"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4" fontId="7" fillId="0" borderId="3" xfId="0" applyNumberFormat="1" applyFont="1" applyFill="1" applyBorder="1" applyAlignment="1">
      <alignment horizontal="right" vertical="center" wrapText="1"/>
    </xf>
    <xf numFmtId="4" fontId="7" fillId="0" borderId="5" xfId="0" applyNumberFormat="1" applyFont="1" applyFill="1" applyBorder="1" applyAlignment="1">
      <alignment horizontal="right" vertical="center" wrapText="1"/>
    </xf>
    <xf numFmtId="0" fontId="7" fillId="0" borderId="21"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5" xfId="0" applyFont="1" applyFill="1" applyBorder="1" applyAlignment="1">
      <alignment horizontal="left" vertical="center" wrapText="1"/>
    </xf>
    <xf numFmtId="4" fontId="7" fillId="0" borderId="21" xfId="0" applyNumberFormat="1" applyFont="1" applyFill="1" applyBorder="1" applyAlignment="1">
      <alignment horizontal="right" vertical="center" wrapText="1"/>
    </xf>
    <xf numFmtId="0" fontId="7" fillId="2" borderId="50" xfId="0" applyFont="1" applyFill="1" applyBorder="1" applyAlignment="1">
      <alignment horizontal="left" vertical="center" wrapText="1"/>
    </xf>
    <xf numFmtId="0" fontId="7" fillId="2" borderId="46" xfId="0" applyFont="1" applyFill="1" applyBorder="1" applyAlignment="1">
      <alignment horizontal="left" vertical="center" wrapText="1"/>
    </xf>
    <xf numFmtId="4" fontId="7" fillId="0" borderId="53" xfId="0" applyNumberFormat="1" applyFont="1" applyFill="1" applyBorder="1" applyAlignment="1">
      <alignment horizontal="right" vertical="center"/>
    </xf>
    <xf numFmtId="4" fontId="7" fillId="0" borderId="43" xfId="0" applyNumberFormat="1" applyFont="1" applyFill="1" applyBorder="1" applyAlignment="1">
      <alignment horizontal="right" vertical="center"/>
    </xf>
    <xf numFmtId="4" fontId="35" fillId="0" borderId="22" xfId="0" applyNumberFormat="1" applyFont="1" applyFill="1" applyBorder="1" applyAlignment="1">
      <alignment horizontal="right" vertical="center" wrapText="1"/>
    </xf>
    <xf numFmtId="4" fontId="35" fillId="0" borderId="18" xfId="0" applyNumberFormat="1" applyFont="1" applyFill="1" applyBorder="1" applyAlignment="1">
      <alignment horizontal="right" vertical="center" wrapText="1"/>
    </xf>
    <xf numFmtId="0" fontId="32" fillId="0" borderId="6" xfId="22" applyFont="1" applyBorder="1" applyAlignment="1">
      <alignment horizontal="left" vertical="center" wrapText="1"/>
    </xf>
    <xf numFmtId="0" fontId="32" fillId="0" borderId="4" xfId="22" applyFont="1" applyBorder="1" applyAlignment="1">
      <alignment horizontal="left" vertical="center" wrapText="1"/>
    </xf>
    <xf numFmtId="4" fontId="7" fillId="0" borderId="3"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4" fontId="32" fillId="0" borderId="3" xfId="0" applyNumberFormat="1" applyFont="1" applyFill="1" applyBorder="1" applyAlignment="1">
      <alignment horizontal="left" vertical="center"/>
    </xf>
    <xf numFmtId="4" fontId="32" fillId="0" borderId="5" xfId="0" applyNumberFormat="1" applyFont="1" applyFill="1" applyBorder="1" applyAlignment="1">
      <alignment horizontal="left" vertical="center"/>
    </xf>
    <xf numFmtId="0" fontId="7" fillId="0" borderId="21" xfId="0" applyFont="1" applyFill="1" applyBorder="1" applyAlignment="1">
      <alignment horizontal="left" vertic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7" fillId="0" borderId="1" xfId="0" applyFont="1" applyFill="1" applyBorder="1" applyAlignment="1">
      <alignment horizontal="center" vertical="center" wrapText="1"/>
    </xf>
    <xf numFmtId="0" fontId="40" fillId="0" borderId="3" xfId="0" applyFont="1" applyFill="1" applyBorder="1" applyAlignment="1">
      <alignment horizontal="left" vertical="center" wrapText="1"/>
    </xf>
    <xf numFmtId="0" fontId="40" fillId="0" borderId="21" xfId="0" applyFont="1" applyFill="1" applyBorder="1" applyAlignment="1">
      <alignment horizontal="left" vertical="center" wrapText="1"/>
    </xf>
    <xf numFmtId="0" fontId="40" fillId="0" borderId="5"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4" fontId="40" fillId="0" borderId="3" xfId="0" applyNumberFormat="1" applyFont="1" applyBorder="1" applyAlignment="1">
      <alignment horizontal="right" vertical="center"/>
    </xf>
    <xf numFmtId="4" fontId="40" fillId="0" borderId="21" xfId="0" applyNumberFormat="1" applyFont="1" applyBorder="1" applyAlignment="1">
      <alignment horizontal="right" vertical="center"/>
    </xf>
    <xf numFmtId="4" fontId="40" fillId="0" borderId="5" xfId="0" applyNumberFormat="1" applyFont="1" applyBorder="1" applyAlignment="1">
      <alignment horizontal="right" vertical="center"/>
    </xf>
    <xf numFmtId="0" fontId="37" fillId="4" borderId="3" xfId="0" applyFont="1" applyFill="1" applyBorder="1" applyAlignment="1">
      <alignment horizontal="center" vertical="center" textRotation="90" wrapText="1"/>
    </xf>
    <xf numFmtId="0" fontId="37" fillId="4" borderId="5" xfId="0" applyFont="1" applyFill="1" applyBorder="1" applyAlignment="1">
      <alignment horizontal="center" vertical="center" textRotation="90" wrapText="1"/>
    </xf>
    <xf numFmtId="0" fontId="37" fillId="4" borderId="1" xfId="0" applyFont="1" applyFill="1" applyBorder="1" applyAlignment="1">
      <alignment vertical="center" wrapText="1"/>
    </xf>
    <xf numFmtId="0" fontId="37" fillId="4" borderId="3" xfId="0" applyFont="1" applyFill="1" applyBorder="1" applyAlignment="1">
      <alignment vertical="center" wrapText="1"/>
    </xf>
    <xf numFmtId="0" fontId="0" fillId="0" borderId="5" xfId="0" applyBorder="1" applyAlignment="1">
      <alignment vertical="center" wrapText="1"/>
    </xf>
    <xf numFmtId="0" fontId="46" fillId="4" borderId="1" xfId="0" applyFont="1" applyFill="1" applyBorder="1" applyAlignment="1">
      <alignment horizontal="left" vertical="center" wrapText="1"/>
    </xf>
    <xf numFmtId="0" fontId="46" fillId="4" borderId="3" xfId="0" applyFont="1" applyFill="1" applyBorder="1" applyAlignment="1">
      <alignment horizontal="left" vertical="center" wrapText="1"/>
    </xf>
    <xf numFmtId="0" fontId="37" fillId="4" borderId="53" xfId="0" applyFont="1" applyFill="1" applyBorder="1" applyAlignment="1">
      <alignment horizontal="left" vertical="center" wrapText="1"/>
    </xf>
    <xf numFmtId="0" fontId="37" fillId="4" borderId="43" xfId="0" applyFont="1" applyFill="1" applyBorder="1" applyAlignment="1">
      <alignment horizontal="left" vertical="center" wrapText="1"/>
    </xf>
    <xf numFmtId="0" fontId="37" fillId="4" borderId="22" xfId="0" applyFont="1" applyFill="1" applyBorder="1" applyAlignment="1">
      <alignment vertical="center" wrapText="1"/>
    </xf>
    <xf numFmtId="0" fontId="37" fillId="4" borderId="49" xfId="0" applyFont="1" applyFill="1" applyBorder="1" applyAlignment="1">
      <alignment vertical="center" wrapText="1"/>
    </xf>
    <xf numFmtId="10" fontId="0" fillId="0" borderId="53" xfId="0" applyNumberFormat="1" applyFill="1" applyBorder="1" applyAlignment="1">
      <alignment horizontal="center" vertical="center" wrapText="1"/>
    </xf>
    <xf numFmtId="10" fontId="0" fillId="0" borderId="43" xfId="0" applyNumberFormat="1" applyFill="1" applyBorder="1" applyAlignment="1">
      <alignment horizontal="center" vertical="center" wrapText="1"/>
    </xf>
    <xf numFmtId="0" fontId="0" fillId="0" borderId="22" xfId="0" applyFill="1" applyBorder="1" applyAlignment="1">
      <alignment horizontal="left" vertical="center" wrapText="1"/>
    </xf>
    <xf numFmtId="0" fontId="0" fillId="0" borderId="18" xfId="0" applyFill="1" applyBorder="1" applyAlignment="1">
      <alignment horizontal="left" vertical="center" wrapText="1"/>
    </xf>
    <xf numFmtId="4" fontId="0" fillId="0" borderId="3" xfId="0" applyNumberFormat="1" applyBorder="1" applyAlignment="1">
      <alignment horizontal="left" vertical="center" wrapText="1"/>
    </xf>
    <xf numFmtId="4" fontId="0" fillId="0" borderId="5" xfId="0" applyNumberFormat="1" applyBorder="1" applyAlignment="1">
      <alignment horizontal="left" vertical="center" wrapText="1"/>
    </xf>
    <xf numFmtId="0" fontId="27" fillId="4" borderId="56" xfId="0" applyFont="1" applyFill="1" applyBorder="1" applyAlignment="1">
      <alignment horizontal="center" vertical="center" wrapText="1"/>
    </xf>
    <xf numFmtId="0" fontId="27" fillId="4" borderId="14" xfId="0" applyFont="1" applyFill="1" applyBorder="1" applyAlignment="1">
      <alignment horizontal="center" vertical="center" wrapText="1"/>
    </xf>
    <xf numFmtId="0" fontId="27" fillId="4" borderId="20" xfId="0" applyFont="1" applyFill="1" applyBorder="1" applyAlignment="1">
      <alignment horizontal="center" vertical="center" wrapText="1"/>
    </xf>
    <xf numFmtId="0" fontId="37" fillId="4" borderId="53" xfId="0" applyFont="1" applyFill="1" applyBorder="1" applyAlignment="1">
      <alignment vertical="center" wrapText="1"/>
    </xf>
    <xf numFmtId="0" fontId="37" fillId="4" borderId="51" xfId="0" applyFont="1" applyFill="1" applyBorder="1" applyAlignment="1">
      <alignment vertical="center" wrapText="1"/>
    </xf>
    <xf numFmtId="0" fontId="37" fillId="4" borderId="2" xfId="0" applyFont="1" applyFill="1" applyBorder="1" applyAlignment="1">
      <alignment vertical="center" wrapText="1"/>
    </xf>
    <xf numFmtId="0" fontId="37" fillId="4" borderId="6" xfId="0" applyFont="1" applyFill="1" applyBorder="1" applyAlignment="1">
      <alignment vertical="center" wrapText="1"/>
    </xf>
    <xf numFmtId="0" fontId="37" fillId="4" borderId="31" xfId="0" applyFont="1" applyFill="1" applyBorder="1" applyAlignment="1">
      <alignment vertical="center" wrapText="1"/>
    </xf>
    <xf numFmtId="4" fontId="7" fillId="0" borderId="45" xfId="0" applyNumberFormat="1" applyFont="1" applyFill="1" applyBorder="1" applyAlignment="1">
      <alignment horizontal="right" vertical="center"/>
    </xf>
    <xf numFmtId="4" fontId="7" fillId="0" borderId="46" xfId="0" applyNumberFormat="1" applyFont="1" applyFill="1" applyBorder="1" applyAlignment="1">
      <alignment horizontal="right" vertical="center"/>
    </xf>
    <xf numFmtId="10" fontId="7" fillId="0" borderId="53" xfId="0" applyNumberFormat="1" applyFont="1" applyFill="1" applyBorder="1" applyAlignment="1">
      <alignment horizontal="center" vertical="center"/>
    </xf>
    <xf numFmtId="10" fontId="7" fillId="0" borderId="43" xfId="0" applyNumberFormat="1" applyFont="1" applyFill="1" applyBorder="1" applyAlignment="1">
      <alignment horizontal="center" vertical="center"/>
    </xf>
    <xf numFmtId="10" fontId="0" fillId="0" borderId="51" xfId="0" applyNumberFormat="1" applyFill="1" applyBorder="1" applyAlignment="1">
      <alignment horizontal="center" vertical="center" wrapText="1"/>
    </xf>
    <xf numFmtId="0" fontId="32" fillId="2" borderId="22" xfId="0" applyFont="1" applyFill="1" applyBorder="1" applyAlignment="1">
      <alignment horizontal="left" vertical="center" wrapText="1"/>
    </xf>
    <xf numFmtId="0" fontId="32" fillId="2" borderId="18" xfId="0" applyFont="1" applyFill="1" applyBorder="1" applyAlignment="1">
      <alignment horizontal="left" vertical="center" wrapText="1"/>
    </xf>
    <xf numFmtId="4" fontId="7" fillId="2" borderId="50" xfId="0" applyNumberFormat="1" applyFont="1" applyFill="1" applyBorder="1" applyAlignment="1">
      <alignment horizontal="right" vertical="center"/>
    </xf>
    <xf numFmtId="4" fontId="7" fillId="2" borderId="46" xfId="0" applyNumberFormat="1" applyFont="1" applyFill="1" applyBorder="1" applyAlignment="1">
      <alignment horizontal="right" vertical="center"/>
    </xf>
    <xf numFmtId="4" fontId="54" fillId="2" borderId="49" xfId="0" applyNumberFormat="1" applyFont="1" applyFill="1" applyBorder="1" applyAlignment="1">
      <alignment horizontal="right" vertical="center"/>
    </xf>
    <xf numFmtId="4" fontId="54" fillId="2" borderId="18" xfId="0" applyNumberFormat="1" applyFont="1" applyFill="1" applyBorder="1" applyAlignment="1">
      <alignment horizontal="right" vertical="center"/>
    </xf>
    <xf numFmtId="4" fontId="7" fillId="2" borderId="51" xfId="0" applyNumberFormat="1" applyFont="1" applyFill="1" applyBorder="1" applyAlignment="1">
      <alignment horizontal="right" vertical="center"/>
    </xf>
    <xf numFmtId="4" fontId="7" fillId="0" borderId="51" xfId="0" applyNumberFormat="1" applyFont="1" applyFill="1" applyBorder="1" applyAlignment="1">
      <alignment horizontal="right" vertical="center"/>
    </xf>
    <xf numFmtId="4" fontId="32" fillId="0" borderId="45" xfId="0" applyNumberFormat="1" applyFont="1" applyFill="1" applyBorder="1" applyAlignment="1">
      <alignment horizontal="right" vertical="center" wrapText="1"/>
    </xf>
    <xf numFmtId="4" fontId="32" fillId="0" borderId="46" xfId="0" applyNumberFormat="1" applyFont="1" applyFill="1" applyBorder="1" applyAlignment="1">
      <alignment horizontal="right" vertical="center" wrapText="1"/>
    </xf>
    <xf numFmtId="0" fontId="27" fillId="2" borderId="13" xfId="0" applyFont="1" applyFill="1" applyBorder="1" applyAlignment="1">
      <alignment horizontal="left" vertical="center" wrapText="1"/>
    </xf>
    <xf numFmtId="0" fontId="27" fillId="2" borderId="59" xfId="0" applyFont="1" applyFill="1" applyBorder="1" applyAlignment="1">
      <alignment horizontal="left" vertical="center" wrapText="1"/>
    </xf>
    <xf numFmtId="0" fontId="27" fillId="6" borderId="0" xfId="0" applyFont="1" applyFill="1" applyBorder="1" applyAlignment="1">
      <alignment horizontal="left" wrapText="1"/>
    </xf>
    <xf numFmtId="0" fontId="27" fillId="6" borderId="0" xfId="0" applyFont="1" applyFill="1" applyBorder="1" applyAlignment="1">
      <alignment horizontal="left"/>
    </xf>
    <xf numFmtId="0" fontId="0" fillId="0" borderId="51" xfId="0" applyBorder="1" applyAlignment="1">
      <alignment horizontal="center" vertical="center"/>
    </xf>
    <xf numFmtId="0" fontId="32" fillId="0" borderId="53" xfId="0" applyFont="1" applyFill="1" applyBorder="1" applyAlignment="1">
      <alignment horizontal="left" vertical="center" wrapText="1"/>
    </xf>
    <xf numFmtId="0" fontId="32" fillId="0" borderId="51" xfId="0" applyFont="1" applyFill="1" applyBorder="1" applyAlignment="1">
      <alignment horizontal="left" vertical="center" wrapText="1"/>
    </xf>
    <xf numFmtId="0" fontId="56" fillId="0" borderId="39" xfId="0" applyFont="1" applyFill="1" applyBorder="1" applyAlignment="1">
      <alignment horizontal="left" vertical="center" wrapText="1"/>
    </xf>
    <xf numFmtId="0" fontId="56" fillId="0" borderId="40" xfId="0" applyFont="1" applyFill="1" applyBorder="1" applyAlignment="1">
      <alignment horizontal="left" vertical="center" wrapText="1"/>
    </xf>
    <xf numFmtId="0" fontId="56" fillId="0" borderId="14" xfId="0" applyFont="1" applyFill="1" applyBorder="1" applyAlignment="1">
      <alignment horizontal="left" vertical="center" wrapText="1"/>
    </xf>
    <xf numFmtId="0" fontId="56" fillId="0" borderId="20" xfId="0" applyFont="1" applyFill="1" applyBorder="1" applyAlignment="1">
      <alignment horizontal="left" vertical="center" wrapText="1"/>
    </xf>
    <xf numFmtId="0" fontId="7" fillId="0" borderId="22" xfId="0" applyFont="1" applyFill="1" applyBorder="1" applyAlignment="1">
      <alignment horizontal="center" vertical="center"/>
    </xf>
    <xf numFmtId="0" fontId="7" fillId="0" borderId="25" xfId="0" applyFont="1" applyFill="1" applyBorder="1" applyAlignment="1">
      <alignment horizontal="center" vertical="center"/>
    </xf>
    <xf numFmtId="164" fontId="7" fillId="0" borderId="3" xfId="0" applyNumberFormat="1" applyFont="1" applyFill="1" applyBorder="1" applyAlignment="1">
      <alignment horizontal="right" vertical="center" wrapText="1"/>
    </xf>
    <xf numFmtId="164" fontId="7" fillId="0" borderId="21" xfId="0" applyNumberFormat="1" applyFont="1" applyFill="1" applyBorder="1" applyAlignment="1">
      <alignment horizontal="right" vertical="center" wrapText="1"/>
    </xf>
    <xf numFmtId="4" fontId="32" fillId="0" borderId="21" xfId="0" applyNumberFormat="1" applyFont="1" applyFill="1" applyBorder="1" applyAlignment="1">
      <alignment horizontal="left" vertical="center"/>
    </xf>
    <xf numFmtId="0" fontId="32" fillId="0" borderId="3" xfId="0" applyFont="1" applyFill="1" applyBorder="1" applyAlignment="1">
      <alignment horizontal="center" vertical="center" wrapText="1"/>
    </xf>
    <xf numFmtId="0" fontId="32" fillId="0" borderId="21" xfId="0" applyFont="1" applyFill="1" applyBorder="1" applyAlignment="1">
      <alignment horizontal="center" vertical="center" wrapText="1"/>
    </xf>
    <xf numFmtId="0" fontId="32" fillId="0" borderId="5" xfId="0" applyFont="1" applyFill="1" applyBorder="1" applyAlignment="1">
      <alignment horizontal="center" vertical="center" wrapText="1"/>
    </xf>
    <xf numFmtId="10" fontId="7" fillId="0" borderId="51" xfId="0" applyNumberFormat="1"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32" fillId="0" borderId="3" xfId="20" applyFont="1" applyBorder="1" applyAlignment="1">
      <alignment horizontal="left" vertical="center" wrapText="1"/>
    </xf>
    <xf numFmtId="0" fontId="32" fillId="0" borderId="21" xfId="20" applyFont="1" applyBorder="1" applyAlignment="1">
      <alignment horizontal="left" vertical="center" wrapText="1"/>
    </xf>
    <xf numFmtId="0" fontId="40" fillId="0" borderId="21" xfId="20" applyFont="1" applyBorder="1" applyAlignment="1">
      <alignment horizontal="left" vertical="center" wrapText="1"/>
    </xf>
    <xf numFmtId="0" fontId="40" fillId="0" borderId="5" xfId="20" applyFont="1" applyBorder="1" applyAlignment="1">
      <alignment horizontal="left" vertical="center" wrapText="1"/>
    </xf>
    <xf numFmtId="0" fontId="7" fillId="0" borderId="3" xfId="0" applyFont="1" applyBorder="1" applyAlignment="1">
      <alignment horizontal="left" vertical="center" wrapText="1"/>
    </xf>
    <xf numFmtId="0" fontId="7" fillId="0" borderId="21" xfId="0" applyFont="1" applyBorder="1" applyAlignment="1">
      <alignment horizontal="left" vertical="center" wrapText="1"/>
    </xf>
    <xf numFmtId="0" fontId="7" fillId="0" borderId="21" xfId="0" applyFont="1" applyBorder="1" applyAlignment="1">
      <alignment horizontal="left" vertical="center"/>
    </xf>
    <xf numFmtId="0" fontId="7" fillId="0" borderId="5" xfId="0" applyFont="1" applyBorder="1" applyAlignment="1">
      <alignment horizontal="left" vertical="center"/>
    </xf>
    <xf numFmtId="4" fontId="54" fillId="0" borderId="22" xfId="0" applyNumberFormat="1" applyFont="1" applyFill="1" applyBorder="1" applyAlignment="1">
      <alignment horizontal="right" vertical="center"/>
    </xf>
    <xf numFmtId="4" fontId="54" fillId="0" borderId="18" xfId="0" applyNumberFormat="1" applyFont="1" applyFill="1" applyBorder="1" applyAlignment="1">
      <alignment horizontal="right" vertical="center"/>
    </xf>
    <xf numFmtId="0" fontId="7" fillId="0" borderId="53"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7" fillId="0" borderId="18" xfId="0" applyFont="1" applyFill="1" applyBorder="1" applyAlignment="1">
      <alignment horizontal="center" vertical="center"/>
    </xf>
    <xf numFmtId="0" fontId="7" fillId="0" borderId="3" xfId="0" applyFont="1" applyFill="1" applyBorder="1" applyAlignment="1">
      <alignment horizontal="left" vertical="center"/>
    </xf>
    <xf numFmtId="0" fontId="7" fillId="0" borderId="5" xfId="0" applyFont="1" applyFill="1" applyBorder="1" applyAlignment="1">
      <alignment horizontal="left" vertical="center"/>
    </xf>
    <xf numFmtId="0" fontId="32" fillId="0" borderId="43" xfId="0" applyFont="1" applyFill="1" applyBorder="1" applyAlignment="1">
      <alignment horizontal="left" vertical="center" wrapText="1"/>
    </xf>
    <xf numFmtId="0" fontId="7" fillId="0" borderId="49"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5" xfId="0" applyFont="1" applyFill="1" applyBorder="1" applyAlignment="1">
      <alignment horizontal="center" vertical="center"/>
    </xf>
    <xf numFmtId="0" fontId="32" fillId="0" borderId="5" xfId="20" applyFont="1" applyBorder="1" applyAlignment="1">
      <alignment horizontal="left" vertical="center" wrapText="1"/>
    </xf>
    <xf numFmtId="0" fontId="32" fillId="0" borderId="21" xfId="0" applyFont="1" applyFill="1" applyBorder="1" applyAlignment="1">
      <alignment horizontal="left" vertical="center" wrapText="1"/>
    </xf>
    <xf numFmtId="0" fontId="7" fillId="0" borderId="3" xfId="20" applyFont="1" applyBorder="1" applyAlignment="1">
      <alignment horizontal="left" vertical="center" wrapText="1"/>
    </xf>
    <xf numFmtId="0" fontId="7" fillId="0" borderId="21" xfId="20" applyFont="1" applyBorder="1" applyAlignment="1">
      <alignment horizontal="left" vertical="center" wrapText="1"/>
    </xf>
    <xf numFmtId="0" fontId="7" fillId="0" borderId="5" xfId="20" applyFont="1" applyBorder="1" applyAlignment="1">
      <alignment horizontal="left" vertical="center" wrapText="1"/>
    </xf>
    <xf numFmtId="4" fontId="7" fillId="0" borderId="3" xfId="0" applyNumberFormat="1" applyFont="1" applyBorder="1" applyAlignment="1">
      <alignment horizontal="right" vertical="center"/>
    </xf>
    <xf numFmtId="4" fontId="7" fillId="0" borderId="21" xfId="0" applyNumberFormat="1" applyFont="1" applyBorder="1" applyAlignment="1">
      <alignment horizontal="right" vertical="center"/>
    </xf>
    <xf numFmtId="4" fontId="7" fillId="0" borderId="5" xfId="0" applyNumberFormat="1" applyFont="1" applyBorder="1" applyAlignment="1">
      <alignment horizontal="right" vertical="center"/>
    </xf>
    <xf numFmtId="4" fontId="32" fillId="0" borderId="3" xfId="0" applyNumberFormat="1" applyFont="1" applyBorder="1" applyAlignment="1">
      <alignment horizontal="left" vertical="center"/>
    </xf>
    <xf numFmtId="4" fontId="32" fillId="0" borderId="21" xfId="0" applyNumberFormat="1" applyFont="1" applyBorder="1" applyAlignment="1">
      <alignment horizontal="left" vertical="center"/>
    </xf>
    <xf numFmtId="4" fontId="32" fillId="0" borderId="5" xfId="0" applyNumberFormat="1" applyFont="1" applyBorder="1" applyAlignment="1">
      <alignment horizontal="left" vertical="center"/>
    </xf>
    <xf numFmtId="0" fontId="32" fillId="0" borderId="2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52"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0" borderId="55" xfId="0" applyFont="1" applyFill="1" applyBorder="1" applyAlignment="1">
      <alignment horizontal="left" vertical="center" wrapText="1"/>
    </xf>
    <xf numFmtId="4" fontId="7" fillId="0" borderId="50" xfId="0" applyNumberFormat="1" applyFont="1" applyFill="1" applyBorder="1" applyAlignment="1">
      <alignment horizontal="right" vertical="center"/>
    </xf>
    <xf numFmtId="0" fontId="7" fillId="0" borderId="50" xfId="0" applyFont="1" applyFill="1" applyBorder="1" applyAlignment="1">
      <alignment horizontal="left" vertical="center" wrapText="1"/>
    </xf>
    <xf numFmtId="4" fontId="32" fillId="0" borderId="51" xfId="0" applyNumberFormat="1" applyFont="1" applyFill="1" applyBorder="1" applyAlignment="1">
      <alignment horizontal="right" vertical="center" wrapText="1"/>
    </xf>
    <xf numFmtId="4" fontId="7" fillId="0" borderId="53" xfId="0" applyNumberFormat="1" applyFont="1" applyFill="1" applyBorder="1" applyAlignment="1">
      <alignment horizontal="right" vertical="center" wrapText="1"/>
    </xf>
    <xf numFmtId="4" fontId="7" fillId="0" borderId="51" xfId="0" applyNumberFormat="1" applyFont="1" applyFill="1" applyBorder="1" applyAlignment="1">
      <alignment horizontal="right" vertical="center" wrapText="1"/>
    </xf>
    <xf numFmtId="4" fontId="7" fillId="0" borderId="43" xfId="0" applyNumberFormat="1" applyFont="1" applyFill="1" applyBorder="1" applyAlignment="1">
      <alignment horizontal="right" vertical="center" wrapText="1"/>
    </xf>
    <xf numFmtId="10" fontId="7" fillId="0" borderId="37" xfId="0" applyNumberFormat="1" applyFont="1" applyFill="1" applyBorder="1" applyAlignment="1">
      <alignment horizontal="center" vertical="center"/>
    </xf>
    <xf numFmtId="0" fontId="7" fillId="0" borderId="37" xfId="0" applyFont="1" applyFill="1" applyBorder="1" applyAlignment="1">
      <alignment horizontal="left" vertical="center" wrapText="1"/>
    </xf>
    <xf numFmtId="0" fontId="7" fillId="0" borderId="51" xfId="0" applyFont="1" applyFill="1" applyBorder="1" applyAlignment="1">
      <alignment horizontal="left" vertical="center" wrapText="1"/>
    </xf>
    <xf numFmtId="4" fontId="7" fillId="0" borderId="35" xfId="0" applyNumberFormat="1" applyFont="1" applyBorder="1" applyAlignment="1">
      <alignment horizontal="right" vertical="center"/>
    </xf>
    <xf numFmtId="0" fontId="7" fillId="0" borderId="35" xfId="0" applyFont="1" applyFill="1" applyBorder="1" applyAlignment="1">
      <alignment horizontal="left" vertical="center" wrapText="1"/>
    </xf>
    <xf numFmtId="0" fontId="7" fillId="0" borderId="42" xfId="0" applyFont="1" applyFill="1" applyBorder="1" applyAlignment="1">
      <alignment horizontal="left" vertical="center" wrapText="1"/>
    </xf>
    <xf numFmtId="4" fontId="7" fillId="0" borderId="37" xfId="0" applyNumberFormat="1" applyFont="1" applyFill="1" applyBorder="1" applyAlignment="1">
      <alignment horizontal="right" vertical="center"/>
    </xf>
    <xf numFmtId="4" fontId="7" fillId="0" borderId="1" xfId="0" applyNumberFormat="1" applyFont="1" applyFill="1" applyBorder="1" applyAlignment="1">
      <alignment horizontal="right" vertical="center" wrapText="1"/>
    </xf>
    <xf numFmtId="0" fontId="27" fillId="3" borderId="38" xfId="0" applyFont="1" applyFill="1" applyBorder="1" applyAlignment="1">
      <alignment horizontal="center" vertical="center" wrapText="1"/>
    </xf>
    <xf numFmtId="0" fontId="27" fillId="3" borderId="39" xfId="0" applyFont="1" applyFill="1" applyBorder="1" applyAlignment="1">
      <alignment horizontal="center" vertical="center" wrapText="1"/>
    </xf>
    <xf numFmtId="0" fontId="27" fillId="3" borderId="40" xfId="0" applyFont="1" applyFill="1" applyBorder="1" applyAlignment="1">
      <alignment horizontal="center" vertical="center" wrapText="1"/>
    </xf>
    <xf numFmtId="0" fontId="37" fillId="3" borderId="41" xfId="0" applyFont="1" applyFill="1" applyBorder="1" applyAlignment="1">
      <alignment horizontal="left" vertical="center" wrapText="1"/>
    </xf>
    <xf numFmtId="0" fontId="37" fillId="3" borderId="15" xfId="0" applyFont="1" applyFill="1" applyBorder="1" applyAlignment="1">
      <alignment horizontal="left" vertical="center" wrapText="1"/>
    </xf>
    <xf numFmtId="0" fontId="37" fillId="3" borderId="34" xfId="0" applyFont="1" applyFill="1" applyBorder="1" applyAlignment="1">
      <alignment horizontal="left" vertical="center" wrapText="1"/>
    </xf>
    <xf numFmtId="0" fontId="37" fillId="3" borderId="18" xfId="0" applyFont="1" applyFill="1" applyBorder="1" applyAlignment="1">
      <alignment horizontal="left" vertical="center" wrapText="1"/>
    </xf>
    <xf numFmtId="0" fontId="37" fillId="3" borderId="42" xfId="0" applyFont="1" applyFill="1" applyBorder="1" applyAlignment="1">
      <alignment horizontal="left" vertical="center" wrapText="1"/>
    </xf>
    <xf numFmtId="0" fontId="37" fillId="3" borderId="46" xfId="0" applyFont="1" applyFill="1" applyBorder="1" applyAlignment="1">
      <alignment horizontal="left" vertical="center" wrapText="1"/>
    </xf>
    <xf numFmtId="0" fontId="7" fillId="0" borderId="34" xfId="0" applyFont="1" applyFill="1" applyBorder="1" applyAlignment="1">
      <alignment horizontal="center" vertical="center"/>
    </xf>
    <xf numFmtId="0" fontId="7" fillId="0" borderId="35" xfId="0" applyFont="1" applyFill="1" applyBorder="1" applyAlignment="1">
      <alignment horizontal="left" vertical="center"/>
    </xf>
    <xf numFmtId="0" fontId="7" fillId="0" borderId="21" xfId="0" applyFont="1" applyFill="1" applyBorder="1" applyAlignment="1">
      <alignment horizontal="left" vertical="center"/>
    </xf>
    <xf numFmtId="0" fontId="7" fillId="0" borderId="35" xfId="20" applyFont="1" applyBorder="1" applyAlignment="1">
      <alignment horizontal="left" vertical="center" wrapText="1"/>
    </xf>
    <xf numFmtId="0" fontId="7" fillId="0" borderId="35" xfId="0" applyFont="1" applyBorder="1" applyAlignment="1">
      <alignment horizontal="left" vertical="center" wrapText="1"/>
    </xf>
    <xf numFmtId="0" fontId="7" fillId="0" borderId="5" xfId="0" applyFont="1" applyBorder="1" applyAlignment="1">
      <alignment horizontal="left" vertical="center" wrapText="1"/>
    </xf>
    <xf numFmtId="4" fontId="37" fillId="3" borderId="35" xfId="0" applyNumberFormat="1" applyFont="1" applyFill="1" applyBorder="1" applyAlignment="1">
      <alignment horizontal="left" vertical="center" wrapText="1"/>
    </xf>
    <xf numFmtId="4" fontId="37" fillId="3" borderId="5" xfId="0" applyNumberFormat="1" applyFont="1" applyFill="1" applyBorder="1" applyAlignment="1">
      <alignment horizontal="left" vertical="center" wrapText="1"/>
    </xf>
    <xf numFmtId="4" fontId="47" fillId="3" borderId="35" xfId="0" applyNumberFormat="1" applyFont="1" applyFill="1" applyBorder="1" applyAlignment="1">
      <alignment horizontal="center" vertical="center" wrapText="1"/>
    </xf>
    <xf numFmtId="4" fontId="47" fillId="3" borderId="5" xfId="0" applyNumberFormat="1" applyFont="1" applyFill="1" applyBorder="1" applyAlignment="1">
      <alignment horizontal="center" vertical="center" wrapText="1"/>
    </xf>
    <xf numFmtId="0" fontId="37" fillId="3" borderId="35" xfId="0" applyFont="1" applyFill="1" applyBorder="1" applyAlignment="1">
      <alignment horizontal="left" vertical="center" wrapText="1"/>
    </xf>
    <xf numFmtId="0" fontId="37" fillId="3" borderId="5" xfId="0" applyFont="1" applyFill="1" applyBorder="1" applyAlignment="1">
      <alignment horizontal="left" vertical="center" wrapText="1"/>
    </xf>
    <xf numFmtId="0" fontId="37" fillId="3" borderId="36" xfId="0" applyFont="1" applyFill="1" applyBorder="1" applyAlignment="1">
      <alignment horizontal="left" vertical="center" wrapText="1"/>
    </xf>
    <xf numFmtId="0" fontId="37" fillId="3" borderId="4" xfId="0" applyFont="1" applyFill="1" applyBorder="1" applyAlignment="1">
      <alignment horizontal="left" vertical="center" wrapText="1"/>
    </xf>
    <xf numFmtId="0" fontId="37" fillId="3" borderId="37" xfId="0" applyFont="1" applyFill="1" applyBorder="1" applyAlignment="1">
      <alignment horizontal="left" vertical="center" wrapText="1"/>
    </xf>
    <xf numFmtId="0" fontId="37" fillId="3" borderId="43" xfId="0" applyFont="1" applyFill="1" applyBorder="1" applyAlignment="1">
      <alignment horizontal="left" vertical="center" wrapText="1"/>
    </xf>
    <xf numFmtId="0" fontId="37" fillId="3" borderId="34" xfId="0" applyFont="1" applyFill="1" applyBorder="1" applyAlignment="1">
      <alignment horizontal="center" vertical="center" textRotation="90" wrapText="1"/>
    </xf>
    <xf numFmtId="0" fontId="37" fillId="3" borderId="18" xfId="0" applyFont="1" applyFill="1" applyBorder="1" applyAlignment="1">
      <alignment horizontal="center" vertical="center" textRotation="90" wrapText="1"/>
    </xf>
    <xf numFmtId="0" fontId="46" fillId="3" borderId="35" xfId="0" applyFont="1" applyFill="1" applyBorder="1" applyAlignment="1">
      <alignment horizontal="left" vertical="center" wrapText="1"/>
    </xf>
    <xf numFmtId="0" fontId="46" fillId="3" borderId="5" xfId="0" applyFont="1" applyFill="1" applyBorder="1" applyAlignment="1">
      <alignment horizontal="left" vertical="center" wrapText="1"/>
    </xf>
    <xf numFmtId="4" fontId="7" fillId="0" borderId="42" xfId="0" applyNumberFormat="1" applyFont="1" applyFill="1" applyBorder="1" applyAlignment="1">
      <alignment vertical="center"/>
    </xf>
    <xf numFmtId="4" fontId="0" fillId="0" borderId="50" xfId="0" applyNumberFormat="1" applyBorder="1" applyAlignment="1">
      <alignment vertical="center"/>
    </xf>
    <xf numFmtId="4" fontId="0" fillId="0" borderId="46" xfId="0" applyNumberFormat="1" applyBorder="1" applyAlignment="1">
      <alignment vertical="center"/>
    </xf>
  </cellXfs>
  <cellStyles count="23">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3" xfId="17"/>
    <cellStyle name="Normální 5 2 2 3 4" xfId="20"/>
    <cellStyle name="Normální 5 2 2 4" xfId="19"/>
    <cellStyle name="Normální 5 2 3" xfId="9"/>
    <cellStyle name="Normální 5 2 3 2" xfId="12"/>
    <cellStyle name="Normální 5 2 3 3" xfId="15"/>
    <cellStyle name="Normální 5 2 3 4" xfId="21"/>
    <cellStyle name="Normální 5 3" xfId="10"/>
    <cellStyle name="Normální 5 3 2" xfId="13"/>
    <cellStyle name="Normální 5 3 3" xfId="16"/>
    <cellStyle name="Normální 5 3 4" xfId="22"/>
    <cellStyle name="Normální 5 4" xfId="18"/>
  </cellStyles>
  <dxfs count="0"/>
  <tableStyles count="0" defaultTableStyle="TableStyleMedium2" defaultPivotStyle="PivotStyleMedium9"/>
  <colors>
    <mruColors>
      <color rgb="FFFF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zoomScale="70" zoomScaleNormal="70" workbookViewId="0">
      <selection activeCell="J2" sqref="J2:K2"/>
    </sheetView>
  </sheetViews>
  <sheetFormatPr defaultRowHeight="15" x14ac:dyDescent="0.25"/>
  <cols>
    <col min="1" max="1" width="14.42578125" customWidth="1"/>
    <col min="2" max="2" width="17.140625" customWidth="1"/>
    <col min="3" max="6" width="18.5703125" customWidth="1"/>
    <col min="7" max="7" width="19.5703125" customWidth="1"/>
    <col min="8" max="8" width="17.5703125" customWidth="1"/>
    <col min="9" max="10" width="16.5703125" customWidth="1"/>
    <col min="11" max="11" width="16.140625" customWidth="1"/>
    <col min="12" max="12" width="17.42578125" customWidth="1"/>
    <col min="13" max="13" width="7" customWidth="1"/>
    <col min="14" max="14" width="14.5703125" customWidth="1"/>
    <col min="15" max="15" width="10.85546875" bestFit="1" customWidth="1"/>
  </cols>
  <sheetData>
    <row r="1" spans="1:15" ht="31.7" customHeight="1" x14ac:dyDescent="0.25">
      <c r="A1" s="564" t="s">
        <v>396</v>
      </c>
      <c r="B1" s="564"/>
      <c r="C1" s="564"/>
      <c r="D1" s="564"/>
      <c r="E1" s="564"/>
      <c r="F1" s="564"/>
      <c r="G1" s="564"/>
      <c r="H1" s="564"/>
      <c r="I1" s="564"/>
      <c r="J1" s="564"/>
      <c r="K1" s="564"/>
    </row>
    <row r="2" spans="1:15" ht="18.75" x14ac:dyDescent="0.3">
      <c r="J2" s="358" t="s">
        <v>174</v>
      </c>
      <c r="K2" s="359">
        <v>44317</v>
      </c>
    </row>
    <row r="3" spans="1:15" ht="25.7" customHeight="1" x14ac:dyDescent="0.25">
      <c r="A3" s="565" t="s">
        <v>166</v>
      </c>
      <c r="B3" s="565"/>
      <c r="C3" s="565"/>
      <c r="D3" s="565"/>
      <c r="E3" s="565"/>
      <c r="F3" s="565"/>
      <c r="G3" s="565"/>
      <c r="H3" s="565"/>
      <c r="I3" s="565"/>
      <c r="J3" s="565"/>
      <c r="K3" s="565"/>
    </row>
    <row r="4" spans="1:15" ht="8.4499999999999993" customHeight="1" thickBot="1" x14ac:dyDescent="0.3">
      <c r="B4" s="81"/>
    </row>
    <row r="5" spans="1:15" ht="24" customHeight="1" x14ac:dyDescent="0.25">
      <c r="A5" s="591"/>
      <c r="B5" s="592"/>
      <c r="C5" s="588" t="s">
        <v>95</v>
      </c>
      <c r="D5" s="589"/>
      <c r="E5" s="590"/>
      <c r="F5" s="588" t="s">
        <v>94</v>
      </c>
      <c r="G5" s="589"/>
      <c r="H5" s="589"/>
      <c r="I5" s="589"/>
      <c r="J5" s="568" t="s">
        <v>108</v>
      </c>
      <c r="K5" s="569"/>
    </row>
    <row r="6" spans="1:15" ht="63.6" customHeight="1" x14ac:dyDescent="0.25">
      <c r="A6" s="586" t="s">
        <v>1</v>
      </c>
      <c r="B6" s="587"/>
      <c r="C6" s="107" t="s">
        <v>92</v>
      </c>
      <c r="D6" s="108" t="s">
        <v>44</v>
      </c>
      <c r="E6" s="109" t="s">
        <v>173</v>
      </c>
      <c r="F6" s="107" t="s">
        <v>93</v>
      </c>
      <c r="G6" s="106" t="s">
        <v>42</v>
      </c>
      <c r="H6" s="103" t="s">
        <v>96</v>
      </c>
      <c r="I6" s="104" t="s">
        <v>99</v>
      </c>
      <c r="J6" s="116" t="s">
        <v>34</v>
      </c>
      <c r="K6" s="110" t="s">
        <v>19</v>
      </c>
    </row>
    <row r="7" spans="1:15" ht="24.75" thickBot="1" x14ac:dyDescent="0.3">
      <c r="A7" s="555" t="s">
        <v>2</v>
      </c>
      <c r="B7" s="556"/>
      <c r="C7" s="117" t="s">
        <v>3</v>
      </c>
      <c r="D7" s="118" t="s">
        <v>4</v>
      </c>
      <c r="E7" s="119" t="s">
        <v>98</v>
      </c>
      <c r="F7" s="117" t="s">
        <v>6</v>
      </c>
      <c r="G7" s="118" t="s">
        <v>7</v>
      </c>
      <c r="H7" s="118" t="s">
        <v>97</v>
      </c>
      <c r="I7" s="120" t="s">
        <v>100</v>
      </c>
      <c r="J7" s="117" t="s">
        <v>10</v>
      </c>
      <c r="K7" s="121" t="s">
        <v>11</v>
      </c>
    </row>
    <row r="8" spans="1:15" ht="35.1" customHeight="1" x14ac:dyDescent="0.25">
      <c r="A8" s="557" t="s">
        <v>159</v>
      </c>
      <c r="B8" s="558"/>
      <c r="C8" s="340">
        <f>A1_KK_vyřazení_1.5.2021_!F31</f>
        <v>569497034.14999998</v>
      </c>
      <c r="D8" s="341">
        <f>A1_KK_vyřazení_1.5.2021_!G31</f>
        <v>451113655.06999999</v>
      </c>
      <c r="E8" s="342">
        <f>D8/C8</f>
        <v>0.79212643441296837</v>
      </c>
      <c r="F8" s="343">
        <f>A1_KK_vyřazení_1.5.2021_!J31</f>
        <v>104321626.48999998</v>
      </c>
      <c r="G8" s="344">
        <f>A1_KK_vyřazení_1.5.2021_!K31</f>
        <v>6636420.4800000004</v>
      </c>
      <c r="H8" s="346">
        <f>A1_KK_vyřazení_1.5.2021_!L31</f>
        <v>97685206.00999999</v>
      </c>
      <c r="I8" s="347">
        <f>A1_KK_vyřazení_1.5.2021_!M31</f>
        <v>0.93638499797895558</v>
      </c>
      <c r="J8" s="343">
        <f>A1_KK_vyřazení_1.5.2021_!O31</f>
        <v>6609928.4800000004</v>
      </c>
      <c r="K8" s="345">
        <f>A1_KK_vyřazení_1.5.2021_!Q31</f>
        <v>189657.36</v>
      </c>
    </row>
    <row r="9" spans="1:15" ht="35.1" customHeight="1" thickBot="1" x14ac:dyDescent="0.3">
      <c r="A9" s="559" t="s">
        <v>397</v>
      </c>
      <c r="B9" s="560"/>
      <c r="C9" s="351">
        <f>'A2_PO_vyřazení_1.5.2021 '!F9</f>
        <v>154694232.52000001</v>
      </c>
      <c r="D9" s="352">
        <f>'A2_PO_vyřazení_1.5.2021 '!G9</f>
        <v>120473015.79000001</v>
      </c>
      <c r="E9" s="349">
        <f>D9/C9</f>
        <v>0.77878156042064706</v>
      </c>
      <c r="F9" s="353">
        <f>'A2_PO_vyřazení_1.5.2021 '!J9</f>
        <v>8678834.4600000009</v>
      </c>
      <c r="G9" s="354">
        <f>'A2_PO_vyřazení_1.5.2021 '!K9</f>
        <v>393513.53</v>
      </c>
      <c r="H9" s="348">
        <f>'A2_PO_vyřazení_1.5.2021 '!L9</f>
        <v>8056025.9299999997</v>
      </c>
      <c r="I9" s="486">
        <f>'A2_PO_vyřazení_1.5.2021 '!M9</f>
        <v>0.92823822912276155</v>
      </c>
      <c r="J9" s="353">
        <f>'A2_PO_vyřazení_1.5.2021 '!O9</f>
        <v>393513.53</v>
      </c>
      <c r="K9" s="355">
        <f>'A2_PO_vyřazení_1.5.2021 '!Q9</f>
        <v>0</v>
      </c>
    </row>
    <row r="10" spans="1:15" ht="35.1" customHeight="1" thickBot="1" x14ac:dyDescent="0.3">
      <c r="A10" s="530" t="s">
        <v>0</v>
      </c>
      <c r="B10" s="531"/>
      <c r="C10" s="260">
        <f t="shared" ref="C10:K10" si="0">SUM(C8:C9)</f>
        <v>724191266.66999996</v>
      </c>
      <c r="D10" s="261">
        <f t="shared" si="0"/>
        <v>571586670.86000001</v>
      </c>
      <c r="E10" s="111">
        <f>D10/C10</f>
        <v>0.78927584074341106</v>
      </c>
      <c r="F10" s="260">
        <f t="shared" si="0"/>
        <v>113000460.94999999</v>
      </c>
      <c r="G10" s="261">
        <f t="shared" si="0"/>
        <v>7029934.0100000007</v>
      </c>
      <c r="H10" s="261">
        <f t="shared" si="0"/>
        <v>105741231.94</v>
      </c>
      <c r="I10" s="115">
        <f>H10/F10</f>
        <v>0.93575929736063623</v>
      </c>
      <c r="J10" s="262">
        <f t="shared" si="0"/>
        <v>7003442.0100000007</v>
      </c>
      <c r="K10" s="263">
        <f t="shared" si="0"/>
        <v>189657.36</v>
      </c>
    </row>
    <row r="11" spans="1:15" s="95" customFormat="1" x14ac:dyDescent="0.25">
      <c r="A11" s="102"/>
      <c r="B11" s="105"/>
      <c r="C11" s="105"/>
      <c r="D11" s="105"/>
      <c r="E11" s="105"/>
      <c r="F11" s="105"/>
      <c r="G11" s="105"/>
      <c r="H11" s="105"/>
      <c r="I11" s="101"/>
      <c r="J11" s="101"/>
    </row>
    <row r="12" spans="1:15" s="95" customFormat="1" x14ac:dyDescent="0.25">
      <c r="A12" s="102"/>
      <c r="B12" s="105"/>
      <c r="C12" s="105"/>
      <c r="D12" s="105"/>
      <c r="E12" s="105"/>
      <c r="F12" s="105"/>
      <c r="G12" s="105"/>
      <c r="H12" s="105"/>
      <c r="I12" s="101"/>
      <c r="J12" s="101"/>
    </row>
    <row r="13" spans="1:15" x14ac:dyDescent="0.25">
      <c r="A13" s="78"/>
      <c r="J13" s="27"/>
      <c r="N13" s="163"/>
      <c r="O13" s="163"/>
    </row>
    <row r="14" spans="1:15" ht="18.75" x14ac:dyDescent="0.25">
      <c r="A14" s="565" t="s">
        <v>167</v>
      </c>
      <c r="B14" s="565"/>
      <c r="C14" s="565"/>
      <c r="D14" s="565"/>
      <c r="E14" s="565"/>
      <c r="F14" s="565"/>
      <c r="G14" s="565"/>
      <c r="H14" s="565"/>
      <c r="I14" s="565"/>
      <c r="J14" s="565"/>
      <c r="K14" s="565"/>
      <c r="M14" s="163"/>
      <c r="N14" s="163"/>
      <c r="O14" s="163"/>
    </row>
    <row r="15" spans="1:15" ht="15.75" thickBot="1" x14ac:dyDescent="0.3">
      <c r="A15" s="78"/>
      <c r="H15" s="163"/>
      <c r="M15" s="163"/>
      <c r="N15" s="163"/>
      <c r="O15" s="163"/>
    </row>
    <row r="16" spans="1:15" ht="29.1" customHeight="1" x14ac:dyDescent="0.25">
      <c r="A16" s="572" t="s">
        <v>1</v>
      </c>
      <c r="B16" s="573"/>
      <c r="C16" s="561" t="s">
        <v>95</v>
      </c>
      <c r="D16" s="562"/>
      <c r="E16" s="563"/>
      <c r="F16" s="568" t="s">
        <v>94</v>
      </c>
      <c r="G16" s="571"/>
      <c r="H16" s="571"/>
      <c r="I16" s="571"/>
      <c r="J16" s="571"/>
      <c r="K16" s="569"/>
    </row>
    <row r="17" spans="1:11" ht="35.1" customHeight="1" x14ac:dyDescent="0.25">
      <c r="A17" s="574"/>
      <c r="B17" s="575"/>
      <c r="C17" s="544" t="s">
        <v>90</v>
      </c>
      <c r="D17" s="539" t="s">
        <v>44</v>
      </c>
      <c r="E17" s="538" t="s">
        <v>173</v>
      </c>
      <c r="F17" s="540" t="s">
        <v>102</v>
      </c>
      <c r="G17" s="541" t="s">
        <v>53</v>
      </c>
      <c r="H17" s="542"/>
      <c r="I17" s="543"/>
      <c r="J17" s="570" t="s">
        <v>106</v>
      </c>
      <c r="K17" s="538" t="s">
        <v>107</v>
      </c>
    </row>
    <row r="18" spans="1:11" ht="120" x14ac:dyDescent="0.25">
      <c r="A18" s="576"/>
      <c r="B18" s="577"/>
      <c r="C18" s="544"/>
      <c r="D18" s="539"/>
      <c r="E18" s="538"/>
      <c r="F18" s="540"/>
      <c r="G18" s="114" t="s">
        <v>56</v>
      </c>
      <c r="H18" s="113" t="s">
        <v>101</v>
      </c>
      <c r="I18" s="112" t="s">
        <v>91</v>
      </c>
      <c r="J18" s="570"/>
      <c r="K18" s="538"/>
    </row>
    <row r="19" spans="1:11" ht="24" x14ac:dyDescent="0.25">
      <c r="A19" s="534" t="s">
        <v>2</v>
      </c>
      <c r="B19" s="535"/>
      <c r="C19" s="122" t="s">
        <v>3</v>
      </c>
      <c r="D19" s="123" t="s">
        <v>4</v>
      </c>
      <c r="E19" s="124" t="s">
        <v>98</v>
      </c>
      <c r="F19" s="125" t="s">
        <v>6</v>
      </c>
      <c r="G19" s="126" t="s">
        <v>104</v>
      </c>
      <c r="H19" s="127" t="s">
        <v>64</v>
      </c>
      <c r="I19" s="124" t="s">
        <v>103</v>
      </c>
      <c r="J19" s="127" t="s">
        <v>109</v>
      </c>
      <c r="K19" s="124" t="s">
        <v>105</v>
      </c>
    </row>
    <row r="20" spans="1:11" ht="35.1" customHeight="1" x14ac:dyDescent="0.25">
      <c r="A20" s="536" t="s">
        <v>160</v>
      </c>
      <c r="B20" s="537"/>
      <c r="C20" s="334">
        <f>'B1_KK_sledování '!G26</f>
        <v>625944042.63999999</v>
      </c>
      <c r="D20" s="549" t="s">
        <v>399</v>
      </c>
      <c r="E20" s="550"/>
      <c r="F20" s="335">
        <f>'B1_KK_sledování '!L26</f>
        <v>125585989.03000002</v>
      </c>
      <c r="G20" s="336">
        <f>'B1_KK_sledování '!M26</f>
        <v>60634123.939999998</v>
      </c>
      <c r="H20" s="337">
        <f>'B1_KK_sledování '!N26</f>
        <v>45230146.839999996</v>
      </c>
      <c r="I20" s="338">
        <f>'B1_KK_sledování '!O26</f>
        <v>15403977.1</v>
      </c>
      <c r="J20" s="487">
        <f>F20-G20</f>
        <v>64951865.090000018</v>
      </c>
      <c r="K20" s="488">
        <f>G20/F20</f>
        <v>0.48280962238164721</v>
      </c>
    </row>
    <row r="21" spans="1:11" ht="35.1" customHeight="1" x14ac:dyDescent="0.25">
      <c r="A21" s="545" t="s">
        <v>161</v>
      </c>
      <c r="B21" s="546"/>
      <c r="C21" s="578">
        <f>B2_PO_sledování!G46</f>
        <v>3126264438.1100001</v>
      </c>
      <c r="D21" s="551"/>
      <c r="E21" s="552"/>
      <c r="F21" s="580">
        <f>B2_PO_sledování!L46</f>
        <v>903291482.47000003</v>
      </c>
      <c r="G21" s="582">
        <f>B2_PO_sledování!M46</f>
        <v>345342488.17999995</v>
      </c>
      <c r="H21" s="339">
        <f>B2_PO_sledování!N46</f>
        <v>380182625.92000002</v>
      </c>
      <c r="I21" s="584">
        <f>B2_PO_sledování!O46</f>
        <v>4252481.5100000007</v>
      </c>
      <c r="J21" s="532">
        <f>F21-H21</f>
        <v>523108856.55000001</v>
      </c>
      <c r="K21" s="566">
        <f>G21/F21</f>
        <v>0.38231566983857773</v>
      </c>
    </row>
    <row r="22" spans="1:11" ht="35.1" customHeight="1" thickBot="1" x14ac:dyDescent="0.3">
      <c r="A22" s="547" t="s">
        <v>162</v>
      </c>
      <c r="B22" s="548"/>
      <c r="C22" s="579"/>
      <c r="D22" s="553"/>
      <c r="E22" s="554"/>
      <c r="F22" s="581"/>
      <c r="G22" s="583"/>
      <c r="H22" s="356">
        <f>-(B2_PO_sledování!N48)</f>
        <v>-39092619.25</v>
      </c>
      <c r="I22" s="585"/>
      <c r="J22" s="533"/>
      <c r="K22" s="567"/>
    </row>
    <row r="23" spans="1:11" ht="35.1" customHeight="1" thickBot="1" x14ac:dyDescent="0.3">
      <c r="A23" s="530" t="s">
        <v>0</v>
      </c>
      <c r="B23" s="531"/>
      <c r="C23" s="260">
        <f>SUM(C20:C21)</f>
        <v>3752208480.75</v>
      </c>
      <c r="D23" s="261" t="s">
        <v>165</v>
      </c>
      <c r="E23" s="111" t="s">
        <v>129</v>
      </c>
      <c r="F23" s="264">
        <f t="shared" ref="F23:J23" si="1">SUM(F20:F22)</f>
        <v>1028877471.5</v>
      </c>
      <c r="G23" s="265">
        <f t="shared" si="1"/>
        <v>405976612.11999995</v>
      </c>
      <c r="H23" s="266">
        <f t="shared" si="1"/>
        <v>386320153.50999999</v>
      </c>
      <c r="I23" s="267">
        <f t="shared" si="1"/>
        <v>19656458.609999999</v>
      </c>
      <c r="J23" s="266">
        <f t="shared" si="1"/>
        <v>588060721.63999999</v>
      </c>
      <c r="K23" s="111">
        <f>G23/F23</f>
        <v>0.39458207936862183</v>
      </c>
    </row>
    <row r="27" spans="1:11" x14ac:dyDescent="0.25">
      <c r="H27" s="27"/>
    </row>
    <row r="28" spans="1:11" x14ac:dyDescent="0.25">
      <c r="G28" s="179"/>
      <c r="H28" s="180"/>
      <c r="J28" s="163"/>
    </row>
    <row r="29" spans="1:11" x14ac:dyDescent="0.25">
      <c r="G29" s="163"/>
      <c r="H29" s="163"/>
      <c r="I29" s="163"/>
    </row>
    <row r="30" spans="1:11" x14ac:dyDescent="0.25">
      <c r="G30" s="163"/>
      <c r="H30" s="183"/>
      <c r="I30" s="181"/>
      <c r="J30" s="179"/>
    </row>
    <row r="31" spans="1:11" x14ac:dyDescent="0.25">
      <c r="G31" s="163"/>
      <c r="H31" s="184"/>
      <c r="I31" s="180"/>
      <c r="J31" s="179"/>
    </row>
    <row r="32" spans="1:11" x14ac:dyDescent="0.25">
      <c r="G32" s="163"/>
      <c r="H32" s="184"/>
      <c r="I32" s="180"/>
      <c r="J32" s="179"/>
    </row>
    <row r="33" spans="2:10" x14ac:dyDescent="0.25">
      <c r="G33" s="163"/>
      <c r="H33" s="184"/>
      <c r="I33" s="180"/>
      <c r="J33" s="179"/>
    </row>
    <row r="34" spans="2:10" x14ac:dyDescent="0.25">
      <c r="G34" s="163"/>
      <c r="H34" s="184"/>
      <c r="I34" s="182"/>
      <c r="J34" s="179"/>
    </row>
    <row r="35" spans="2:10" x14ac:dyDescent="0.25">
      <c r="F35" s="272"/>
      <c r="G35" s="272"/>
      <c r="H35" s="273"/>
      <c r="I35" s="274"/>
    </row>
    <row r="36" spans="2:10" x14ac:dyDescent="0.25">
      <c r="F36" s="275"/>
      <c r="G36" s="276"/>
      <c r="H36" s="273"/>
      <c r="I36" s="274"/>
    </row>
    <row r="37" spans="2:10" x14ac:dyDescent="0.25">
      <c r="F37" s="275"/>
      <c r="G37" s="276"/>
      <c r="H37" s="273"/>
      <c r="I37" s="275"/>
    </row>
    <row r="38" spans="2:10" x14ac:dyDescent="0.25">
      <c r="F38" s="27"/>
      <c r="G38" s="27"/>
      <c r="H38" s="27"/>
      <c r="I38" s="274"/>
    </row>
    <row r="45" spans="2:10" ht="23.25" x14ac:dyDescent="0.35">
      <c r="B45" s="361"/>
    </row>
  </sheetData>
  <mergeCells count="34">
    <mergeCell ref="A1:K1"/>
    <mergeCell ref="A3:K3"/>
    <mergeCell ref="A14:K14"/>
    <mergeCell ref="K21:K22"/>
    <mergeCell ref="J5:K5"/>
    <mergeCell ref="J17:J18"/>
    <mergeCell ref="F16:K16"/>
    <mergeCell ref="A16:B18"/>
    <mergeCell ref="C21:C22"/>
    <mergeCell ref="F21:F22"/>
    <mergeCell ref="G21:G22"/>
    <mergeCell ref="I21:I22"/>
    <mergeCell ref="A6:B6"/>
    <mergeCell ref="C5:E5"/>
    <mergeCell ref="F5:I5"/>
    <mergeCell ref="A5:B5"/>
    <mergeCell ref="A7:B7"/>
    <mergeCell ref="A8:B8"/>
    <mergeCell ref="A9:B9"/>
    <mergeCell ref="A10:B10"/>
    <mergeCell ref="C16:E16"/>
    <mergeCell ref="A23:B23"/>
    <mergeCell ref="J21:J22"/>
    <mergeCell ref="A19:B19"/>
    <mergeCell ref="A20:B20"/>
    <mergeCell ref="K17:K18"/>
    <mergeCell ref="E17:E18"/>
    <mergeCell ref="D17:D18"/>
    <mergeCell ref="F17:F18"/>
    <mergeCell ref="G17:I17"/>
    <mergeCell ref="C17:C18"/>
    <mergeCell ref="A21:B21"/>
    <mergeCell ref="A22:B22"/>
    <mergeCell ref="D20:E22"/>
  </mergeCells>
  <pageMargins left="0.70866141732283472" right="0.31496062992125984" top="0.74803149606299213" bottom="0.74803149606299213" header="0.31496062992125984" footer="0.31496062992125984"/>
  <pageSetup paperSize="9" scale="68" orientation="landscape" horizontalDpi="4294967293" verticalDpi="4294967293" r:id="rId1"/>
  <headerFooter>
    <oddFooter xml:space="preserve">&amp;R&amp;12Zpracoval odbor finanční, stav k 1. 5. 2021
 </oddFooter>
  </headerFooter>
  <ignoredErrors>
    <ignoredError sqref="E10 I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zoomScale="54" zoomScaleNormal="54" zoomScaleSheetLayoutView="71" workbookViewId="0">
      <pane xSplit="1" ySplit="5" topLeftCell="B6" activePane="bottomRight" state="frozen"/>
      <selection pane="topRight" activeCell="B1" sqref="B1"/>
      <selection pane="bottomLeft" activeCell="A7" sqref="A7"/>
      <selection pane="bottomRight" activeCell="O1" sqref="O1:P1"/>
    </sheetView>
  </sheetViews>
  <sheetFormatPr defaultColWidth="9.140625" defaultRowHeight="15" x14ac:dyDescent="0.25"/>
  <cols>
    <col min="1" max="2" width="9.42578125" style="136" customWidth="1"/>
    <col min="3" max="3" width="36.42578125" style="136" customWidth="1"/>
    <col min="4" max="4" width="12.85546875" style="136" customWidth="1"/>
    <col min="5" max="5" width="11.42578125" style="136" customWidth="1"/>
    <col min="6" max="7" width="16.42578125" style="136" customWidth="1"/>
    <col min="8" max="8" width="13.140625" style="136" customWidth="1"/>
    <col min="9" max="9" width="33.42578125" style="136" customWidth="1"/>
    <col min="10" max="10" width="15.42578125" style="136" customWidth="1"/>
    <col min="11" max="11" width="13.5703125" style="136" customWidth="1"/>
    <col min="12" max="13" width="14.85546875" style="136" customWidth="1"/>
    <col min="14" max="14" width="51.85546875" style="136" customWidth="1"/>
    <col min="15" max="15" width="18.42578125" style="161" customWidth="1"/>
    <col min="16" max="16" width="46" style="136" customWidth="1"/>
    <col min="17" max="17" width="14.85546875" style="162" customWidth="1"/>
    <col min="18" max="16384" width="9.140625" style="136"/>
  </cols>
  <sheetData>
    <row r="1" spans="1:17" ht="24" customHeight="1" x14ac:dyDescent="0.35">
      <c r="A1" s="269" t="s">
        <v>135</v>
      </c>
      <c r="B1" s="130"/>
      <c r="C1" s="131"/>
      <c r="D1" s="132"/>
      <c r="E1" s="132"/>
      <c r="F1" s="132"/>
      <c r="G1" s="132"/>
      <c r="H1" s="132"/>
      <c r="I1" s="132"/>
      <c r="J1" s="132"/>
      <c r="K1" s="132"/>
      <c r="L1" s="132"/>
      <c r="M1" s="132"/>
      <c r="N1" s="1"/>
      <c r="O1" s="358" t="s">
        <v>174</v>
      </c>
      <c r="P1" s="359">
        <v>44317</v>
      </c>
      <c r="Q1" s="134"/>
    </row>
    <row r="2" spans="1:17" ht="40.35" customHeight="1" x14ac:dyDescent="0.35">
      <c r="A2" s="190" t="s">
        <v>168</v>
      </c>
      <c r="B2" s="130"/>
      <c r="C2" s="131"/>
      <c r="D2" s="132"/>
      <c r="E2" s="132"/>
      <c r="F2" s="132"/>
      <c r="G2" s="132"/>
      <c r="H2" s="132"/>
      <c r="I2" s="132"/>
      <c r="J2" s="132"/>
      <c r="K2" s="132"/>
      <c r="L2" s="132"/>
      <c r="M2" s="132"/>
      <c r="N2" s="1"/>
      <c r="O2" s="133"/>
      <c r="P2" s="1"/>
      <c r="Q2" s="134"/>
    </row>
    <row r="3" spans="1:17" ht="9" customHeight="1" x14ac:dyDescent="0.25">
      <c r="A3" s="135"/>
      <c r="B3" s="135"/>
      <c r="C3" s="135"/>
      <c r="D3" s="135"/>
      <c r="E3" s="135"/>
      <c r="F3" s="135"/>
      <c r="G3" s="135"/>
      <c r="H3" s="135"/>
      <c r="I3" s="135"/>
      <c r="J3" s="135"/>
      <c r="K3" s="135"/>
      <c r="L3" s="135"/>
      <c r="M3" s="135"/>
      <c r="N3" s="135"/>
      <c r="O3" s="137"/>
      <c r="P3" s="135"/>
      <c r="Q3" s="138"/>
    </row>
    <row r="4" spans="1:17" ht="121.5" customHeight="1" x14ac:dyDescent="0.25">
      <c r="A4" s="164" t="s">
        <v>13</v>
      </c>
      <c r="B4" s="164" t="s">
        <v>1</v>
      </c>
      <c r="C4" s="164" t="s">
        <v>37</v>
      </c>
      <c r="D4" s="164" t="s">
        <v>39</v>
      </c>
      <c r="E4" s="164" t="s">
        <v>206</v>
      </c>
      <c r="F4" s="165" t="s">
        <v>132</v>
      </c>
      <c r="G4" s="165" t="s">
        <v>44</v>
      </c>
      <c r="H4" s="164" t="s">
        <v>23</v>
      </c>
      <c r="I4" s="164" t="s">
        <v>26</v>
      </c>
      <c r="J4" s="164" t="s">
        <v>21</v>
      </c>
      <c r="K4" s="164" t="s">
        <v>42</v>
      </c>
      <c r="L4" s="277" t="s">
        <v>169</v>
      </c>
      <c r="M4" s="278" t="s">
        <v>170</v>
      </c>
      <c r="N4" s="164" t="s">
        <v>38</v>
      </c>
      <c r="O4" s="164" t="s">
        <v>34</v>
      </c>
      <c r="P4" s="166" t="s">
        <v>20</v>
      </c>
      <c r="Q4" s="164" t="s">
        <v>19</v>
      </c>
    </row>
    <row r="5" spans="1:17" ht="18" customHeight="1" x14ac:dyDescent="0.25">
      <c r="A5" s="167" t="s">
        <v>2</v>
      </c>
      <c r="B5" s="167" t="s">
        <v>3</v>
      </c>
      <c r="C5" s="167" t="s">
        <v>4</v>
      </c>
      <c r="D5" s="167" t="s">
        <v>5</v>
      </c>
      <c r="E5" s="167" t="s">
        <v>6</v>
      </c>
      <c r="F5" s="168" t="s">
        <v>7</v>
      </c>
      <c r="G5" s="167" t="s">
        <v>8</v>
      </c>
      <c r="H5" s="185" t="s">
        <v>9</v>
      </c>
      <c r="I5" s="169" t="s">
        <v>10</v>
      </c>
      <c r="J5" s="169" t="s">
        <v>11</v>
      </c>
      <c r="K5" s="169" t="s">
        <v>12</v>
      </c>
      <c r="L5" s="139" t="s">
        <v>14</v>
      </c>
      <c r="M5" s="167" t="s">
        <v>15</v>
      </c>
      <c r="N5" s="167" t="s">
        <v>16</v>
      </c>
      <c r="O5" s="170" t="s">
        <v>17</v>
      </c>
      <c r="P5" s="167" t="s">
        <v>22</v>
      </c>
      <c r="Q5" s="167" t="s">
        <v>43</v>
      </c>
    </row>
    <row r="6" spans="1:17" ht="30" x14ac:dyDescent="0.25">
      <c r="A6" s="637" t="s">
        <v>175</v>
      </c>
      <c r="B6" s="639" t="s">
        <v>110</v>
      </c>
      <c r="C6" s="641" t="s">
        <v>111</v>
      </c>
      <c r="D6" s="641" t="s">
        <v>128</v>
      </c>
      <c r="E6" s="644" t="s">
        <v>131</v>
      </c>
      <c r="F6" s="632">
        <v>98003445.049999997</v>
      </c>
      <c r="G6" s="632">
        <v>87078289.189999998</v>
      </c>
      <c r="H6" s="287" t="s">
        <v>112</v>
      </c>
      <c r="I6" s="627" t="s">
        <v>187</v>
      </c>
      <c r="J6" s="290">
        <v>1464072</v>
      </c>
      <c r="K6" s="141">
        <v>0</v>
      </c>
      <c r="L6" s="288">
        <f>J6-K6</f>
        <v>1464072</v>
      </c>
      <c r="M6" s="5">
        <f>L6/J6</f>
        <v>1</v>
      </c>
      <c r="N6" s="146" t="s">
        <v>176</v>
      </c>
      <c r="O6" s="143" t="s">
        <v>29</v>
      </c>
      <c r="P6" s="143" t="s">
        <v>164</v>
      </c>
      <c r="Q6" s="291" t="s">
        <v>129</v>
      </c>
    </row>
    <row r="7" spans="1:17" ht="45" x14ac:dyDescent="0.25">
      <c r="A7" s="638"/>
      <c r="B7" s="640"/>
      <c r="C7" s="642"/>
      <c r="D7" s="642"/>
      <c r="E7" s="645"/>
      <c r="F7" s="633"/>
      <c r="G7" s="633"/>
      <c r="H7" s="305" t="s">
        <v>188</v>
      </c>
      <c r="I7" s="628"/>
      <c r="J7" s="290">
        <v>26492</v>
      </c>
      <c r="K7" s="141">
        <v>26492</v>
      </c>
      <c r="L7" s="288">
        <f>J7-K7</f>
        <v>0</v>
      </c>
      <c r="M7" s="5">
        <f>L7/J7</f>
        <v>0</v>
      </c>
      <c r="N7" s="146" t="s">
        <v>189</v>
      </c>
      <c r="O7" s="143" t="s">
        <v>190</v>
      </c>
      <c r="P7" s="300" t="s">
        <v>398</v>
      </c>
      <c r="Q7" s="291" t="s">
        <v>129</v>
      </c>
    </row>
    <row r="8" spans="1:17" ht="105" x14ac:dyDescent="0.25">
      <c r="A8" s="638"/>
      <c r="B8" s="640"/>
      <c r="C8" s="642"/>
      <c r="D8" s="642"/>
      <c r="E8" s="645"/>
      <c r="F8" s="633"/>
      <c r="G8" s="633"/>
      <c r="H8" s="287" t="s">
        <v>74</v>
      </c>
      <c r="I8" s="628"/>
      <c r="J8" s="290">
        <v>5731781</v>
      </c>
      <c r="K8" s="289">
        <v>1464072</v>
      </c>
      <c r="L8" s="288">
        <f>J8-K8</f>
        <v>4267709</v>
      </c>
      <c r="M8" s="5">
        <f>L8/J8</f>
        <v>0.74456944534342817</v>
      </c>
      <c r="N8" s="146" t="s">
        <v>348</v>
      </c>
      <c r="O8" s="653">
        <v>1504746</v>
      </c>
      <c r="P8" s="635" t="s">
        <v>191</v>
      </c>
      <c r="Q8" s="651">
        <v>0</v>
      </c>
    </row>
    <row r="9" spans="1:17" ht="167.1" customHeight="1" x14ac:dyDescent="0.25">
      <c r="A9" s="638"/>
      <c r="B9" s="640"/>
      <c r="C9" s="643"/>
      <c r="D9" s="640"/>
      <c r="E9" s="646"/>
      <c r="F9" s="633"/>
      <c r="G9" s="633"/>
      <c r="H9" s="287" t="s">
        <v>74</v>
      </c>
      <c r="I9" s="627" t="s">
        <v>186</v>
      </c>
      <c r="J9" s="290">
        <v>81346508</v>
      </c>
      <c r="K9" s="141">
        <v>40674</v>
      </c>
      <c r="L9" s="288">
        <f t="shared" ref="L9:L30" si="0">J9-K9</f>
        <v>81305834</v>
      </c>
      <c r="M9" s="5">
        <f t="shared" ref="M9:M30" si="1">L9/J9</f>
        <v>0.99949999082935437</v>
      </c>
      <c r="N9" s="6" t="s">
        <v>347</v>
      </c>
      <c r="O9" s="654"/>
      <c r="P9" s="657"/>
      <c r="Q9" s="652"/>
    </row>
    <row r="10" spans="1:17" ht="73.5" customHeight="1" x14ac:dyDescent="0.25">
      <c r="A10" s="638"/>
      <c r="B10" s="640"/>
      <c r="C10" s="643"/>
      <c r="D10" s="640"/>
      <c r="E10" s="646"/>
      <c r="F10" s="633"/>
      <c r="G10" s="633"/>
      <c r="H10" s="287" t="s">
        <v>113</v>
      </c>
      <c r="I10" s="630"/>
      <c r="J10" s="290">
        <v>40674</v>
      </c>
      <c r="K10" s="141">
        <v>0</v>
      </c>
      <c r="L10" s="288">
        <f t="shared" si="0"/>
        <v>40674</v>
      </c>
      <c r="M10" s="5">
        <f t="shared" si="1"/>
        <v>1</v>
      </c>
      <c r="N10" s="6" t="s">
        <v>350</v>
      </c>
      <c r="O10" s="143" t="s">
        <v>29</v>
      </c>
      <c r="P10" s="143" t="s">
        <v>164</v>
      </c>
      <c r="Q10" s="291" t="s">
        <v>129</v>
      </c>
    </row>
    <row r="11" spans="1:17" ht="202.5" customHeight="1" x14ac:dyDescent="0.25">
      <c r="A11" s="608" t="s">
        <v>117</v>
      </c>
      <c r="B11" s="609" t="s">
        <v>110</v>
      </c>
      <c r="C11" s="622" t="s">
        <v>118</v>
      </c>
      <c r="D11" s="611" t="s">
        <v>136</v>
      </c>
      <c r="E11" s="611" t="s">
        <v>144</v>
      </c>
      <c r="F11" s="629">
        <v>5213341.5599999996</v>
      </c>
      <c r="G11" s="629">
        <v>4312311.43</v>
      </c>
      <c r="H11" s="287" t="s">
        <v>114</v>
      </c>
      <c r="I11" s="631" t="s">
        <v>229</v>
      </c>
      <c r="J11" s="292">
        <v>3263660</v>
      </c>
      <c r="K11" s="292">
        <v>815915</v>
      </c>
      <c r="L11" s="140">
        <f t="shared" ref="L11" si="2">J11-K11</f>
        <v>2447745</v>
      </c>
      <c r="M11" s="5">
        <f t="shared" ref="M11" si="3">L11/J11</f>
        <v>0.75</v>
      </c>
      <c r="N11" s="647" t="s">
        <v>349</v>
      </c>
      <c r="O11" s="653">
        <v>990736</v>
      </c>
      <c r="P11" s="655" t="s">
        <v>390</v>
      </c>
      <c r="Q11" s="653">
        <v>0</v>
      </c>
    </row>
    <row r="12" spans="1:17" ht="208.5" customHeight="1" x14ac:dyDescent="0.25">
      <c r="A12" s="608"/>
      <c r="B12" s="610" t="s">
        <v>110</v>
      </c>
      <c r="C12" s="623"/>
      <c r="D12" s="612"/>
      <c r="E12" s="612"/>
      <c r="F12" s="629"/>
      <c r="G12" s="629"/>
      <c r="H12" s="282" t="s">
        <v>145</v>
      </c>
      <c r="I12" s="630"/>
      <c r="J12" s="293">
        <v>979098</v>
      </c>
      <c r="K12" s="294">
        <v>174821</v>
      </c>
      <c r="L12" s="140">
        <f t="shared" si="0"/>
        <v>804277</v>
      </c>
      <c r="M12" s="5">
        <f t="shared" si="1"/>
        <v>0.82144688274309619</v>
      </c>
      <c r="N12" s="648"/>
      <c r="O12" s="654"/>
      <c r="P12" s="656"/>
      <c r="Q12" s="654"/>
    </row>
    <row r="13" spans="1:17" ht="270" x14ac:dyDescent="0.25">
      <c r="A13" s="608" t="s">
        <v>119</v>
      </c>
      <c r="B13" s="609" t="s">
        <v>110</v>
      </c>
      <c r="C13" s="634" t="s">
        <v>120</v>
      </c>
      <c r="D13" s="635" t="s">
        <v>192</v>
      </c>
      <c r="E13" s="611" t="s">
        <v>177</v>
      </c>
      <c r="F13" s="629">
        <v>7683717.46</v>
      </c>
      <c r="G13" s="629">
        <v>6530309.8399999999</v>
      </c>
      <c r="H13" s="295" t="s">
        <v>114</v>
      </c>
      <c r="I13" s="306" t="s">
        <v>194</v>
      </c>
      <c r="J13" s="294">
        <v>4033239.72</v>
      </c>
      <c r="K13" s="307">
        <v>201662</v>
      </c>
      <c r="L13" s="140">
        <f t="shared" ref="L13" si="4">J13-K13</f>
        <v>3831577.72</v>
      </c>
      <c r="M13" s="5">
        <f t="shared" ref="M13" si="5">L13/J13</f>
        <v>0.94999999652884504</v>
      </c>
      <c r="N13" s="145" t="s">
        <v>230</v>
      </c>
      <c r="O13" s="651">
        <v>271092</v>
      </c>
      <c r="P13" s="655" t="s">
        <v>391</v>
      </c>
      <c r="Q13" s="653">
        <v>0</v>
      </c>
    </row>
    <row r="14" spans="1:17" ht="100.7" customHeight="1" x14ac:dyDescent="0.25">
      <c r="A14" s="608" t="s">
        <v>119</v>
      </c>
      <c r="B14" s="610" t="s">
        <v>110</v>
      </c>
      <c r="C14" s="612"/>
      <c r="D14" s="636"/>
      <c r="E14" s="612"/>
      <c r="F14" s="629"/>
      <c r="G14" s="629"/>
      <c r="H14" s="287" t="s">
        <v>146</v>
      </c>
      <c r="I14" s="305" t="s">
        <v>193</v>
      </c>
      <c r="J14" s="290">
        <v>201662</v>
      </c>
      <c r="K14" s="307">
        <v>69430</v>
      </c>
      <c r="L14" s="288">
        <f t="shared" si="0"/>
        <v>132232</v>
      </c>
      <c r="M14" s="5">
        <f t="shared" si="1"/>
        <v>0.65571104124723545</v>
      </c>
      <c r="N14" s="279" t="s">
        <v>224</v>
      </c>
      <c r="O14" s="652"/>
      <c r="P14" s="656"/>
      <c r="Q14" s="654"/>
    </row>
    <row r="15" spans="1:17" ht="210" x14ac:dyDescent="0.25">
      <c r="A15" s="608" t="s">
        <v>121</v>
      </c>
      <c r="B15" s="609" t="s">
        <v>110</v>
      </c>
      <c r="C15" s="611" t="s">
        <v>122</v>
      </c>
      <c r="D15" s="644" t="s">
        <v>137</v>
      </c>
      <c r="E15" s="611" t="s">
        <v>130</v>
      </c>
      <c r="F15" s="629">
        <v>13179425.42</v>
      </c>
      <c r="G15" s="649">
        <v>13179425.42</v>
      </c>
      <c r="H15" s="296" t="s">
        <v>114</v>
      </c>
      <c r="I15" s="650" t="s">
        <v>195</v>
      </c>
      <c r="J15" s="147">
        <v>101336.35</v>
      </c>
      <c r="K15" s="129">
        <v>0</v>
      </c>
      <c r="L15" s="288">
        <f t="shared" si="0"/>
        <v>101336.35</v>
      </c>
      <c r="M15" s="5">
        <f t="shared" si="1"/>
        <v>1</v>
      </c>
      <c r="N15" s="145" t="s">
        <v>225</v>
      </c>
      <c r="O15" s="142" t="s">
        <v>29</v>
      </c>
      <c r="P15" s="143" t="s">
        <v>129</v>
      </c>
      <c r="Q15" s="308" t="s">
        <v>129</v>
      </c>
    </row>
    <row r="16" spans="1:17" ht="135" x14ac:dyDescent="0.25">
      <c r="A16" s="608"/>
      <c r="B16" s="610"/>
      <c r="C16" s="612"/>
      <c r="D16" s="636"/>
      <c r="E16" s="612"/>
      <c r="F16" s="629"/>
      <c r="G16" s="649"/>
      <c r="H16" s="296" t="s">
        <v>145</v>
      </c>
      <c r="I16" s="606"/>
      <c r="J16" s="147">
        <v>20269</v>
      </c>
      <c r="K16" s="129">
        <v>0</v>
      </c>
      <c r="L16" s="288">
        <f t="shared" ref="L16:L19" si="6">J16-K16</f>
        <v>20269</v>
      </c>
      <c r="M16" s="5">
        <f t="shared" ref="M16:M19" si="7">L16/J16</f>
        <v>1</v>
      </c>
      <c r="N16" s="145" t="s">
        <v>226</v>
      </c>
      <c r="O16" s="142" t="s">
        <v>29</v>
      </c>
      <c r="P16" s="143" t="s">
        <v>129</v>
      </c>
      <c r="Q16" s="308" t="s">
        <v>129</v>
      </c>
    </row>
    <row r="17" spans="1:17" ht="288.95" customHeight="1" x14ac:dyDescent="0.25">
      <c r="A17" s="608" t="s">
        <v>392</v>
      </c>
      <c r="B17" s="624" t="s">
        <v>110</v>
      </c>
      <c r="C17" s="622" t="s">
        <v>147</v>
      </c>
      <c r="D17" s="660" t="s">
        <v>241</v>
      </c>
      <c r="E17" s="611" t="s">
        <v>130</v>
      </c>
      <c r="F17" s="662">
        <v>11568526.630000001</v>
      </c>
      <c r="G17" s="662">
        <v>11568526.630000001</v>
      </c>
      <c r="H17" s="482" t="s">
        <v>393</v>
      </c>
      <c r="I17" s="664" t="s">
        <v>242</v>
      </c>
      <c r="J17" s="147">
        <v>2675450.1</v>
      </c>
      <c r="K17" s="129">
        <v>2229542</v>
      </c>
      <c r="L17" s="288">
        <f t="shared" si="6"/>
        <v>445908.10000000009</v>
      </c>
      <c r="M17" s="5">
        <f t="shared" si="7"/>
        <v>0.1666665732244455</v>
      </c>
      <c r="N17" s="145" t="s">
        <v>409</v>
      </c>
      <c r="O17" s="602">
        <v>2837405</v>
      </c>
      <c r="P17" s="658" t="s">
        <v>394</v>
      </c>
      <c r="Q17" s="602">
        <v>0</v>
      </c>
    </row>
    <row r="18" spans="1:17" ht="149.1" customHeight="1" x14ac:dyDescent="0.25">
      <c r="A18" s="608"/>
      <c r="B18" s="610"/>
      <c r="C18" s="623"/>
      <c r="D18" s="661"/>
      <c r="E18" s="612"/>
      <c r="F18" s="663"/>
      <c r="G18" s="663"/>
      <c r="H18" s="287" t="s">
        <v>146</v>
      </c>
      <c r="I18" s="665"/>
      <c r="J18" s="147">
        <v>2318724</v>
      </c>
      <c r="K18" s="129">
        <v>607863</v>
      </c>
      <c r="L18" s="288">
        <f t="shared" si="6"/>
        <v>1710861</v>
      </c>
      <c r="M18" s="5">
        <f t="shared" si="7"/>
        <v>0.73784590145269557</v>
      </c>
      <c r="N18" s="145" t="s">
        <v>410</v>
      </c>
      <c r="O18" s="604"/>
      <c r="P18" s="659"/>
      <c r="Q18" s="604"/>
    </row>
    <row r="19" spans="1:17" ht="265.5" customHeight="1" x14ac:dyDescent="0.25">
      <c r="A19" s="520" t="s">
        <v>430</v>
      </c>
      <c r="B19" s="524" t="s">
        <v>110</v>
      </c>
      <c r="C19" s="286" t="s">
        <v>148</v>
      </c>
      <c r="D19" s="525" t="s">
        <v>244</v>
      </c>
      <c r="E19" s="526" t="s">
        <v>245</v>
      </c>
      <c r="F19" s="523">
        <v>87687163</v>
      </c>
      <c r="G19" s="523">
        <v>63267367.82</v>
      </c>
      <c r="H19" s="522" t="s">
        <v>351</v>
      </c>
      <c r="I19" s="527" t="s">
        <v>432</v>
      </c>
      <c r="J19" s="147">
        <v>2151.2199999999998</v>
      </c>
      <c r="K19" s="129">
        <v>2151.2199999999998</v>
      </c>
      <c r="L19" s="288">
        <f t="shared" si="6"/>
        <v>0</v>
      </c>
      <c r="M19" s="5">
        <f t="shared" si="7"/>
        <v>0</v>
      </c>
      <c r="N19" s="145" t="s">
        <v>431</v>
      </c>
      <c r="O19" s="519">
        <v>2151.2199999999998</v>
      </c>
      <c r="P19" s="521" t="s">
        <v>433</v>
      </c>
      <c r="Q19" s="519">
        <v>932.4</v>
      </c>
    </row>
    <row r="20" spans="1:17" ht="169.5" customHeight="1" x14ac:dyDescent="0.25">
      <c r="A20" s="285" t="s">
        <v>123</v>
      </c>
      <c r="B20" s="192" t="s">
        <v>110</v>
      </c>
      <c r="C20" s="192" t="s">
        <v>124</v>
      </c>
      <c r="D20" s="192" t="s">
        <v>149</v>
      </c>
      <c r="E20" s="297" t="s">
        <v>150</v>
      </c>
      <c r="F20" s="193">
        <v>87252251.980000004</v>
      </c>
      <c r="G20" s="357">
        <v>65224984.149999999</v>
      </c>
      <c r="H20" s="187" t="s">
        <v>151</v>
      </c>
      <c r="I20" s="144" t="s">
        <v>152</v>
      </c>
      <c r="J20" s="149">
        <v>269934.52</v>
      </c>
      <c r="K20" s="129">
        <v>269934.52</v>
      </c>
      <c r="L20" s="288">
        <f t="shared" si="0"/>
        <v>0</v>
      </c>
      <c r="M20" s="5">
        <f t="shared" si="1"/>
        <v>0</v>
      </c>
      <c r="N20" s="8" t="s">
        <v>227</v>
      </c>
      <c r="O20" s="157">
        <v>269934.52</v>
      </c>
      <c r="P20" s="360" t="s">
        <v>395</v>
      </c>
      <c r="Q20" s="313">
        <v>0</v>
      </c>
    </row>
    <row r="21" spans="1:17" ht="249" customHeight="1" x14ac:dyDescent="0.25">
      <c r="A21" s="608" t="s">
        <v>411</v>
      </c>
      <c r="B21" s="625" t="s">
        <v>110</v>
      </c>
      <c r="C21" s="626" t="s">
        <v>127</v>
      </c>
      <c r="D21" s="666" t="s">
        <v>267</v>
      </c>
      <c r="E21" s="667" t="s">
        <v>275</v>
      </c>
      <c r="F21" s="662">
        <v>135462141.78</v>
      </c>
      <c r="G21" s="662">
        <v>79975425.140000001</v>
      </c>
      <c r="H21" s="503" t="s">
        <v>401</v>
      </c>
      <c r="I21" s="469" t="s">
        <v>268</v>
      </c>
      <c r="J21" s="149">
        <v>344617.16</v>
      </c>
      <c r="K21" s="129">
        <v>344617.16</v>
      </c>
      <c r="L21" s="288">
        <f t="shared" si="0"/>
        <v>0</v>
      </c>
      <c r="M21" s="5">
        <f t="shared" si="1"/>
        <v>0</v>
      </c>
      <c r="N21" s="146" t="s">
        <v>413</v>
      </c>
      <c r="O21" s="496">
        <v>344617.16</v>
      </c>
      <c r="P21" s="501" t="s">
        <v>414</v>
      </c>
      <c r="Q21" s="502">
        <v>0</v>
      </c>
    </row>
    <row r="22" spans="1:17" ht="227.45" customHeight="1" x14ac:dyDescent="0.25">
      <c r="A22" s="608"/>
      <c r="B22" s="610"/>
      <c r="C22" s="623"/>
      <c r="D22" s="636"/>
      <c r="E22" s="612"/>
      <c r="F22" s="663"/>
      <c r="G22" s="663"/>
      <c r="H22" s="503" t="s">
        <v>412</v>
      </c>
      <c r="I22" s="469" t="s">
        <v>271</v>
      </c>
      <c r="J22" s="149">
        <v>100000</v>
      </c>
      <c r="K22" s="129">
        <v>100000</v>
      </c>
      <c r="L22" s="288">
        <f t="shared" ref="L22" si="8">J22-K22</f>
        <v>0</v>
      </c>
      <c r="M22" s="5">
        <f t="shared" ref="M22" si="9">L22/J22</f>
        <v>0</v>
      </c>
      <c r="N22" s="8" t="s">
        <v>415</v>
      </c>
      <c r="O22" s="496">
        <v>100000</v>
      </c>
      <c r="P22" s="146" t="s">
        <v>416</v>
      </c>
      <c r="Q22" s="502">
        <v>0</v>
      </c>
    </row>
    <row r="23" spans="1:17" ht="165" x14ac:dyDescent="0.25">
      <c r="A23" s="613" t="s">
        <v>178</v>
      </c>
      <c r="B23" s="616" t="s">
        <v>110</v>
      </c>
      <c r="C23" s="619" t="s">
        <v>153</v>
      </c>
      <c r="D23" s="619" t="s">
        <v>219</v>
      </c>
      <c r="E23" s="619" t="s">
        <v>205</v>
      </c>
      <c r="F23" s="599">
        <v>34262039.270000003</v>
      </c>
      <c r="G23" s="602">
        <v>32545686.609999999</v>
      </c>
      <c r="H23" s="286" t="s">
        <v>114</v>
      </c>
      <c r="I23" s="605" t="s">
        <v>201</v>
      </c>
      <c r="J23" s="298">
        <v>2400</v>
      </c>
      <c r="K23" s="7">
        <v>2281</v>
      </c>
      <c r="L23" s="288">
        <f t="shared" si="0"/>
        <v>119</v>
      </c>
      <c r="M23" s="5">
        <f t="shared" si="1"/>
        <v>4.9583333333333333E-2</v>
      </c>
      <c r="N23" s="8" t="s">
        <v>202</v>
      </c>
      <c r="O23" s="593">
        <v>3421.79</v>
      </c>
      <c r="P23" s="596" t="s">
        <v>196</v>
      </c>
      <c r="Q23" s="593">
        <v>0</v>
      </c>
    </row>
    <row r="24" spans="1:17" ht="68.099999999999994" customHeight="1" x14ac:dyDescent="0.25">
      <c r="A24" s="614"/>
      <c r="B24" s="617"/>
      <c r="C24" s="620"/>
      <c r="D24" s="620"/>
      <c r="E24" s="620"/>
      <c r="F24" s="600"/>
      <c r="G24" s="603"/>
      <c r="H24" s="282" t="s">
        <v>198</v>
      </c>
      <c r="I24" s="606"/>
      <c r="J24" s="298">
        <v>1084</v>
      </c>
      <c r="K24" s="7">
        <v>1084</v>
      </c>
      <c r="L24" s="288">
        <f t="shared" si="0"/>
        <v>0</v>
      </c>
      <c r="M24" s="5">
        <f t="shared" si="1"/>
        <v>0</v>
      </c>
      <c r="N24" s="211" t="s">
        <v>197</v>
      </c>
      <c r="O24" s="594"/>
      <c r="P24" s="597"/>
      <c r="Q24" s="594"/>
    </row>
    <row r="25" spans="1:17" ht="54.95" customHeight="1" x14ac:dyDescent="0.25">
      <c r="A25" s="615"/>
      <c r="B25" s="618"/>
      <c r="C25" s="621"/>
      <c r="D25" s="621"/>
      <c r="E25" s="621"/>
      <c r="F25" s="601"/>
      <c r="G25" s="604"/>
      <c r="H25" s="282" t="s">
        <v>200</v>
      </c>
      <c r="I25" s="607"/>
      <c r="J25" s="299">
        <v>56.79</v>
      </c>
      <c r="K25" s="7">
        <v>56.79</v>
      </c>
      <c r="L25" s="288">
        <f t="shared" si="0"/>
        <v>0</v>
      </c>
      <c r="M25" s="304">
        <f t="shared" si="1"/>
        <v>0</v>
      </c>
      <c r="N25" s="309" t="s">
        <v>199</v>
      </c>
      <c r="O25" s="595"/>
      <c r="P25" s="598"/>
      <c r="Q25" s="595"/>
    </row>
    <row r="26" spans="1:17" ht="126" customHeight="1" x14ac:dyDescent="0.25">
      <c r="A26" s="172" t="s">
        <v>179</v>
      </c>
      <c r="B26" s="158" t="s">
        <v>110</v>
      </c>
      <c r="C26" s="158" t="s">
        <v>203</v>
      </c>
      <c r="D26" s="268" t="s">
        <v>222</v>
      </c>
      <c r="E26" s="319" t="s">
        <v>221</v>
      </c>
      <c r="F26" s="159">
        <v>5000000</v>
      </c>
      <c r="G26" s="311">
        <v>4500000</v>
      </c>
      <c r="H26" s="282" t="s">
        <v>184</v>
      </c>
      <c r="I26" s="284" t="s">
        <v>207</v>
      </c>
      <c r="J26" s="147">
        <v>95000</v>
      </c>
      <c r="K26" s="129">
        <v>95000</v>
      </c>
      <c r="L26" s="288">
        <f t="shared" si="0"/>
        <v>0</v>
      </c>
      <c r="M26" s="5">
        <f t="shared" si="1"/>
        <v>0</v>
      </c>
      <c r="N26" s="8" t="s">
        <v>208</v>
      </c>
      <c r="O26" s="191">
        <v>95000</v>
      </c>
      <c r="P26" s="300" t="s">
        <v>228</v>
      </c>
      <c r="Q26" s="313">
        <v>0</v>
      </c>
    </row>
    <row r="27" spans="1:17" ht="105" x14ac:dyDescent="0.25">
      <c r="A27" s="171" t="s">
        <v>180</v>
      </c>
      <c r="B27" s="150" t="s">
        <v>110</v>
      </c>
      <c r="C27" s="150" t="s">
        <v>155</v>
      </c>
      <c r="D27" s="150" t="s">
        <v>211</v>
      </c>
      <c r="E27" s="310" t="s">
        <v>204</v>
      </c>
      <c r="F27" s="191">
        <v>6335700</v>
      </c>
      <c r="G27" s="191">
        <v>6335700</v>
      </c>
      <c r="H27" s="151" t="s">
        <v>154</v>
      </c>
      <c r="I27" s="152" t="s">
        <v>209</v>
      </c>
      <c r="J27" s="147">
        <v>2099.83</v>
      </c>
      <c r="K27" s="129">
        <v>2099.83</v>
      </c>
      <c r="L27" s="288">
        <f t="shared" si="0"/>
        <v>0</v>
      </c>
      <c r="M27" s="5">
        <f t="shared" si="1"/>
        <v>0</v>
      </c>
      <c r="N27" s="8" t="s">
        <v>212</v>
      </c>
      <c r="O27" s="156">
        <v>2099.83</v>
      </c>
      <c r="P27" s="189" t="s">
        <v>210</v>
      </c>
      <c r="Q27" s="154">
        <v>0</v>
      </c>
    </row>
    <row r="28" spans="1:17" ht="256.5" customHeight="1" x14ac:dyDescent="0.25">
      <c r="A28" s="283" t="s">
        <v>181</v>
      </c>
      <c r="B28" s="281" t="s">
        <v>110</v>
      </c>
      <c r="C28" s="281" t="s">
        <v>156</v>
      </c>
      <c r="D28" s="281" t="s">
        <v>214</v>
      </c>
      <c r="E28" s="281" t="s">
        <v>213</v>
      </c>
      <c r="F28" s="301">
        <v>67200000</v>
      </c>
      <c r="G28" s="301">
        <v>67200000</v>
      </c>
      <c r="H28" s="178" t="s">
        <v>157</v>
      </c>
      <c r="I28" s="314" t="s">
        <v>215</v>
      </c>
      <c r="J28" s="147">
        <v>352692</v>
      </c>
      <c r="K28" s="129">
        <v>0</v>
      </c>
      <c r="L28" s="288">
        <f t="shared" si="0"/>
        <v>352692</v>
      </c>
      <c r="M28" s="5">
        <f t="shared" si="1"/>
        <v>1</v>
      </c>
      <c r="N28" s="8" t="s">
        <v>216</v>
      </c>
      <c r="O28" s="316" t="s">
        <v>29</v>
      </c>
      <c r="P28" s="312" t="s">
        <v>129</v>
      </c>
      <c r="Q28" s="315" t="s">
        <v>129</v>
      </c>
    </row>
    <row r="29" spans="1:17" ht="288" customHeight="1" x14ac:dyDescent="0.25">
      <c r="A29" s="171" t="s">
        <v>182</v>
      </c>
      <c r="B29" s="153" t="s">
        <v>110</v>
      </c>
      <c r="C29" s="280" t="s">
        <v>163</v>
      </c>
      <c r="D29" s="317" t="s">
        <v>218</v>
      </c>
      <c r="E29" s="280" t="s">
        <v>134</v>
      </c>
      <c r="F29" s="302">
        <v>5649282</v>
      </c>
      <c r="G29" s="157">
        <v>4895628.84</v>
      </c>
      <c r="H29" s="188" t="s">
        <v>154</v>
      </c>
      <c r="I29" s="155" t="s">
        <v>217</v>
      </c>
      <c r="J29" s="147">
        <v>943624.8</v>
      </c>
      <c r="K29" s="129">
        <v>188724.96</v>
      </c>
      <c r="L29" s="288">
        <f t="shared" si="0"/>
        <v>754899.84000000008</v>
      </c>
      <c r="M29" s="5">
        <f t="shared" si="1"/>
        <v>0.8</v>
      </c>
      <c r="N29" s="146" t="s">
        <v>355</v>
      </c>
      <c r="O29" s="4">
        <v>188724.96</v>
      </c>
      <c r="P29" s="360" t="s">
        <v>356</v>
      </c>
      <c r="Q29" s="4">
        <v>188724.96</v>
      </c>
    </row>
    <row r="30" spans="1:17" ht="129.94999999999999" customHeight="1" x14ac:dyDescent="0.25">
      <c r="A30" s="283" t="s">
        <v>183</v>
      </c>
      <c r="B30" s="281" t="s">
        <v>110</v>
      </c>
      <c r="C30" s="280" t="s">
        <v>185</v>
      </c>
      <c r="D30" s="189" t="s">
        <v>222</v>
      </c>
      <c r="E30" s="319" t="s">
        <v>220</v>
      </c>
      <c r="F30" s="302">
        <v>5000000</v>
      </c>
      <c r="G30" s="311">
        <v>4500000</v>
      </c>
      <c r="H30" s="151" t="s">
        <v>154</v>
      </c>
      <c r="I30" s="155" t="s">
        <v>231</v>
      </c>
      <c r="J30" s="147">
        <v>5000</v>
      </c>
      <c r="K30" s="129">
        <v>0</v>
      </c>
      <c r="L30" s="288">
        <f t="shared" si="0"/>
        <v>5000</v>
      </c>
      <c r="M30" s="5">
        <f t="shared" si="1"/>
        <v>1</v>
      </c>
      <c r="N30" s="146" t="s">
        <v>223</v>
      </c>
      <c r="O30" s="143" t="s">
        <v>29</v>
      </c>
      <c r="P30" s="203" t="s">
        <v>129</v>
      </c>
      <c r="Q30" s="318" t="s">
        <v>129</v>
      </c>
    </row>
    <row r="31" spans="1:17" ht="32.25" customHeight="1" x14ac:dyDescent="0.25">
      <c r="A31" s="173" t="s">
        <v>0</v>
      </c>
      <c r="B31" s="173"/>
      <c r="C31" s="173"/>
      <c r="D31" s="303"/>
      <c r="E31" s="173"/>
      <c r="F31" s="174">
        <f>SUM(F6:F30)</f>
        <v>569497034.14999998</v>
      </c>
      <c r="G31" s="174">
        <f>SUM(G6:G30)</f>
        <v>451113655.06999999</v>
      </c>
      <c r="H31" s="175"/>
      <c r="I31" s="176"/>
      <c r="J31" s="174">
        <f>SUM(J6:J30)</f>
        <v>104321626.48999998</v>
      </c>
      <c r="K31" s="174">
        <f>SUM(K6:K30)</f>
        <v>6636420.4800000004</v>
      </c>
      <c r="L31" s="160">
        <f>SUM(L6:L30)</f>
        <v>97685206.00999999</v>
      </c>
      <c r="M31" s="194">
        <f>L31/J31</f>
        <v>0.93638499797895558</v>
      </c>
      <c r="N31" s="173"/>
      <c r="O31" s="321">
        <f>SUM(O8:O30)</f>
        <v>6609928.4800000004</v>
      </c>
      <c r="P31" s="177"/>
      <c r="Q31" s="321">
        <f>SUM(Q6:Q30)</f>
        <v>189657.36</v>
      </c>
    </row>
    <row r="33" spans="2:15" x14ac:dyDescent="0.25">
      <c r="B33" s="148"/>
    </row>
    <row r="34" spans="2:15" x14ac:dyDescent="0.25">
      <c r="O34" s="186"/>
    </row>
    <row r="38" spans="2:15" x14ac:dyDescent="0.25">
      <c r="K38" s="320"/>
      <c r="L38" s="320"/>
    </row>
  </sheetData>
  <autoFilter ref="A5:Q31"/>
  <mergeCells count="71">
    <mergeCell ref="D21:D22"/>
    <mergeCell ref="E21:E22"/>
    <mergeCell ref="F21:F22"/>
    <mergeCell ref="G21:G22"/>
    <mergeCell ref="O17:O18"/>
    <mergeCell ref="P17:P18"/>
    <mergeCell ref="Q17:Q18"/>
    <mergeCell ref="D17:D18"/>
    <mergeCell ref="E17:E18"/>
    <mergeCell ref="F17:F18"/>
    <mergeCell ref="G17:G18"/>
    <mergeCell ref="I17:I18"/>
    <mergeCell ref="O13:O14"/>
    <mergeCell ref="Q13:Q14"/>
    <mergeCell ref="P13:P14"/>
    <mergeCell ref="O8:O9"/>
    <mergeCell ref="P8:P9"/>
    <mergeCell ref="Q8:Q9"/>
    <mergeCell ref="O11:O12"/>
    <mergeCell ref="Q11:Q12"/>
    <mergeCell ref="P11:P12"/>
    <mergeCell ref="N11:N12"/>
    <mergeCell ref="D15:D16"/>
    <mergeCell ref="E15:E16"/>
    <mergeCell ref="F13:F14"/>
    <mergeCell ref="G13:G14"/>
    <mergeCell ref="F15:F16"/>
    <mergeCell ref="G15:G16"/>
    <mergeCell ref="I15:I16"/>
    <mergeCell ref="C13:C14"/>
    <mergeCell ref="D13:D14"/>
    <mergeCell ref="E13:E14"/>
    <mergeCell ref="A6:A10"/>
    <mergeCell ref="B6:B10"/>
    <mergeCell ref="C6:C10"/>
    <mergeCell ref="D6:D10"/>
    <mergeCell ref="E6:E10"/>
    <mergeCell ref="D23:D25"/>
    <mergeCell ref="E23:E25"/>
    <mergeCell ref="I6:I8"/>
    <mergeCell ref="A11:A12"/>
    <mergeCell ref="E11:E12"/>
    <mergeCell ref="B11:B12"/>
    <mergeCell ref="C11:C12"/>
    <mergeCell ref="D11:D12"/>
    <mergeCell ref="F11:F12"/>
    <mergeCell ref="G11:G12"/>
    <mergeCell ref="I9:I10"/>
    <mergeCell ref="I11:I12"/>
    <mergeCell ref="F6:F10"/>
    <mergeCell ref="G6:G10"/>
    <mergeCell ref="A13:A14"/>
    <mergeCell ref="B13:B14"/>
    <mergeCell ref="A15:A16"/>
    <mergeCell ref="B15:B16"/>
    <mergeCell ref="C15:C16"/>
    <mergeCell ref="A23:A25"/>
    <mergeCell ref="B23:B25"/>
    <mergeCell ref="C23:C25"/>
    <mergeCell ref="C17:C18"/>
    <mergeCell ref="A17:A18"/>
    <mergeCell ref="B17:B18"/>
    <mergeCell ref="A21:A22"/>
    <mergeCell ref="B21:B22"/>
    <mergeCell ref="C21:C22"/>
    <mergeCell ref="O23:O25"/>
    <mergeCell ref="Q23:Q25"/>
    <mergeCell ref="P23:P25"/>
    <mergeCell ref="F23:F25"/>
    <mergeCell ref="G23:G25"/>
    <mergeCell ref="I23:I25"/>
  </mergeCells>
  <printOptions horizontalCentered="1"/>
  <pageMargins left="0.51181102362204722" right="0.31496062992125984" top="0.74803149606299213" bottom="0.74803149606299213" header="0.31496062992125984" footer="0.31496062992125984"/>
  <pageSetup paperSize="8" scale="57" fitToHeight="0" orientation="landscape" horizontalDpi="4294967293" verticalDpi="4294967293" r:id="rId1"/>
  <headerFooter>
    <oddFooter>&amp;CStránka &amp;P z &amp;N&amp;RZpracoval odbor finanční, stav k 1. 5. 2021</oddFooter>
  </headerFooter>
  <rowBreaks count="1" manualBreakCount="1">
    <brk id="12" max="16383" man="1"/>
  </rowBreaks>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zoomScale="50" zoomScaleNormal="50" workbookViewId="0">
      <pane xSplit="1" ySplit="5" topLeftCell="D6" activePane="bottomRight" state="frozen"/>
      <selection activeCell="B14" sqref="B14"/>
      <selection pane="topRight" activeCell="B14" sqref="B14"/>
      <selection pane="bottomLeft" activeCell="B14" sqref="B14"/>
      <selection pane="bottomRight" activeCell="M8" sqref="M8"/>
    </sheetView>
  </sheetViews>
  <sheetFormatPr defaultColWidth="9.140625" defaultRowHeight="15" x14ac:dyDescent="0.25"/>
  <cols>
    <col min="1" max="1" width="9.42578125" style="366" customWidth="1"/>
    <col min="2" max="2" width="13.42578125" style="366" customWidth="1"/>
    <col min="3" max="3" width="36.42578125" style="366" customWidth="1"/>
    <col min="4" max="4" width="12.85546875" style="366" customWidth="1"/>
    <col min="5" max="5" width="11.42578125" style="366" customWidth="1"/>
    <col min="6" max="7" width="16.42578125" style="366" customWidth="1"/>
    <col min="8" max="8" width="13.140625" style="366" customWidth="1"/>
    <col min="9" max="9" width="33.42578125" style="366" customWidth="1"/>
    <col min="10" max="10" width="14" style="366" customWidth="1"/>
    <col min="11" max="11" width="13.5703125" style="366" customWidth="1"/>
    <col min="12" max="12" width="15" style="366" customWidth="1"/>
    <col min="13" max="13" width="12.42578125" style="366" customWidth="1"/>
    <col min="14" max="14" width="51.5703125" style="366" customWidth="1"/>
    <col min="15" max="15" width="19.140625" style="366" customWidth="1"/>
    <col min="16" max="16" width="37.140625" style="366" customWidth="1"/>
    <col min="17" max="17" width="14.85546875" style="366" customWidth="1"/>
    <col min="18" max="16384" width="9.140625" style="366"/>
  </cols>
  <sheetData>
    <row r="1" spans="1:17" ht="23.25" x14ac:dyDescent="0.35">
      <c r="A1" s="361" t="s">
        <v>357</v>
      </c>
      <c r="B1" s="362"/>
      <c r="C1" s="363"/>
      <c r="D1" s="364"/>
      <c r="E1" s="364"/>
      <c r="F1" s="364"/>
      <c r="G1" s="364"/>
      <c r="H1" s="364"/>
      <c r="I1" s="364"/>
      <c r="J1" s="364"/>
      <c r="K1" s="364"/>
      <c r="L1" s="364"/>
      <c r="M1" s="364"/>
      <c r="N1" s="1"/>
      <c r="O1" s="1"/>
      <c r="P1" s="358" t="s">
        <v>174</v>
      </c>
      <c r="Q1" s="359">
        <v>44317</v>
      </c>
    </row>
    <row r="2" spans="1:17" ht="35.450000000000003" customHeight="1" x14ac:dyDescent="0.35">
      <c r="A2" s="361" t="s">
        <v>358</v>
      </c>
      <c r="B2" s="362"/>
      <c r="C2" s="363"/>
      <c r="D2" s="364"/>
      <c r="E2" s="364"/>
      <c r="F2" s="364"/>
      <c r="G2" s="364"/>
      <c r="H2" s="364"/>
      <c r="I2" s="364"/>
      <c r="J2" s="364"/>
      <c r="K2" s="364"/>
      <c r="L2" s="364"/>
      <c r="M2" s="364"/>
      <c r="N2" s="1"/>
      <c r="O2" s="1"/>
      <c r="P2" s="1"/>
      <c r="Q2" s="365"/>
    </row>
    <row r="3" spans="1:17" ht="9" customHeight="1" x14ac:dyDescent="0.25">
      <c r="A3" s="367"/>
      <c r="B3" s="367"/>
      <c r="C3" s="367"/>
      <c r="D3" s="367"/>
      <c r="E3" s="367"/>
      <c r="F3" s="367"/>
      <c r="G3" s="367"/>
      <c r="H3" s="367"/>
      <c r="I3" s="367"/>
      <c r="J3" s="367"/>
      <c r="K3" s="367"/>
      <c r="L3" s="367"/>
      <c r="M3" s="367"/>
      <c r="N3" s="367"/>
      <c r="O3" s="367"/>
      <c r="P3" s="367"/>
      <c r="Q3" s="367"/>
    </row>
    <row r="4" spans="1:17" ht="121.5" customHeight="1" x14ac:dyDescent="0.25">
      <c r="A4" s="368" t="s">
        <v>13</v>
      </c>
      <c r="B4" s="368" t="s">
        <v>1</v>
      </c>
      <c r="C4" s="368" t="s">
        <v>37</v>
      </c>
      <c r="D4" s="368" t="s">
        <v>39</v>
      </c>
      <c r="E4" s="368" t="s">
        <v>359</v>
      </c>
      <c r="F4" s="369" t="s">
        <v>360</v>
      </c>
      <c r="G4" s="369" t="s">
        <v>44</v>
      </c>
      <c r="H4" s="368" t="s">
        <v>23</v>
      </c>
      <c r="I4" s="368" t="s">
        <v>26</v>
      </c>
      <c r="J4" s="368" t="s">
        <v>21</v>
      </c>
      <c r="K4" s="368" t="s">
        <v>42</v>
      </c>
      <c r="L4" s="370" t="s">
        <v>361</v>
      </c>
      <c r="M4" s="368" t="s">
        <v>362</v>
      </c>
      <c r="N4" s="368" t="s">
        <v>38</v>
      </c>
      <c r="O4" s="368" t="s">
        <v>34</v>
      </c>
      <c r="P4" s="371" t="s">
        <v>20</v>
      </c>
      <c r="Q4" s="368" t="s">
        <v>19</v>
      </c>
    </row>
    <row r="5" spans="1:17" ht="18" customHeight="1" x14ac:dyDescent="0.25">
      <c r="A5" s="372" t="s">
        <v>2</v>
      </c>
      <c r="B5" s="372" t="s">
        <v>3</v>
      </c>
      <c r="C5" s="372" t="s">
        <v>4</v>
      </c>
      <c r="D5" s="372" t="s">
        <v>5</v>
      </c>
      <c r="E5" s="372" t="s">
        <v>6</v>
      </c>
      <c r="F5" s="373" t="s">
        <v>7</v>
      </c>
      <c r="G5" s="372" t="s">
        <v>8</v>
      </c>
      <c r="H5" s="372" t="s">
        <v>9</v>
      </c>
      <c r="I5" s="372" t="s">
        <v>10</v>
      </c>
      <c r="J5" s="372" t="s">
        <v>11</v>
      </c>
      <c r="K5" s="372" t="s">
        <v>12</v>
      </c>
      <c r="L5" s="374" t="s">
        <v>14</v>
      </c>
      <c r="M5" s="372" t="s">
        <v>15</v>
      </c>
      <c r="N5" s="372" t="s">
        <v>16</v>
      </c>
      <c r="O5" s="372" t="s">
        <v>17</v>
      </c>
      <c r="P5" s="375" t="s">
        <v>22</v>
      </c>
      <c r="Q5" s="372" t="s">
        <v>43</v>
      </c>
    </row>
    <row r="6" spans="1:17" ht="345" x14ac:dyDescent="0.25">
      <c r="A6" s="379" t="s">
        <v>364</v>
      </c>
      <c r="B6" s="399" t="s">
        <v>24</v>
      </c>
      <c r="C6" s="399" t="s">
        <v>32</v>
      </c>
      <c r="D6" s="399" t="s">
        <v>317</v>
      </c>
      <c r="E6" s="399" t="s">
        <v>298</v>
      </c>
      <c r="F6" s="400">
        <v>121876492.78</v>
      </c>
      <c r="G6" s="383">
        <v>93179104.650000006</v>
      </c>
      <c r="H6" s="401" t="s">
        <v>74</v>
      </c>
      <c r="I6" s="397" t="s">
        <v>366</v>
      </c>
      <c r="J6" s="380">
        <v>8039972.46</v>
      </c>
      <c r="K6" s="4">
        <v>0</v>
      </c>
      <c r="L6" s="376">
        <f>J6-K6</f>
        <v>8039972.46</v>
      </c>
      <c r="M6" s="403">
        <f>L6/J6</f>
        <v>1</v>
      </c>
      <c r="N6" s="405" t="s">
        <v>367</v>
      </c>
      <c r="O6" s="404" t="s">
        <v>29</v>
      </c>
      <c r="P6" s="143" t="s">
        <v>164</v>
      </c>
      <c r="Q6" s="291" t="s">
        <v>129</v>
      </c>
    </row>
    <row r="7" spans="1:17" ht="116.1" customHeight="1" x14ac:dyDescent="0.25">
      <c r="A7" s="668" t="s">
        <v>365</v>
      </c>
      <c r="B7" s="672" t="s">
        <v>25</v>
      </c>
      <c r="C7" s="672" t="s">
        <v>81</v>
      </c>
      <c r="D7" s="674" t="s">
        <v>337</v>
      </c>
      <c r="E7" s="658" t="s">
        <v>298</v>
      </c>
      <c r="F7" s="632">
        <v>32817739.739999998</v>
      </c>
      <c r="G7" s="670">
        <v>27293911.140000001</v>
      </c>
      <c r="H7" s="398" t="s">
        <v>338</v>
      </c>
      <c r="I7" s="402" t="s">
        <v>339</v>
      </c>
      <c r="J7" s="384">
        <v>229295</v>
      </c>
      <c r="K7" s="129"/>
      <c r="L7" s="376"/>
      <c r="M7" s="403"/>
      <c r="N7" s="382"/>
      <c r="O7" s="406" t="s">
        <v>368</v>
      </c>
      <c r="P7" s="381"/>
      <c r="Q7" s="378"/>
    </row>
    <row r="8" spans="1:17" ht="235.5" customHeight="1" x14ac:dyDescent="0.25">
      <c r="A8" s="669"/>
      <c r="B8" s="673"/>
      <c r="C8" s="673"/>
      <c r="D8" s="675"/>
      <c r="E8" s="659"/>
      <c r="F8" s="676"/>
      <c r="G8" s="671"/>
      <c r="H8" s="398" t="s">
        <v>260</v>
      </c>
      <c r="I8" s="397" t="s">
        <v>340</v>
      </c>
      <c r="J8" s="129">
        <v>409567</v>
      </c>
      <c r="K8" s="129">
        <v>393513.53</v>
      </c>
      <c r="L8" s="376">
        <f>J8-K8</f>
        <v>16053.469999999972</v>
      </c>
      <c r="M8" s="377">
        <f>L8/J8</f>
        <v>3.9196199889151156E-2</v>
      </c>
      <c r="N8" s="409" t="s">
        <v>369</v>
      </c>
      <c r="O8" s="384">
        <v>393513.53</v>
      </c>
      <c r="P8" s="518" t="s">
        <v>429</v>
      </c>
      <c r="Q8" s="378">
        <v>0</v>
      </c>
    </row>
    <row r="9" spans="1:17" ht="32.25" customHeight="1" thickBot="1" x14ac:dyDescent="0.3">
      <c r="A9" s="385" t="s">
        <v>0</v>
      </c>
      <c r="B9" s="386"/>
      <c r="C9" s="386"/>
      <c r="D9" s="386"/>
      <c r="E9" s="386"/>
      <c r="F9" s="387">
        <f>SUM(F6:F8)</f>
        <v>154694232.52000001</v>
      </c>
      <c r="G9" s="388">
        <f>SUM(G6:G8)</f>
        <v>120473015.79000001</v>
      </c>
      <c r="H9" s="387"/>
      <c r="I9" s="389"/>
      <c r="J9" s="387">
        <f>SUM(J6:J8)</f>
        <v>8678834.4600000009</v>
      </c>
      <c r="K9" s="387">
        <f>SUM(K6:K8)</f>
        <v>393513.53</v>
      </c>
      <c r="L9" s="390">
        <f>SUM(L6:L8)</f>
        <v>8056025.9299999997</v>
      </c>
      <c r="M9" s="391">
        <f>L9/J9</f>
        <v>0.92823822912276155</v>
      </c>
      <c r="N9" s="385"/>
      <c r="O9" s="387">
        <f>SUM(O6:O8)</f>
        <v>393513.53</v>
      </c>
      <c r="P9" s="392"/>
      <c r="Q9" s="393">
        <f>SUM(Q6:Q8)</f>
        <v>0</v>
      </c>
    </row>
    <row r="14" spans="1:17" x14ac:dyDescent="0.25">
      <c r="J14" s="407"/>
      <c r="K14" s="407"/>
      <c r="L14" s="407"/>
      <c r="M14" s="407"/>
    </row>
    <row r="15" spans="1:17" x14ac:dyDescent="0.25">
      <c r="J15" s="407"/>
      <c r="K15" s="407"/>
      <c r="L15" s="407"/>
      <c r="M15" s="407"/>
    </row>
    <row r="16" spans="1:17" x14ac:dyDescent="0.25">
      <c r="J16" s="407"/>
      <c r="K16" s="407"/>
      <c r="L16" s="407"/>
      <c r="M16" s="407"/>
    </row>
    <row r="17" spans="10:13" x14ac:dyDescent="0.25">
      <c r="J17" s="407"/>
      <c r="K17" s="407"/>
      <c r="L17" s="407"/>
      <c r="M17" s="407"/>
    </row>
    <row r="18" spans="10:13" x14ac:dyDescent="0.25">
      <c r="J18" s="407"/>
      <c r="K18" s="407"/>
      <c r="L18" s="407"/>
      <c r="M18" s="407"/>
    </row>
    <row r="19" spans="10:13" x14ac:dyDescent="0.25">
      <c r="J19" s="407"/>
      <c r="K19" s="407"/>
      <c r="L19" s="407"/>
      <c r="M19" s="407"/>
    </row>
  </sheetData>
  <autoFilter ref="A5:Q9"/>
  <mergeCells count="7">
    <mergeCell ref="A7:A8"/>
    <mergeCell ref="G7:G8"/>
    <mergeCell ref="B7:B8"/>
    <mergeCell ref="C7:C8"/>
    <mergeCell ref="D7:D8"/>
    <mergeCell ref="E7:E8"/>
    <mergeCell ref="F7:F8"/>
  </mergeCells>
  <printOptions horizontalCentered="1"/>
  <pageMargins left="0.51181102362204722" right="0.31496062992125984" top="0.74803149606299213" bottom="0.74803149606299213" header="0.31496062992125984" footer="0.31496062992125984"/>
  <pageSetup paperSize="8" scale="58" fitToHeight="0" orientation="landscape" horizontalDpi="4294967293" verticalDpi="4294967293" r:id="rId1"/>
  <headerFooter>
    <oddFooter>&amp;CStránka &amp;P z &amp;N&amp;RZpracoval odbor finanční, stav k 1. 5. 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6"/>
  <sheetViews>
    <sheetView zoomScale="48" zoomScaleNormal="48" zoomScaleSheetLayoutView="32" zoomScalePageLayoutView="70" workbookViewId="0">
      <selection activeCell="Q1" sqref="Q1:R1"/>
    </sheetView>
  </sheetViews>
  <sheetFormatPr defaultRowHeight="15" x14ac:dyDescent="0.25"/>
  <cols>
    <col min="1" max="1" width="4.7109375" customWidth="1"/>
    <col min="2" max="2" width="14.140625" customWidth="1"/>
    <col min="3" max="3" width="23.42578125" customWidth="1"/>
    <col min="4" max="4" width="16.85546875" customWidth="1"/>
    <col min="5" max="5" width="11.85546875" customWidth="1"/>
    <col min="6" max="6" width="8.7109375" customWidth="1"/>
    <col min="7" max="7" width="18.42578125" customWidth="1"/>
    <col min="8" max="8" width="13.85546875" customWidth="1"/>
    <col min="9" max="9" width="13.7109375" customWidth="1"/>
    <col min="10" max="10" width="15" customWidth="1"/>
    <col min="11" max="11" width="36.28515625" customWidth="1"/>
    <col min="12" max="12" width="20.28515625" customWidth="1"/>
    <col min="13" max="13" width="18" customWidth="1"/>
    <col min="14" max="14" width="16.7109375" customWidth="1"/>
    <col min="15" max="15" width="16.42578125" customWidth="1"/>
    <col min="16" max="16" width="14.28515625" customWidth="1"/>
    <col min="17" max="17" width="12.7109375" customWidth="1"/>
    <col min="18" max="18" width="68.85546875" customWidth="1"/>
    <col min="20" max="20" width="18.140625" customWidth="1"/>
  </cols>
  <sheetData>
    <row r="1" spans="1:20" ht="33" customHeight="1" x14ac:dyDescent="0.35">
      <c r="A1" s="269" t="s">
        <v>404</v>
      </c>
      <c r="Q1" s="358" t="s">
        <v>174</v>
      </c>
      <c r="R1" s="359">
        <v>44317</v>
      </c>
    </row>
    <row r="2" spans="1:20" ht="39.950000000000003" customHeight="1" x14ac:dyDescent="0.35">
      <c r="A2" s="270" t="s">
        <v>171</v>
      </c>
      <c r="C2" s="96"/>
      <c r="D2" s="96"/>
      <c r="E2" s="96"/>
      <c r="F2" s="96"/>
      <c r="G2" s="96"/>
      <c r="H2" s="96"/>
      <c r="I2" s="96"/>
      <c r="J2" s="96"/>
      <c r="K2" s="96"/>
      <c r="L2" s="96"/>
      <c r="M2" s="96"/>
      <c r="N2" s="96"/>
      <c r="O2" s="96"/>
      <c r="P2" s="96"/>
      <c r="Q2" s="96"/>
      <c r="R2" s="14"/>
    </row>
    <row r="3" spans="1:20" ht="10.15" customHeight="1" x14ac:dyDescent="0.35">
      <c r="A3" s="270"/>
      <c r="C3" s="96"/>
      <c r="D3" s="96"/>
      <c r="E3" s="96"/>
      <c r="F3" s="96"/>
      <c r="G3" s="96"/>
      <c r="H3" s="96"/>
      <c r="I3" s="96"/>
      <c r="J3" s="96"/>
      <c r="K3" s="96"/>
      <c r="L3" s="96"/>
      <c r="M3" s="96"/>
      <c r="N3" s="96"/>
      <c r="O3" s="96"/>
      <c r="P3" s="96"/>
      <c r="Q3" s="96"/>
      <c r="R3" s="14"/>
    </row>
    <row r="4" spans="1:20" ht="38.25" customHeight="1" x14ac:dyDescent="0.25">
      <c r="A4" s="749" t="s">
        <v>45</v>
      </c>
      <c r="B4" s="751" t="s">
        <v>46</v>
      </c>
      <c r="C4" s="751" t="s">
        <v>37</v>
      </c>
      <c r="D4" s="752" t="s">
        <v>47</v>
      </c>
      <c r="E4" s="751" t="s">
        <v>48</v>
      </c>
      <c r="F4" s="754" t="s">
        <v>138</v>
      </c>
      <c r="G4" s="751" t="s">
        <v>18</v>
      </c>
      <c r="H4" s="752" t="s">
        <v>50</v>
      </c>
      <c r="I4" s="751" t="s">
        <v>51</v>
      </c>
      <c r="J4" s="751" t="s">
        <v>23</v>
      </c>
      <c r="K4" s="771" t="s">
        <v>26</v>
      </c>
      <c r="L4" s="773" t="s">
        <v>52</v>
      </c>
      <c r="M4" s="766" t="s">
        <v>53</v>
      </c>
      <c r="N4" s="767"/>
      <c r="O4" s="768"/>
      <c r="P4" s="769" t="s">
        <v>54</v>
      </c>
      <c r="Q4" s="756" t="s">
        <v>139</v>
      </c>
      <c r="R4" s="758" t="s">
        <v>55</v>
      </c>
    </row>
    <row r="5" spans="1:20" ht="90" x14ac:dyDescent="0.25">
      <c r="A5" s="750"/>
      <c r="B5" s="752"/>
      <c r="C5" s="752"/>
      <c r="D5" s="753"/>
      <c r="E5" s="752"/>
      <c r="F5" s="755"/>
      <c r="G5" s="752"/>
      <c r="H5" s="753"/>
      <c r="I5" s="752"/>
      <c r="J5" s="752"/>
      <c r="K5" s="772"/>
      <c r="L5" s="769"/>
      <c r="M5" s="395" t="s">
        <v>56</v>
      </c>
      <c r="N5" s="195" t="s">
        <v>140</v>
      </c>
      <c r="O5" s="196" t="s">
        <v>141</v>
      </c>
      <c r="P5" s="770"/>
      <c r="Q5" s="757"/>
      <c r="R5" s="759"/>
    </row>
    <row r="6" spans="1:20" ht="26.25" customHeight="1" thickBot="1" x14ac:dyDescent="0.3">
      <c r="A6" s="197" t="s">
        <v>58</v>
      </c>
      <c r="B6" s="197" t="s">
        <v>59</v>
      </c>
      <c r="C6" s="197" t="s">
        <v>60</v>
      </c>
      <c r="D6" s="197" t="s">
        <v>61</v>
      </c>
      <c r="E6" s="197" t="s">
        <v>62</v>
      </c>
      <c r="F6" s="198" t="s">
        <v>63</v>
      </c>
      <c r="G6" s="197" t="s">
        <v>64</v>
      </c>
      <c r="H6" s="197" t="s">
        <v>65</v>
      </c>
      <c r="I6" s="197" t="s">
        <v>66</v>
      </c>
      <c r="J6" s="197" t="s">
        <v>67</v>
      </c>
      <c r="K6" s="199" t="s">
        <v>68</v>
      </c>
      <c r="L6" s="200" t="s">
        <v>69</v>
      </c>
      <c r="M6" s="200" t="s">
        <v>70</v>
      </c>
      <c r="N6" s="201" t="s">
        <v>71</v>
      </c>
      <c r="O6" s="199" t="s">
        <v>72</v>
      </c>
      <c r="P6" s="200" t="s">
        <v>73</v>
      </c>
      <c r="Q6" s="200" t="s">
        <v>142</v>
      </c>
      <c r="R6" s="202" t="s">
        <v>143</v>
      </c>
    </row>
    <row r="7" spans="1:20" ht="68.45" customHeight="1" x14ac:dyDescent="0.25">
      <c r="A7" s="737">
        <v>6</v>
      </c>
      <c r="B7" s="619" t="s">
        <v>110</v>
      </c>
      <c r="C7" s="619" t="s">
        <v>115</v>
      </c>
      <c r="D7" s="596" t="s">
        <v>232</v>
      </c>
      <c r="E7" s="619" t="s">
        <v>234</v>
      </c>
      <c r="F7" s="619" t="s">
        <v>235</v>
      </c>
      <c r="G7" s="764">
        <v>67542348.040000007</v>
      </c>
      <c r="H7" s="596" t="s">
        <v>236</v>
      </c>
      <c r="I7" s="596" t="s">
        <v>237</v>
      </c>
      <c r="J7" s="677" t="s">
        <v>74</v>
      </c>
      <c r="K7" s="679" t="s">
        <v>238</v>
      </c>
      <c r="L7" s="726">
        <v>5787124.75</v>
      </c>
      <c r="M7" s="726">
        <f>N7+O7</f>
        <v>2879688</v>
      </c>
      <c r="N7" s="728">
        <v>2879688</v>
      </c>
      <c r="O7" s="774">
        <v>0</v>
      </c>
      <c r="P7" s="776">
        <f>M7/L7</f>
        <v>0.49760254433775597</v>
      </c>
      <c r="Q7" s="760">
        <f>M7/G7</f>
        <v>4.263529598193104E-2</v>
      </c>
      <c r="R7" s="762" t="s">
        <v>383</v>
      </c>
    </row>
    <row r="8" spans="1:20" s="204" customFormat="1" ht="409.5" customHeight="1" x14ac:dyDescent="0.25">
      <c r="A8" s="738"/>
      <c r="B8" s="621"/>
      <c r="C8" s="621"/>
      <c r="D8" s="598"/>
      <c r="E8" s="621"/>
      <c r="F8" s="621"/>
      <c r="G8" s="765"/>
      <c r="H8" s="598"/>
      <c r="I8" s="598"/>
      <c r="J8" s="678"/>
      <c r="K8" s="680"/>
      <c r="L8" s="727"/>
      <c r="M8" s="727"/>
      <c r="N8" s="729"/>
      <c r="O8" s="775"/>
      <c r="P8" s="777"/>
      <c r="Q8" s="761"/>
      <c r="R8" s="763"/>
    </row>
    <row r="9" spans="1:20" s="204" customFormat="1" ht="395.45" customHeight="1" x14ac:dyDescent="0.25">
      <c r="A9" s="737">
        <v>7</v>
      </c>
      <c r="B9" s="619" t="s">
        <v>110</v>
      </c>
      <c r="C9" s="619" t="s">
        <v>116</v>
      </c>
      <c r="D9" s="619" t="s">
        <v>232</v>
      </c>
      <c r="E9" s="619" t="s">
        <v>239</v>
      </c>
      <c r="F9" s="619" t="s">
        <v>235</v>
      </c>
      <c r="G9" s="602">
        <v>109809294.19</v>
      </c>
      <c r="H9" s="596" t="s">
        <v>236</v>
      </c>
      <c r="I9" s="596" t="s">
        <v>237</v>
      </c>
      <c r="J9" s="677" t="s">
        <v>74</v>
      </c>
      <c r="K9" s="679" t="s">
        <v>238</v>
      </c>
      <c r="L9" s="726">
        <v>4715937.32</v>
      </c>
      <c r="M9" s="726">
        <f t="shared" ref="M9" si="0">N9+O9</f>
        <v>4711313</v>
      </c>
      <c r="N9" s="728">
        <v>4711313</v>
      </c>
      <c r="O9" s="774">
        <v>0</v>
      </c>
      <c r="P9" s="776">
        <f t="shared" ref="P9:P16" si="1">M9/L9</f>
        <v>0.9990194271708428</v>
      </c>
      <c r="Q9" s="760">
        <f>M9/G9</f>
        <v>4.2904501251489195E-2</v>
      </c>
      <c r="R9" s="762" t="s">
        <v>384</v>
      </c>
    </row>
    <row r="10" spans="1:20" s="204" customFormat="1" ht="41.45" customHeight="1" x14ac:dyDescent="0.25">
      <c r="A10" s="738"/>
      <c r="B10" s="621"/>
      <c r="C10" s="621"/>
      <c r="D10" s="621"/>
      <c r="E10" s="621"/>
      <c r="F10" s="621"/>
      <c r="G10" s="604"/>
      <c r="H10" s="598"/>
      <c r="I10" s="598"/>
      <c r="J10" s="678"/>
      <c r="K10" s="680"/>
      <c r="L10" s="727"/>
      <c r="M10" s="727"/>
      <c r="N10" s="729"/>
      <c r="O10" s="775"/>
      <c r="P10" s="777"/>
      <c r="Q10" s="778"/>
      <c r="R10" s="763"/>
    </row>
    <row r="11" spans="1:20" ht="393.95" customHeight="1" x14ac:dyDescent="0.25">
      <c r="A11" s="715">
        <v>12</v>
      </c>
      <c r="B11" s="677" t="s">
        <v>110</v>
      </c>
      <c r="C11" s="677" t="s">
        <v>148</v>
      </c>
      <c r="D11" s="677" t="s">
        <v>243</v>
      </c>
      <c r="E11" s="740" t="s">
        <v>244</v>
      </c>
      <c r="F11" s="743" t="s">
        <v>245</v>
      </c>
      <c r="G11" s="746">
        <v>87687163</v>
      </c>
      <c r="H11" s="677" t="s">
        <v>236</v>
      </c>
      <c r="I11" s="677" t="s">
        <v>246</v>
      </c>
      <c r="J11" s="619" t="s">
        <v>247</v>
      </c>
      <c r="K11" s="704" t="s">
        <v>248</v>
      </c>
      <c r="L11" s="706">
        <v>62039804.600000001</v>
      </c>
      <c r="M11" s="689">
        <v>0</v>
      </c>
      <c r="N11" s="687">
        <v>0</v>
      </c>
      <c r="O11" s="685">
        <v>0</v>
      </c>
      <c r="P11" s="691">
        <f>M11/L11</f>
        <v>0</v>
      </c>
      <c r="Q11" s="708">
        <f>(M11+M13)/G11</f>
        <v>0.12928594257291687</v>
      </c>
      <c r="R11" s="683" t="s">
        <v>420</v>
      </c>
      <c r="T11" s="27"/>
    </row>
    <row r="12" spans="1:20" ht="113.45" customHeight="1" x14ac:dyDescent="0.25">
      <c r="A12" s="719"/>
      <c r="B12" s="736"/>
      <c r="C12" s="736"/>
      <c r="D12" s="736"/>
      <c r="E12" s="741"/>
      <c r="F12" s="744"/>
      <c r="G12" s="747"/>
      <c r="H12" s="736"/>
      <c r="I12" s="736"/>
      <c r="J12" s="621"/>
      <c r="K12" s="705"/>
      <c r="L12" s="707"/>
      <c r="M12" s="690"/>
      <c r="N12" s="688"/>
      <c r="O12" s="686"/>
      <c r="P12" s="692"/>
      <c r="Q12" s="708"/>
      <c r="R12" s="684"/>
      <c r="T12" s="27"/>
    </row>
    <row r="13" spans="1:20" ht="63" customHeight="1" x14ac:dyDescent="0.25">
      <c r="A13" s="716"/>
      <c r="B13" s="678"/>
      <c r="C13" s="678"/>
      <c r="D13" s="678"/>
      <c r="E13" s="742"/>
      <c r="F13" s="745"/>
      <c r="G13" s="748"/>
      <c r="H13" s="678"/>
      <c r="I13" s="678"/>
      <c r="J13" s="465" t="s">
        <v>352</v>
      </c>
      <c r="K13" s="416" t="s">
        <v>249</v>
      </c>
      <c r="L13" s="463">
        <v>11336717.52</v>
      </c>
      <c r="M13" s="463">
        <f t="shared" ref="M13:M16" si="2">N13+O13</f>
        <v>11336717.52</v>
      </c>
      <c r="N13" s="466">
        <v>0</v>
      </c>
      <c r="O13" s="462">
        <v>11336717.52</v>
      </c>
      <c r="P13" s="461">
        <f t="shared" si="1"/>
        <v>1</v>
      </c>
      <c r="Q13" s="692"/>
      <c r="R13" s="146" t="s">
        <v>428</v>
      </c>
    </row>
    <row r="14" spans="1:20" ht="377.1" customHeight="1" x14ac:dyDescent="0.25">
      <c r="A14" s="739">
        <v>19</v>
      </c>
      <c r="B14" s="703" t="s">
        <v>110</v>
      </c>
      <c r="C14" s="703" t="s">
        <v>125</v>
      </c>
      <c r="D14" s="703" t="s">
        <v>250</v>
      </c>
      <c r="E14" s="703" t="s">
        <v>251</v>
      </c>
      <c r="F14" s="703" t="s">
        <v>252</v>
      </c>
      <c r="G14" s="732">
        <v>144128467</v>
      </c>
      <c r="H14" s="730" t="s">
        <v>253</v>
      </c>
      <c r="I14" s="703" t="s">
        <v>240</v>
      </c>
      <c r="J14" s="703" t="s">
        <v>114</v>
      </c>
      <c r="K14" s="701" t="s">
        <v>254</v>
      </c>
      <c r="L14" s="699">
        <v>9222024</v>
      </c>
      <c r="M14" s="697">
        <f t="shared" si="2"/>
        <v>9222024</v>
      </c>
      <c r="N14" s="695">
        <v>9222024</v>
      </c>
      <c r="O14" s="693">
        <v>0</v>
      </c>
      <c r="P14" s="691">
        <f t="shared" si="1"/>
        <v>1</v>
      </c>
      <c r="Q14" s="691">
        <f>M14/G14</f>
        <v>6.3984750493460807E-2</v>
      </c>
      <c r="R14" s="683" t="s">
        <v>385</v>
      </c>
    </row>
    <row r="15" spans="1:20" ht="30" customHeight="1" x14ac:dyDescent="0.25">
      <c r="A15" s="739"/>
      <c r="B15" s="703"/>
      <c r="C15" s="703"/>
      <c r="D15" s="703"/>
      <c r="E15" s="703"/>
      <c r="F15" s="703"/>
      <c r="G15" s="733"/>
      <c r="H15" s="731"/>
      <c r="I15" s="703"/>
      <c r="J15" s="703"/>
      <c r="K15" s="702"/>
      <c r="L15" s="700"/>
      <c r="M15" s="698"/>
      <c r="N15" s="696"/>
      <c r="O15" s="694"/>
      <c r="P15" s="692"/>
      <c r="Q15" s="692"/>
      <c r="R15" s="684"/>
    </row>
    <row r="16" spans="1:20" ht="409.5" customHeight="1" x14ac:dyDescent="0.25">
      <c r="A16" s="715">
        <v>26</v>
      </c>
      <c r="B16" s="677" t="s">
        <v>110</v>
      </c>
      <c r="C16" s="677" t="s">
        <v>133</v>
      </c>
      <c r="D16" s="677" t="s">
        <v>255</v>
      </c>
      <c r="E16" s="677" t="s">
        <v>256</v>
      </c>
      <c r="F16" s="677" t="s">
        <v>257</v>
      </c>
      <c r="G16" s="734">
        <v>32851203.190000001</v>
      </c>
      <c r="H16" s="677" t="s">
        <v>258</v>
      </c>
      <c r="I16" s="677" t="s">
        <v>259</v>
      </c>
      <c r="J16" s="677" t="s">
        <v>260</v>
      </c>
      <c r="K16" s="679" t="s">
        <v>261</v>
      </c>
      <c r="L16" s="681">
        <v>732271.43</v>
      </c>
      <c r="M16" s="699">
        <f t="shared" si="2"/>
        <v>732271.43</v>
      </c>
      <c r="N16" s="695">
        <v>732271.43</v>
      </c>
      <c r="O16" s="787">
        <v>0</v>
      </c>
      <c r="P16" s="691">
        <f t="shared" si="1"/>
        <v>1</v>
      </c>
      <c r="Q16" s="691">
        <f>M16/G16</f>
        <v>2.2290551300809144E-2</v>
      </c>
      <c r="R16" s="779" t="s">
        <v>386</v>
      </c>
    </row>
    <row r="17" spans="1:23" ht="282.60000000000002" customHeight="1" x14ac:dyDescent="0.25">
      <c r="A17" s="716"/>
      <c r="B17" s="678"/>
      <c r="C17" s="678"/>
      <c r="D17" s="678"/>
      <c r="E17" s="678"/>
      <c r="F17" s="678"/>
      <c r="G17" s="735"/>
      <c r="H17" s="678"/>
      <c r="I17" s="678"/>
      <c r="J17" s="678"/>
      <c r="K17" s="680"/>
      <c r="L17" s="682"/>
      <c r="M17" s="700"/>
      <c r="N17" s="696"/>
      <c r="O17" s="788"/>
      <c r="P17" s="692"/>
      <c r="Q17" s="692"/>
      <c r="R17" s="780"/>
    </row>
    <row r="18" spans="1:23" ht="168.6" customHeight="1" x14ac:dyDescent="0.25">
      <c r="A18" s="715">
        <v>27</v>
      </c>
      <c r="B18" s="677" t="s">
        <v>110</v>
      </c>
      <c r="C18" s="677" t="s">
        <v>126</v>
      </c>
      <c r="D18" s="677" t="s">
        <v>255</v>
      </c>
      <c r="E18" s="677" t="s">
        <v>262</v>
      </c>
      <c r="F18" s="677" t="s">
        <v>263</v>
      </c>
      <c r="G18" s="717">
        <v>37057739.189999998</v>
      </c>
      <c r="H18" s="715" t="s">
        <v>236</v>
      </c>
      <c r="I18" s="715" t="s">
        <v>240</v>
      </c>
      <c r="J18" s="464" t="s">
        <v>74</v>
      </c>
      <c r="K18" s="416" t="s">
        <v>264</v>
      </c>
      <c r="L18" s="431">
        <v>5932671</v>
      </c>
      <c r="M18" s="431">
        <f>N18+O18</f>
        <v>5932671</v>
      </c>
      <c r="N18" s="206">
        <v>5932671</v>
      </c>
      <c r="O18" s="467">
        <v>0</v>
      </c>
      <c r="P18" s="468">
        <f t="shared" ref="P18:P26" si="3">M18/L18</f>
        <v>1</v>
      </c>
      <c r="Q18" s="691">
        <f>(M18+M19)/G18</f>
        <v>0.16009263192183421</v>
      </c>
      <c r="R18" s="146" t="s">
        <v>387</v>
      </c>
    </row>
    <row r="19" spans="1:23" ht="48" customHeight="1" x14ac:dyDescent="0.25">
      <c r="A19" s="716"/>
      <c r="B19" s="678"/>
      <c r="C19" s="678"/>
      <c r="D19" s="678"/>
      <c r="E19" s="678"/>
      <c r="F19" s="678"/>
      <c r="G19" s="718"/>
      <c r="H19" s="716"/>
      <c r="I19" s="716"/>
      <c r="J19" s="394" t="s">
        <v>265</v>
      </c>
      <c r="K19" s="469" t="s">
        <v>266</v>
      </c>
      <c r="L19" s="208">
        <v>0</v>
      </c>
      <c r="M19" s="205">
        <v>0</v>
      </c>
      <c r="N19" s="207">
        <v>0</v>
      </c>
      <c r="O19" s="207">
        <v>0</v>
      </c>
      <c r="P19" s="468">
        <v>0</v>
      </c>
      <c r="Q19" s="708"/>
      <c r="R19" s="146" t="s">
        <v>417</v>
      </c>
    </row>
    <row r="20" spans="1:23" ht="409.5" customHeight="1" x14ac:dyDescent="0.25">
      <c r="A20" s="715">
        <v>28</v>
      </c>
      <c r="B20" s="715" t="s">
        <v>110</v>
      </c>
      <c r="C20" s="720" t="s">
        <v>127</v>
      </c>
      <c r="D20" s="720" t="s">
        <v>255</v>
      </c>
      <c r="E20" s="720" t="s">
        <v>267</v>
      </c>
      <c r="F20" s="720" t="s">
        <v>257</v>
      </c>
      <c r="G20" s="717">
        <v>135462141.78</v>
      </c>
      <c r="H20" s="720" t="s">
        <v>236</v>
      </c>
      <c r="I20" s="720" t="s">
        <v>240</v>
      </c>
      <c r="J20" s="504" t="s">
        <v>260</v>
      </c>
      <c r="K20" s="528" t="s">
        <v>269</v>
      </c>
      <c r="L20" s="431">
        <v>1779352.04</v>
      </c>
      <c r="M20" s="463">
        <f>N20+O20</f>
        <v>1779352.04</v>
      </c>
      <c r="N20" s="529">
        <v>1779352.04</v>
      </c>
      <c r="O20" s="467">
        <v>0</v>
      </c>
      <c r="P20" s="468">
        <f t="shared" si="3"/>
        <v>1</v>
      </c>
      <c r="Q20" s="691">
        <f>(M20+M21+M21)/G20</f>
        <v>0.35913855015676982</v>
      </c>
      <c r="R20" s="779" t="s">
        <v>388</v>
      </c>
      <c r="U20" s="209"/>
      <c r="V20" s="32"/>
      <c r="W20" s="32"/>
    </row>
    <row r="21" spans="1:23" ht="312" customHeight="1" x14ac:dyDescent="0.25">
      <c r="A21" s="719"/>
      <c r="B21" s="719"/>
      <c r="C21" s="721"/>
      <c r="D21" s="721"/>
      <c r="E21" s="721"/>
      <c r="F21" s="721"/>
      <c r="G21" s="723"/>
      <c r="H21" s="721"/>
      <c r="I21" s="721"/>
      <c r="J21" s="619" t="s">
        <v>74</v>
      </c>
      <c r="K21" s="724" t="s">
        <v>270</v>
      </c>
      <c r="L21" s="786">
        <v>23435162</v>
      </c>
      <c r="M21" s="785">
        <f>N21+O21</f>
        <v>23435162.579999998</v>
      </c>
      <c r="N21" s="783">
        <v>19367903</v>
      </c>
      <c r="O21" s="781">
        <v>4067259.58</v>
      </c>
      <c r="P21" s="708">
        <f>M21/L21</f>
        <v>1.0000000247491354</v>
      </c>
      <c r="Q21" s="708"/>
      <c r="R21" s="780"/>
      <c r="U21" s="209"/>
      <c r="V21" s="32"/>
      <c r="W21" s="32"/>
    </row>
    <row r="22" spans="1:23" ht="231.75" customHeight="1" x14ac:dyDescent="0.25">
      <c r="A22" s="719"/>
      <c r="B22" s="719"/>
      <c r="C22" s="721"/>
      <c r="D22" s="721"/>
      <c r="E22" s="721"/>
      <c r="F22" s="721"/>
      <c r="G22" s="723"/>
      <c r="H22" s="721"/>
      <c r="I22" s="721"/>
      <c r="J22" s="621"/>
      <c r="K22" s="725"/>
      <c r="L22" s="727"/>
      <c r="M22" s="700"/>
      <c r="N22" s="784"/>
      <c r="O22" s="782"/>
      <c r="P22" s="692"/>
      <c r="Q22" s="708"/>
      <c r="R22" s="146" t="s">
        <v>389</v>
      </c>
    </row>
    <row r="23" spans="1:23" ht="30" x14ac:dyDescent="0.25">
      <c r="A23" s="719"/>
      <c r="B23" s="719"/>
      <c r="C23" s="721"/>
      <c r="D23" s="721"/>
      <c r="E23" s="721"/>
      <c r="F23" s="721"/>
      <c r="G23" s="723"/>
      <c r="H23" s="721"/>
      <c r="I23" s="721"/>
      <c r="J23" s="497" t="s">
        <v>265</v>
      </c>
      <c r="K23" s="469" t="s">
        <v>266</v>
      </c>
      <c r="L23" s="431">
        <v>0</v>
      </c>
      <c r="M23" s="431">
        <v>0</v>
      </c>
      <c r="N23" s="210">
        <v>0</v>
      </c>
      <c r="O23" s="470">
        <v>0</v>
      </c>
      <c r="P23" s="468">
        <v>0</v>
      </c>
      <c r="Q23" s="708"/>
      <c r="R23" s="146" t="s">
        <v>418</v>
      </c>
    </row>
    <row r="24" spans="1:23" ht="30" x14ac:dyDescent="0.25">
      <c r="A24" s="716"/>
      <c r="B24" s="716"/>
      <c r="C24" s="722"/>
      <c r="D24" s="722"/>
      <c r="E24" s="722"/>
      <c r="F24" s="722"/>
      <c r="G24" s="718"/>
      <c r="H24" s="722"/>
      <c r="I24" s="722"/>
      <c r="J24" s="497" t="s">
        <v>265</v>
      </c>
      <c r="K24" s="469" t="s">
        <v>266</v>
      </c>
      <c r="L24" s="431">
        <v>0</v>
      </c>
      <c r="M24" s="431">
        <v>0</v>
      </c>
      <c r="N24" s="210">
        <v>0</v>
      </c>
      <c r="O24" s="470">
        <v>0</v>
      </c>
      <c r="P24" s="468">
        <v>0</v>
      </c>
      <c r="Q24" s="692"/>
      <c r="R24" s="146" t="s">
        <v>419</v>
      </c>
    </row>
    <row r="25" spans="1:23" ht="150.75" thickBot="1" x14ac:dyDescent="0.3">
      <c r="A25" s="506">
        <v>40</v>
      </c>
      <c r="B25" s="158" t="s">
        <v>110</v>
      </c>
      <c r="C25" s="507" t="s">
        <v>421</v>
      </c>
      <c r="D25" s="507" t="s">
        <v>422</v>
      </c>
      <c r="E25" s="508" t="s">
        <v>423</v>
      </c>
      <c r="F25" s="505" t="s">
        <v>272</v>
      </c>
      <c r="G25" s="509">
        <v>11405686.25</v>
      </c>
      <c r="H25" s="510" t="s">
        <v>424</v>
      </c>
      <c r="I25" s="510" t="s">
        <v>424</v>
      </c>
      <c r="J25" s="505" t="s">
        <v>425</v>
      </c>
      <c r="K25" s="511" t="s">
        <v>426</v>
      </c>
      <c r="L25" s="512">
        <v>604924.37</v>
      </c>
      <c r="M25" s="513">
        <f>N25+O25</f>
        <v>604924.37</v>
      </c>
      <c r="N25" s="514">
        <v>604924.37</v>
      </c>
      <c r="O25" s="515">
        <v>0</v>
      </c>
      <c r="P25" s="516">
        <f>M25/L25</f>
        <v>1</v>
      </c>
      <c r="Q25" s="517">
        <f t="shared" ref="Q25" si="4">M25/G25</f>
        <v>5.3037086654913024E-2</v>
      </c>
      <c r="R25" s="146" t="s">
        <v>427</v>
      </c>
    </row>
    <row r="26" spans="1:23" ht="32.25" customHeight="1" thickBot="1" x14ac:dyDescent="0.3">
      <c r="A26" s="711" t="s">
        <v>0</v>
      </c>
      <c r="B26" s="712"/>
      <c r="C26" s="712"/>
      <c r="D26" s="712"/>
      <c r="E26" s="712"/>
      <c r="F26" s="713"/>
      <c r="G26" s="212">
        <f>SUM(G7:G25)</f>
        <v>625944042.63999999</v>
      </c>
      <c r="H26" s="212"/>
      <c r="I26" s="471"/>
      <c r="J26" s="472"/>
      <c r="K26" s="473"/>
      <c r="L26" s="213">
        <f>SUM(L7:L25)</f>
        <v>125585989.03000002</v>
      </c>
      <c r="M26" s="213">
        <f>SUM(M7:M25)</f>
        <v>60634123.939999998</v>
      </c>
      <c r="N26" s="214">
        <f>SUM(N7:N25)</f>
        <v>45230146.839999996</v>
      </c>
      <c r="O26" s="215">
        <f>SUM(O7:O25)</f>
        <v>15403977.1</v>
      </c>
      <c r="P26" s="216">
        <f t="shared" si="3"/>
        <v>0.48280962238164721</v>
      </c>
      <c r="Q26" s="216">
        <f t="shared" ref="Q26" si="5">M26/G26</f>
        <v>9.6868281842363638E-2</v>
      </c>
      <c r="R26" s="473" t="s">
        <v>82</v>
      </c>
    </row>
    <row r="27" spans="1:23" ht="28.5" customHeight="1" x14ac:dyDescent="0.25">
      <c r="A27" s="217"/>
      <c r="B27" s="218" t="s">
        <v>83</v>
      </c>
      <c r="C27" s="714" t="s">
        <v>84</v>
      </c>
      <c r="D27" s="714"/>
      <c r="E27" s="714"/>
      <c r="F27" s="714"/>
      <c r="G27" s="219"/>
      <c r="H27" s="219"/>
      <c r="I27" s="220"/>
      <c r="J27" s="220"/>
      <c r="K27" s="221"/>
      <c r="L27" s="222" t="s">
        <v>82</v>
      </c>
      <c r="M27" s="223" t="s">
        <v>82</v>
      </c>
      <c r="N27" s="224">
        <f>N7+N9+N14+N16+N20+N25</f>
        <v>19929572.84</v>
      </c>
      <c r="O27" s="225" t="s">
        <v>82</v>
      </c>
      <c r="P27" s="226" t="s">
        <v>82</v>
      </c>
      <c r="Q27" s="226" t="s">
        <v>82</v>
      </c>
      <c r="R27" s="474" t="s">
        <v>82</v>
      </c>
    </row>
    <row r="28" spans="1:23" ht="27" customHeight="1" x14ac:dyDescent="0.25">
      <c r="A28" s="217"/>
      <c r="B28" s="227" t="s">
        <v>83</v>
      </c>
      <c r="C28" s="709" t="s">
        <v>158</v>
      </c>
      <c r="D28" s="709"/>
      <c r="E28" s="709"/>
      <c r="F28" s="709"/>
      <c r="G28" s="709"/>
      <c r="H28" s="709"/>
      <c r="I28" s="709"/>
      <c r="J28" s="709"/>
      <c r="K28" s="710"/>
      <c r="L28" s="228" t="s">
        <v>82</v>
      </c>
      <c r="M28" s="229" t="s">
        <v>82</v>
      </c>
      <c r="N28" s="230">
        <f>N21+N18</f>
        <v>25300574</v>
      </c>
      <c r="O28" s="231">
        <f>O26</f>
        <v>15403977.1</v>
      </c>
      <c r="P28" s="475" t="s">
        <v>82</v>
      </c>
      <c r="Q28" s="475" t="s">
        <v>82</v>
      </c>
      <c r="R28" s="476" t="s">
        <v>82</v>
      </c>
    </row>
    <row r="29" spans="1:23" x14ac:dyDescent="0.25">
      <c r="A29" s="232"/>
      <c r="B29" s="477"/>
      <c r="C29" s="86"/>
      <c r="D29" s="86"/>
      <c r="E29" s="233"/>
      <c r="F29" s="478"/>
      <c r="G29" s="478"/>
      <c r="H29" s="478"/>
      <c r="I29" s="478"/>
      <c r="J29" s="478"/>
      <c r="K29" s="478"/>
      <c r="L29" s="478"/>
      <c r="M29" s="478"/>
      <c r="N29" s="479"/>
      <c r="O29" s="86"/>
      <c r="P29" s="86"/>
      <c r="Q29" s="86"/>
    </row>
    <row r="30" spans="1:23" x14ac:dyDescent="0.25">
      <c r="A30" s="232"/>
      <c r="B30" s="480"/>
      <c r="C30" s="234"/>
      <c r="D30" s="234"/>
      <c r="E30" s="90"/>
      <c r="F30" s="481"/>
      <c r="G30" s="481"/>
      <c r="H30" s="481"/>
      <c r="I30" s="481"/>
      <c r="J30" s="481"/>
      <c r="K30" s="481"/>
      <c r="L30" s="481"/>
      <c r="M30" s="235"/>
      <c r="N30" s="236"/>
      <c r="O30" s="237"/>
      <c r="P30" s="86"/>
      <c r="Q30" s="86"/>
    </row>
    <row r="31" spans="1:23" x14ac:dyDescent="0.25">
      <c r="A31" s="232"/>
      <c r="B31" s="480"/>
      <c r="C31" s="234"/>
      <c r="D31" s="234"/>
      <c r="E31" s="90"/>
      <c r="F31" s="481"/>
      <c r="G31" s="481"/>
      <c r="H31" s="481"/>
      <c r="I31" s="481"/>
      <c r="J31" s="481"/>
      <c r="K31" s="481"/>
      <c r="L31" s="460"/>
      <c r="M31" s="235"/>
      <c r="N31" s="236"/>
      <c r="O31" s="237"/>
      <c r="P31" s="238"/>
      <c r="Q31" s="238"/>
    </row>
    <row r="32" spans="1:23" x14ac:dyDescent="0.25">
      <c r="A32" s="69"/>
      <c r="B32" s="70"/>
      <c r="C32" s="70"/>
      <c r="D32" s="70"/>
      <c r="E32" s="70"/>
      <c r="F32" s="239"/>
      <c r="G32" s="239"/>
      <c r="H32" s="239"/>
      <c r="I32" s="239"/>
      <c r="J32" s="239"/>
      <c r="K32" s="239"/>
      <c r="L32" s="239"/>
      <c r="M32" s="240"/>
      <c r="N32" s="241"/>
      <c r="O32" s="241"/>
      <c r="P32" s="242"/>
      <c r="Q32" s="242"/>
      <c r="R32" s="243"/>
    </row>
    <row r="33" spans="1:18" x14ac:dyDescent="0.25">
      <c r="A33" s="69"/>
      <c r="B33" s="70"/>
      <c r="C33" s="70"/>
      <c r="D33" s="70"/>
      <c r="E33" s="70"/>
      <c r="F33" s="239"/>
      <c r="G33" s="239"/>
      <c r="H33" s="239"/>
      <c r="I33" s="239"/>
      <c r="J33" s="239"/>
      <c r="K33" s="239"/>
      <c r="L33" s="239"/>
      <c r="M33" s="239"/>
      <c r="N33" s="77"/>
      <c r="O33" s="77"/>
      <c r="P33" s="242"/>
      <c r="Q33" s="242"/>
      <c r="R33" s="243"/>
    </row>
    <row r="34" spans="1:18" x14ac:dyDescent="0.25">
      <c r="A34" s="69"/>
      <c r="B34" s="70"/>
      <c r="C34" s="70"/>
      <c r="D34" s="70"/>
      <c r="E34" s="70"/>
      <c r="F34" s="239"/>
      <c r="G34" s="239"/>
      <c r="H34" s="239"/>
      <c r="I34" s="239"/>
      <c r="J34" s="239"/>
      <c r="K34" s="239"/>
      <c r="L34" s="239"/>
      <c r="M34" s="239"/>
      <c r="N34" s="77"/>
      <c r="O34" s="77"/>
      <c r="P34" s="77"/>
      <c r="Q34" s="77"/>
    </row>
    <row r="35" spans="1:18" x14ac:dyDescent="0.25">
      <c r="A35" s="69"/>
      <c r="B35" s="95"/>
      <c r="C35" s="95"/>
      <c r="D35" s="95"/>
      <c r="E35" s="95"/>
      <c r="F35" s="244"/>
      <c r="G35" s="244"/>
      <c r="H35" s="244"/>
      <c r="I35" s="244"/>
      <c r="J35" s="244"/>
      <c r="K35" s="244"/>
      <c r="L35" s="244"/>
      <c r="M35" s="244"/>
      <c r="N35" s="180"/>
      <c r="O35" s="27"/>
      <c r="P35" s="27"/>
      <c r="Q35" s="27"/>
    </row>
    <row r="36" spans="1:18" x14ac:dyDescent="0.25">
      <c r="A36" s="69"/>
      <c r="F36" s="96"/>
      <c r="G36" s="96"/>
      <c r="H36" s="96"/>
      <c r="I36" s="96"/>
      <c r="J36" s="96"/>
      <c r="K36" s="96"/>
      <c r="L36" s="96"/>
      <c r="M36" s="96"/>
      <c r="N36" s="27"/>
      <c r="O36" s="27"/>
      <c r="P36" s="27"/>
      <c r="Q36" s="27"/>
    </row>
    <row r="37" spans="1:18" x14ac:dyDescent="0.25">
      <c r="A37" s="69"/>
      <c r="F37" s="96"/>
      <c r="G37" s="96"/>
      <c r="H37" s="96"/>
      <c r="I37" s="96"/>
      <c r="J37" s="96"/>
      <c r="K37" s="96"/>
      <c r="L37" s="96"/>
      <c r="M37" s="96"/>
      <c r="N37" s="27"/>
      <c r="O37" s="27"/>
      <c r="P37" s="27"/>
      <c r="Q37" s="27"/>
    </row>
    <row r="38" spans="1:18" x14ac:dyDescent="0.25">
      <c r="A38" s="69"/>
      <c r="F38" s="96"/>
      <c r="G38" s="96"/>
      <c r="H38" s="96"/>
      <c r="I38" s="96"/>
      <c r="J38" s="96"/>
      <c r="K38" s="96"/>
      <c r="L38" s="96"/>
      <c r="M38" s="96"/>
      <c r="N38" s="27"/>
      <c r="O38" s="27"/>
      <c r="P38" s="27"/>
      <c r="Q38" s="27"/>
    </row>
    <row r="39" spans="1:18" x14ac:dyDescent="0.25">
      <c r="A39" s="69"/>
      <c r="F39" s="96"/>
      <c r="G39" s="96"/>
      <c r="H39" s="96"/>
      <c r="I39" s="96"/>
      <c r="J39" s="96"/>
      <c r="K39" s="96"/>
      <c r="L39" s="96"/>
      <c r="M39" s="96"/>
      <c r="N39" s="27"/>
      <c r="O39" s="27"/>
      <c r="P39" s="27"/>
      <c r="Q39" s="27"/>
    </row>
    <row r="40" spans="1:18" x14ac:dyDescent="0.25">
      <c r="A40" s="69"/>
      <c r="F40" s="96"/>
      <c r="G40" s="96"/>
      <c r="H40" s="96"/>
      <c r="I40" s="96"/>
      <c r="J40" s="96"/>
      <c r="K40" s="96"/>
      <c r="L40" s="96"/>
      <c r="M40" s="96"/>
      <c r="N40" s="27"/>
      <c r="O40" s="27"/>
      <c r="P40" s="27"/>
      <c r="Q40" s="27"/>
    </row>
    <row r="41" spans="1:18" x14ac:dyDescent="0.25">
      <c r="A41" s="69"/>
      <c r="F41" s="96"/>
      <c r="G41" s="96"/>
      <c r="H41" s="96"/>
      <c r="I41" s="96"/>
      <c r="J41" s="96"/>
      <c r="K41" s="96"/>
      <c r="L41" s="96"/>
      <c r="M41" s="96"/>
      <c r="N41" s="27"/>
      <c r="O41" s="27"/>
      <c r="P41" s="27"/>
      <c r="Q41" s="27"/>
    </row>
    <row r="42" spans="1:18" x14ac:dyDescent="0.25">
      <c r="A42" s="69"/>
      <c r="F42" s="96"/>
      <c r="G42" s="96"/>
      <c r="H42" s="96"/>
      <c r="I42" s="96"/>
      <c r="J42" s="96"/>
      <c r="K42" s="96"/>
      <c r="L42" s="96"/>
      <c r="M42" s="96"/>
      <c r="N42" s="27"/>
      <c r="O42" s="27"/>
      <c r="P42" s="27"/>
      <c r="Q42" s="27"/>
    </row>
    <row r="43" spans="1:18" x14ac:dyDescent="0.25">
      <c r="A43" s="69"/>
      <c r="F43" s="96"/>
      <c r="G43" s="96"/>
      <c r="H43" s="96"/>
      <c r="I43" s="96"/>
      <c r="J43" s="96"/>
      <c r="K43" s="96"/>
      <c r="L43" s="96"/>
      <c r="M43" s="96"/>
      <c r="N43" s="27"/>
      <c r="O43" s="27"/>
      <c r="P43" s="27"/>
      <c r="Q43" s="27"/>
    </row>
    <row r="44" spans="1:18" x14ac:dyDescent="0.25">
      <c r="A44" s="69"/>
      <c r="F44" s="96"/>
      <c r="G44" s="96"/>
      <c r="H44" s="96"/>
      <c r="I44" s="96"/>
      <c r="J44" s="96"/>
      <c r="K44" s="96"/>
      <c r="L44" s="96"/>
      <c r="M44" s="96"/>
      <c r="N44" s="27"/>
      <c r="O44" s="27"/>
      <c r="P44" s="27"/>
      <c r="Q44" s="27"/>
    </row>
    <row r="45" spans="1:18" x14ac:dyDescent="0.25">
      <c r="A45" s="69"/>
      <c r="F45" s="96"/>
      <c r="G45" s="96"/>
      <c r="H45" s="96"/>
      <c r="I45" s="96"/>
      <c r="J45" s="96"/>
      <c r="K45" s="96"/>
      <c r="L45" s="96"/>
      <c r="M45" s="96"/>
      <c r="N45" s="27"/>
      <c r="O45" s="27"/>
      <c r="P45" s="27"/>
      <c r="Q45" s="27"/>
    </row>
    <row r="46" spans="1:18" x14ac:dyDescent="0.25">
      <c r="A46" s="69"/>
      <c r="F46" s="96"/>
      <c r="G46" s="96"/>
      <c r="H46" s="96"/>
      <c r="I46" s="96"/>
      <c r="J46" s="96"/>
      <c r="K46" s="96"/>
      <c r="L46" s="96"/>
      <c r="M46" s="96"/>
      <c r="N46" s="27"/>
      <c r="O46" s="27"/>
      <c r="P46" s="27"/>
      <c r="Q46" s="27"/>
    </row>
    <row r="47" spans="1:18" x14ac:dyDescent="0.25">
      <c r="A47" s="69"/>
      <c r="F47" s="96"/>
      <c r="G47" s="96"/>
      <c r="H47" s="96"/>
      <c r="I47" s="96"/>
      <c r="J47" s="96"/>
      <c r="K47" s="96"/>
      <c r="L47" s="96"/>
      <c r="M47" s="96"/>
      <c r="N47" s="27"/>
      <c r="O47" s="27"/>
      <c r="P47" s="27"/>
      <c r="Q47" s="27"/>
    </row>
    <row r="48" spans="1:18" x14ac:dyDescent="0.25">
      <c r="A48" s="69"/>
      <c r="F48" s="96"/>
      <c r="G48" s="96"/>
      <c r="H48" s="96"/>
      <c r="I48" s="96"/>
      <c r="J48" s="96"/>
      <c r="K48" s="96"/>
      <c r="L48" s="96"/>
      <c r="M48" s="96"/>
      <c r="N48" s="27"/>
      <c r="O48" s="27"/>
      <c r="P48" s="27"/>
      <c r="Q48" s="27"/>
    </row>
    <row r="49" spans="1:17" x14ac:dyDescent="0.25">
      <c r="A49" s="69"/>
      <c r="F49" s="96"/>
      <c r="G49" s="96"/>
      <c r="H49" s="96"/>
      <c r="I49" s="96"/>
      <c r="J49" s="96"/>
      <c r="K49" s="96"/>
      <c r="L49" s="96"/>
      <c r="M49" s="96"/>
      <c r="N49" s="27"/>
      <c r="O49" s="27"/>
      <c r="P49" s="27"/>
      <c r="Q49" s="27"/>
    </row>
    <row r="50" spans="1:17" x14ac:dyDescent="0.25">
      <c r="A50" s="69"/>
      <c r="F50" s="96"/>
      <c r="G50" s="96"/>
      <c r="H50" s="96"/>
      <c r="I50" s="96"/>
      <c r="J50" s="96"/>
      <c r="K50" s="96"/>
      <c r="L50" s="96"/>
      <c r="M50" s="96"/>
      <c r="N50" s="27"/>
      <c r="O50" s="27"/>
      <c r="P50" s="27"/>
      <c r="Q50" s="27"/>
    </row>
    <row r="51" spans="1:17" x14ac:dyDescent="0.25">
      <c r="A51" s="69"/>
      <c r="F51" s="96"/>
      <c r="G51" s="96"/>
      <c r="H51" s="96"/>
      <c r="I51" s="96"/>
      <c r="J51" s="96"/>
      <c r="K51" s="96"/>
      <c r="L51" s="96"/>
      <c r="M51" s="96"/>
      <c r="N51" s="27"/>
      <c r="O51" s="27"/>
      <c r="P51" s="27"/>
      <c r="Q51" s="27"/>
    </row>
    <row r="52" spans="1:17" x14ac:dyDescent="0.25">
      <c r="A52" s="69"/>
      <c r="F52" s="96"/>
      <c r="G52" s="96"/>
      <c r="H52" s="96"/>
      <c r="I52" s="96"/>
      <c r="J52" s="96"/>
      <c r="K52" s="96"/>
      <c r="L52" s="96"/>
      <c r="M52" s="96"/>
      <c r="N52" s="27"/>
      <c r="O52" s="27"/>
      <c r="P52" s="27"/>
      <c r="Q52" s="27"/>
    </row>
    <row r="53" spans="1:17" x14ac:dyDescent="0.25">
      <c r="A53" s="69"/>
      <c r="F53" s="96"/>
      <c r="G53" s="96"/>
      <c r="H53" s="96"/>
      <c r="I53" s="96"/>
      <c r="J53" s="96"/>
      <c r="K53" s="96"/>
      <c r="L53" s="96"/>
      <c r="M53" s="96"/>
      <c r="N53" s="27"/>
      <c r="O53" s="27"/>
      <c r="P53" s="27"/>
      <c r="Q53" s="27"/>
    </row>
    <row r="54" spans="1:17" x14ac:dyDescent="0.25">
      <c r="A54" s="69"/>
      <c r="F54" s="96"/>
      <c r="G54" s="96"/>
      <c r="H54" s="96"/>
      <c r="I54" s="96"/>
      <c r="J54" s="96"/>
      <c r="K54" s="96"/>
      <c r="L54" s="96"/>
      <c r="M54" s="96"/>
      <c r="N54" s="27"/>
      <c r="O54" s="27"/>
      <c r="P54" s="27"/>
      <c r="Q54" s="27"/>
    </row>
    <row r="55" spans="1:17" x14ac:dyDescent="0.25">
      <c r="A55" s="69"/>
      <c r="F55" s="96"/>
      <c r="G55" s="96"/>
      <c r="H55" s="96"/>
      <c r="I55" s="96"/>
      <c r="J55" s="96"/>
      <c r="K55" s="96"/>
      <c r="L55" s="96"/>
      <c r="M55" s="96"/>
      <c r="N55" s="27"/>
      <c r="O55" s="27"/>
      <c r="P55" s="27"/>
      <c r="Q55" s="27"/>
    </row>
    <row r="56" spans="1:17" x14ac:dyDescent="0.25">
      <c r="A56" s="69"/>
      <c r="F56" s="96"/>
      <c r="G56" s="96"/>
      <c r="H56" s="96"/>
      <c r="I56" s="96"/>
      <c r="J56" s="96"/>
      <c r="K56" s="96"/>
      <c r="L56" s="96"/>
      <c r="M56" s="96"/>
      <c r="N56" s="27"/>
      <c r="O56" s="27"/>
      <c r="P56" s="27"/>
      <c r="Q56" s="27"/>
    </row>
    <row r="57" spans="1:17" x14ac:dyDescent="0.25">
      <c r="A57" s="69"/>
      <c r="F57" s="96"/>
      <c r="G57" s="96"/>
      <c r="H57" s="96"/>
      <c r="I57" s="96"/>
      <c r="J57" s="96"/>
      <c r="K57" s="96"/>
      <c r="L57" s="96"/>
      <c r="M57" s="96"/>
      <c r="N57" s="27"/>
      <c r="O57" s="27"/>
      <c r="P57" s="27"/>
      <c r="Q57" s="27"/>
    </row>
    <row r="58" spans="1:17" x14ac:dyDescent="0.25">
      <c r="A58" s="69"/>
      <c r="F58" s="96"/>
      <c r="G58" s="96"/>
      <c r="H58" s="96"/>
      <c r="I58" s="96"/>
      <c r="J58" s="96"/>
      <c r="K58" s="96"/>
      <c r="L58" s="96"/>
      <c r="M58" s="96"/>
      <c r="N58" s="27"/>
      <c r="O58" s="27"/>
      <c r="P58" s="27"/>
      <c r="Q58" s="27"/>
    </row>
    <row r="59" spans="1:17" x14ac:dyDescent="0.25">
      <c r="A59" s="69"/>
      <c r="F59" s="96"/>
      <c r="G59" s="96"/>
      <c r="H59" s="96"/>
      <c r="I59" s="96"/>
      <c r="J59" s="96"/>
      <c r="K59" s="96"/>
      <c r="L59" s="96"/>
      <c r="M59" s="96"/>
      <c r="N59" s="27"/>
      <c r="O59" s="27"/>
      <c r="P59" s="27"/>
      <c r="Q59" s="27"/>
    </row>
    <row r="60" spans="1:17" x14ac:dyDescent="0.25">
      <c r="A60" s="69"/>
      <c r="F60" s="96"/>
      <c r="G60" s="96"/>
      <c r="H60" s="96"/>
      <c r="I60" s="96"/>
      <c r="J60" s="96"/>
      <c r="K60" s="96"/>
      <c r="L60" s="96"/>
      <c r="M60" s="96"/>
      <c r="N60" s="27"/>
      <c r="O60" s="27"/>
      <c r="P60" s="27"/>
      <c r="Q60" s="27"/>
    </row>
    <row r="61" spans="1:17" x14ac:dyDescent="0.25">
      <c r="A61" s="69"/>
      <c r="F61" s="96"/>
      <c r="G61" s="96"/>
      <c r="H61" s="96"/>
      <c r="I61" s="96"/>
      <c r="J61" s="96"/>
      <c r="K61" s="96"/>
      <c r="L61" s="96"/>
      <c r="M61" s="96"/>
      <c r="N61" s="27"/>
      <c r="O61" s="27"/>
      <c r="P61" s="27"/>
      <c r="Q61" s="27"/>
    </row>
    <row r="62" spans="1:17" x14ac:dyDescent="0.25">
      <c r="A62" s="69"/>
      <c r="F62" s="96"/>
      <c r="G62" s="96"/>
      <c r="H62" s="96"/>
      <c r="I62" s="96"/>
      <c r="J62" s="96"/>
      <c r="K62" s="96"/>
      <c r="L62" s="96"/>
      <c r="M62" s="96"/>
      <c r="N62" s="27"/>
      <c r="O62" s="27"/>
      <c r="P62" s="27"/>
      <c r="Q62" s="27"/>
    </row>
    <row r="63" spans="1:17" x14ac:dyDescent="0.25">
      <c r="A63" s="69"/>
      <c r="F63" s="96"/>
      <c r="G63" s="96"/>
      <c r="H63" s="96"/>
      <c r="I63" s="96"/>
      <c r="J63" s="96"/>
      <c r="K63" s="96"/>
      <c r="L63" s="96"/>
      <c r="M63" s="96"/>
      <c r="N63" s="27"/>
      <c r="O63" s="27"/>
      <c r="P63" s="27"/>
      <c r="Q63" s="27"/>
    </row>
    <row r="64" spans="1:17" x14ac:dyDescent="0.25">
      <c r="A64" s="69"/>
      <c r="F64" s="96"/>
      <c r="G64" s="96"/>
      <c r="H64" s="96"/>
      <c r="I64" s="96"/>
      <c r="J64" s="96"/>
      <c r="K64" s="96"/>
      <c r="L64" s="96"/>
      <c r="M64" s="96"/>
      <c r="N64" s="27"/>
      <c r="O64" s="27"/>
      <c r="P64" s="27"/>
      <c r="Q64" s="27"/>
    </row>
    <row r="65" spans="1:17" x14ac:dyDescent="0.25">
      <c r="A65" s="69"/>
      <c r="F65" s="96"/>
      <c r="G65" s="96"/>
      <c r="H65" s="96"/>
      <c r="I65" s="96"/>
      <c r="J65" s="96"/>
      <c r="K65" s="96"/>
      <c r="L65" s="96"/>
      <c r="M65" s="96"/>
      <c r="N65" s="27"/>
      <c r="O65" s="27"/>
      <c r="P65" s="27"/>
      <c r="Q65" s="27"/>
    </row>
    <row r="66" spans="1:17" x14ac:dyDescent="0.25">
      <c r="A66" s="75"/>
      <c r="F66" s="96"/>
      <c r="G66" s="96"/>
      <c r="H66" s="96"/>
      <c r="I66" s="96"/>
      <c r="J66" s="96"/>
      <c r="K66" s="96"/>
      <c r="L66" s="96"/>
      <c r="M66" s="96"/>
      <c r="N66" s="27"/>
      <c r="O66" s="27"/>
      <c r="P66" s="27"/>
      <c r="Q66" s="27"/>
    </row>
    <row r="67" spans="1:17" x14ac:dyDescent="0.25">
      <c r="A67" s="75"/>
      <c r="F67" s="96"/>
      <c r="G67" s="96"/>
      <c r="H67" s="96"/>
      <c r="I67" s="96"/>
      <c r="J67" s="96"/>
      <c r="K67" s="96"/>
      <c r="L67" s="96"/>
      <c r="M67" s="96"/>
      <c r="N67" s="27"/>
      <c r="O67" s="27"/>
      <c r="P67" s="27"/>
      <c r="Q67" s="27"/>
    </row>
    <row r="68" spans="1:17" x14ac:dyDescent="0.25">
      <c r="A68" s="75"/>
      <c r="F68" s="96"/>
      <c r="G68" s="96"/>
      <c r="H68" s="96"/>
      <c r="I68" s="96"/>
      <c r="J68" s="96"/>
      <c r="K68" s="96"/>
      <c r="L68" s="96"/>
      <c r="M68" s="96"/>
      <c r="N68" s="27"/>
      <c r="O68" s="27"/>
      <c r="P68" s="27"/>
      <c r="Q68" s="27"/>
    </row>
    <row r="69" spans="1:17" x14ac:dyDescent="0.25">
      <c r="A69" s="75"/>
      <c r="F69" s="96"/>
      <c r="G69" s="96"/>
      <c r="H69" s="96"/>
      <c r="I69" s="96"/>
      <c r="J69" s="96"/>
      <c r="K69" s="96"/>
      <c r="L69" s="96"/>
      <c r="M69" s="96"/>
      <c r="N69" s="27"/>
      <c r="O69" s="27"/>
      <c r="P69" s="27"/>
      <c r="Q69" s="27"/>
    </row>
    <row r="70" spans="1:17" x14ac:dyDescent="0.25">
      <c r="F70" s="96"/>
      <c r="G70" s="96"/>
      <c r="H70" s="96"/>
      <c r="I70" s="96"/>
      <c r="J70" s="96"/>
      <c r="K70" s="96"/>
      <c r="L70" s="96"/>
      <c r="M70" s="96"/>
      <c r="N70" s="27"/>
      <c r="O70" s="27"/>
      <c r="P70" s="27"/>
      <c r="Q70" s="27"/>
    </row>
    <row r="71" spans="1:17" x14ac:dyDescent="0.25">
      <c r="F71" s="96"/>
      <c r="G71" s="96"/>
      <c r="H71" s="96"/>
      <c r="I71" s="96"/>
      <c r="J71" s="96"/>
      <c r="K71" s="96"/>
      <c r="L71" s="96"/>
      <c r="M71" s="96"/>
      <c r="N71" s="27"/>
      <c r="O71" s="27"/>
      <c r="P71" s="27"/>
      <c r="Q71" s="27"/>
    </row>
    <row r="72" spans="1:17" x14ac:dyDescent="0.25">
      <c r="F72" s="96"/>
      <c r="G72" s="96"/>
      <c r="H72" s="96"/>
      <c r="I72" s="96"/>
      <c r="J72" s="96"/>
      <c r="K72" s="96"/>
      <c r="L72" s="96"/>
      <c r="M72" s="96"/>
      <c r="N72" s="27"/>
      <c r="O72" s="27"/>
      <c r="P72" s="27"/>
      <c r="Q72" s="27"/>
    </row>
    <row r="73" spans="1:17" x14ac:dyDescent="0.25">
      <c r="F73" s="96"/>
      <c r="G73" s="96"/>
      <c r="H73" s="96"/>
      <c r="I73" s="96"/>
      <c r="J73" s="96"/>
      <c r="K73" s="96"/>
      <c r="L73" s="96"/>
      <c r="M73" s="96"/>
      <c r="N73" s="27"/>
      <c r="O73" s="27"/>
      <c r="P73" s="27"/>
      <c r="Q73" s="27"/>
    </row>
    <row r="74" spans="1:17" x14ac:dyDescent="0.25">
      <c r="F74" s="96"/>
      <c r="G74" s="96"/>
      <c r="H74" s="96"/>
      <c r="I74" s="96"/>
      <c r="J74" s="96"/>
      <c r="K74" s="96"/>
      <c r="L74" s="96"/>
      <c r="M74" s="96"/>
      <c r="N74" s="27"/>
      <c r="O74" s="27"/>
      <c r="P74" s="27"/>
      <c r="Q74" s="27"/>
    </row>
    <row r="75" spans="1:17" x14ac:dyDescent="0.25">
      <c r="F75" s="96"/>
      <c r="G75" s="96"/>
      <c r="H75" s="96"/>
      <c r="I75" s="96"/>
      <c r="J75" s="96"/>
      <c r="K75" s="96"/>
      <c r="L75" s="96"/>
      <c r="M75" s="96"/>
      <c r="N75" s="27"/>
      <c r="O75" s="27"/>
      <c r="P75" s="27"/>
      <c r="Q75" s="27"/>
    </row>
    <row r="76" spans="1:17" x14ac:dyDescent="0.25">
      <c r="F76" s="96"/>
      <c r="G76" s="96"/>
      <c r="H76" s="96"/>
      <c r="I76" s="96"/>
      <c r="J76" s="96"/>
      <c r="K76" s="96"/>
      <c r="L76" s="96"/>
      <c r="M76" s="96"/>
      <c r="N76" s="27"/>
      <c r="O76" s="27"/>
      <c r="P76" s="27"/>
      <c r="Q76" s="27"/>
    </row>
    <row r="77" spans="1:17" x14ac:dyDescent="0.25">
      <c r="F77" s="96"/>
      <c r="G77" s="96"/>
      <c r="H77" s="96"/>
      <c r="I77" s="96"/>
      <c r="J77" s="96"/>
      <c r="K77" s="96"/>
      <c r="L77" s="96"/>
      <c r="M77" s="96"/>
      <c r="N77" s="27"/>
      <c r="O77" s="27"/>
      <c r="P77" s="27"/>
      <c r="Q77" s="27"/>
    </row>
    <row r="78" spans="1:17" x14ac:dyDescent="0.25">
      <c r="F78" s="96"/>
      <c r="G78" s="96"/>
      <c r="H78" s="96"/>
      <c r="I78" s="96"/>
      <c r="J78" s="96"/>
      <c r="K78" s="96"/>
      <c r="L78" s="96"/>
      <c r="M78" s="96"/>
      <c r="N78" s="27"/>
      <c r="O78" s="27"/>
      <c r="P78" s="27"/>
      <c r="Q78" s="27"/>
    </row>
    <row r="79" spans="1:17" x14ac:dyDescent="0.25">
      <c r="F79" s="96"/>
      <c r="G79" s="96"/>
      <c r="H79" s="96"/>
      <c r="I79" s="96"/>
      <c r="J79" s="96"/>
      <c r="K79" s="96"/>
      <c r="L79" s="96"/>
      <c r="M79" s="96"/>
      <c r="N79" s="27"/>
      <c r="O79" s="27"/>
      <c r="P79" s="27"/>
      <c r="Q79" s="27"/>
    </row>
    <row r="80" spans="1:17" x14ac:dyDescent="0.25">
      <c r="F80" s="96"/>
      <c r="G80" s="96"/>
      <c r="H80" s="96"/>
      <c r="I80" s="96"/>
      <c r="J80" s="96"/>
      <c r="K80" s="96"/>
      <c r="L80" s="96"/>
      <c r="M80" s="96"/>
    </row>
    <row r="81" spans="6:13" x14ac:dyDescent="0.25">
      <c r="F81" s="96"/>
      <c r="G81" s="96"/>
      <c r="H81" s="96"/>
      <c r="I81" s="96"/>
      <c r="J81" s="96"/>
      <c r="K81" s="96"/>
      <c r="L81" s="96"/>
      <c r="M81" s="96"/>
    </row>
    <row r="82" spans="6:13" x14ac:dyDescent="0.25">
      <c r="F82" s="96"/>
      <c r="G82" s="96"/>
      <c r="H82" s="96"/>
      <c r="I82" s="96"/>
      <c r="J82" s="96"/>
      <c r="K82" s="96"/>
      <c r="L82" s="96"/>
      <c r="M82" s="96"/>
    </row>
    <row r="83" spans="6:13" x14ac:dyDescent="0.25">
      <c r="F83" s="96"/>
      <c r="G83" s="96"/>
      <c r="H83" s="96"/>
      <c r="I83" s="96"/>
      <c r="J83" s="96"/>
      <c r="K83" s="96"/>
      <c r="L83" s="96"/>
      <c r="M83" s="96"/>
    </row>
    <row r="84" spans="6:13" x14ac:dyDescent="0.25">
      <c r="F84" s="96"/>
      <c r="G84" s="96"/>
      <c r="H84" s="96"/>
      <c r="I84" s="96"/>
      <c r="J84" s="96"/>
      <c r="K84" s="96"/>
      <c r="L84" s="96"/>
      <c r="M84" s="96"/>
    </row>
    <row r="85" spans="6:13" x14ac:dyDescent="0.25">
      <c r="F85" s="96"/>
      <c r="G85" s="96"/>
      <c r="H85" s="96"/>
      <c r="I85" s="96"/>
      <c r="J85" s="96"/>
      <c r="K85" s="96"/>
      <c r="L85" s="96"/>
      <c r="M85" s="96"/>
    </row>
    <row r="86" spans="6:13" x14ac:dyDescent="0.25">
      <c r="F86" s="96"/>
      <c r="G86" s="96"/>
      <c r="H86" s="96"/>
      <c r="I86" s="96"/>
      <c r="J86" s="96"/>
      <c r="K86" s="96"/>
      <c r="L86" s="96"/>
      <c r="M86" s="96"/>
    </row>
  </sheetData>
  <autoFilter ref="A6:R28"/>
  <mergeCells count="137">
    <mergeCell ref="O7:O8"/>
    <mergeCell ref="P7:P8"/>
    <mergeCell ref="L7:L8"/>
    <mergeCell ref="R9:R10"/>
    <mergeCell ref="Q9:Q10"/>
    <mergeCell ref="P9:P10"/>
    <mergeCell ref="O9:O10"/>
    <mergeCell ref="N9:N10"/>
    <mergeCell ref="Q20:Q24"/>
    <mergeCell ref="M9:M10"/>
    <mergeCell ref="L9:L10"/>
    <mergeCell ref="R20:R21"/>
    <mergeCell ref="P21:P22"/>
    <mergeCell ref="O21:O22"/>
    <mergeCell ref="N21:N22"/>
    <mergeCell ref="M21:M22"/>
    <mergeCell ref="L21:L22"/>
    <mergeCell ref="R16:R17"/>
    <mergeCell ref="Q18:Q19"/>
    <mergeCell ref="O16:O17"/>
    <mergeCell ref="P16:P17"/>
    <mergeCell ref="Q16:Q17"/>
    <mergeCell ref="M16:M17"/>
    <mergeCell ref="N16:N17"/>
    <mergeCell ref="A4:A5"/>
    <mergeCell ref="B4:B5"/>
    <mergeCell ref="C4:C5"/>
    <mergeCell ref="D4:D5"/>
    <mergeCell ref="E4:E5"/>
    <mergeCell ref="F4:F5"/>
    <mergeCell ref="F7:F8"/>
    <mergeCell ref="Q4:Q5"/>
    <mergeCell ref="R4:R5"/>
    <mergeCell ref="Q7:Q8"/>
    <mergeCell ref="R7:R8"/>
    <mergeCell ref="G7:G8"/>
    <mergeCell ref="H7:H8"/>
    <mergeCell ref="I7:I8"/>
    <mergeCell ref="J7:J8"/>
    <mergeCell ref="K7:K8"/>
    <mergeCell ref="M4:O4"/>
    <mergeCell ref="P4:P5"/>
    <mergeCell ref="G4:G5"/>
    <mergeCell ref="H4:H5"/>
    <mergeCell ref="I4:I5"/>
    <mergeCell ref="J4:J5"/>
    <mergeCell ref="K4:K5"/>
    <mergeCell ref="L4:L5"/>
    <mergeCell ref="G16:G17"/>
    <mergeCell ref="H16:H17"/>
    <mergeCell ref="I16:I17"/>
    <mergeCell ref="B11:B13"/>
    <mergeCell ref="C11:C13"/>
    <mergeCell ref="J9:J10"/>
    <mergeCell ref="I9:I10"/>
    <mergeCell ref="A7:A8"/>
    <mergeCell ref="A16:A17"/>
    <mergeCell ref="B16:B17"/>
    <mergeCell ref="C16:C17"/>
    <mergeCell ref="D16:D17"/>
    <mergeCell ref="E16:E17"/>
    <mergeCell ref="F16:F17"/>
    <mergeCell ref="A14:A15"/>
    <mergeCell ref="A11:A13"/>
    <mergeCell ref="D11:D13"/>
    <mergeCell ref="E11:E13"/>
    <mergeCell ref="F11:F13"/>
    <mergeCell ref="G11:G13"/>
    <mergeCell ref="H11:H13"/>
    <mergeCell ref="I11:I13"/>
    <mergeCell ref="A9:A10"/>
    <mergeCell ref="H9:H10"/>
    <mergeCell ref="B7:B8"/>
    <mergeCell ref="C7:C8"/>
    <mergeCell ref="D7:D8"/>
    <mergeCell ref="E7:E8"/>
    <mergeCell ref="M7:M8"/>
    <mergeCell ref="N7:N8"/>
    <mergeCell ref="H14:H15"/>
    <mergeCell ref="I14:I15"/>
    <mergeCell ref="B14:B15"/>
    <mergeCell ref="C14:C15"/>
    <mergeCell ref="D14:D15"/>
    <mergeCell ref="E14:E15"/>
    <mergeCell ref="F14:F15"/>
    <mergeCell ref="G14:G15"/>
    <mergeCell ref="G9:G10"/>
    <mergeCell ref="F9:F10"/>
    <mergeCell ref="B9:B10"/>
    <mergeCell ref="C9:C10"/>
    <mergeCell ref="D9:D10"/>
    <mergeCell ref="E9:E10"/>
    <mergeCell ref="K9:K10"/>
    <mergeCell ref="B18:B19"/>
    <mergeCell ref="C18:C19"/>
    <mergeCell ref="D18:D19"/>
    <mergeCell ref="E18:E19"/>
    <mergeCell ref="C28:K28"/>
    <mergeCell ref="A26:F26"/>
    <mergeCell ref="C27:F27"/>
    <mergeCell ref="F18:F19"/>
    <mergeCell ref="A18:A19"/>
    <mergeCell ref="G18:G19"/>
    <mergeCell ref="H18:H19"/>
    <mergeCell ref="I18:I19"/>
    <mergeCell ref="A20:A24"/>
    <mergeCell ref="B20:B24"/>
    <mergeCell ref="C20:C24"/>
    <mergeCell ref="D20:D24"/>
    <mergeCell ref="E20:E24"/>
    <mergeCell ref="F20:F24"/>
    <mergeCell ref="G20:G24"/>
    <mergeCell ref="H20:H24"/>
    <mergeCell ref="I20:I24"/>
    <mergeCell ref="K21:K22"/>
    <mergeCell ref="J21:J22"/>
    <mergeCell ref="J16:J17"/>
    <mergeCell ref="K16:K17"/>
    <mergeCell ref="L16:L17"/>
    <mergeCell ref="R11:R12"/>
    <mergeCell ref="O11:O12"/>
    <mergeCell ref="N11:N12"/>
    <mergeCell ref="M11:M12"/>
    <mergeCell ref="J11:J12"/>
    <mergeCell ref="R14:R15"/>
    <mergeCell ref="Q14:Q15"/>
    <mergeCell ref="P14:P15"/>
    <mergeCell ref="O14:O15"/>
    <mergeCell ref="N14:N15"/>
    <mergeCell ref="M14:M15"/>
    <mergeCell ref="L14:L15"/>
    <mergeCell ref="K14:K15"/>
    <mergeCell ref="J14:J15"/>
    <mergeCell ref="K11:K12"/>
    <mergeCell ref="L11:L12"/>
    <mergeCell ref="P11:P12"/>
    <mergeCell ref="Q11:Q13"/>
  </mergeCells>
  <pageMargins left="0.23622047244094491" right="0.23622047244094491" top="0.35433070866141736" bottom="0.55118110236220474" header="0.31496062992125984" footer="0.31496062992125984"/>
  <pageSetup paperSize="8" scale="59" fitToHeight="0" orientation="landscape" horizontalDpi="4294967293" verticalDpi="4294967293" r:id="rId1"/>
  <headerFooter>
    <oddFooter xml:space="preserve">&amp;CStránka &amp;P z &amp;N&amp;R&amp;12Zpracoval odbor finanční, stav k 1. 5. 2021
</oddFooter>
  </headerFooter>
  <rowBreaks count="1" manualBreakCount="1">
    <brk id="24" max="16383" man="1"/>
  </rowBreaks>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10"/>
  <sheetViews>
    <sheetView tabSelected="1" zoomScale="56" zoomScaleNormal="56" zoomScaleSheetLayoutView="39" zoomScalePageLayoutView="55" workbookViewId="0">
      <selection activeCell="Q1" sqref="Q1:R1"/>
    </sheetView>
  </sheetViews>
  <sheetFormatPr defaultRowHeight="15" x14ac:dyDescent="0.25"/>
  <cols>
    <col min="1" max="1" width="4.7109375" customWidth="1"/>
    <col min="2" max="2" width="14.140625" customWidth="1"/>
    <col min="3" max="3" width="23.42578125" style="81" customWidth="1"/>
    <col min="4" max="4" width="17.28515625" style="81" customWidth="1"/>
    <col min="5" max="5" width="11.7109375" style="81" customWidth="1"/>
    <col min="6" max="6" width="8.7109375" style="81" customWidth="1"/>
    <col min="7" max="7" width="18.7109375" style="82" customWidth="1"/>
    <col min="8" max="8" width="13.85546875" style="83" customWidth="1"/>
    <col min="9" max="9" width="13.42578125" customWidth="1"/>
    <col min="10" max="10" width="15.140625" customWidth="1"/>
    <col min="11" max="11" width="40.7109375" customWidth="1"/>
    <col min="12" max="12" width="20.42578125" customWidth="1"/>
    <col min="13" max="13" width="17.85546875" customWidth="1"/>
    <col min="14" max="14" width="16.7109375" customWidth="1"/>
    <col min="15" max="15" width="15.42578125" customWidth="1"/>
    <col min="16" max="16" width="14.28515625" customWidth="1"/>
    <col min="17" max="17" width="12.7109375" customWidth="1"/>
    <col min="18" max="18" width="60.5703125" customWidth="1"/>
    <col min="19" max="19" width="5.5703125" customWidth="1"/>
    <col min="20" max="20" width="13" bestFit="1" customWidth="1"/>
    <col min="21" max="21" width="11.7109375" bestFit="1" customWidth="1"/>
    <col min="22" max="22" width="12.28515625" bestFit="1" customWidth="1"/>
    <col min="24" max="24" width="8.7109375" customWidth="1"/>
    <col min="245" max="245" width="4.7109375" customWidth="1"/>
    <col min="246" max="246" width="14.140625" customWidth="1"/>
    <col min="247" max="247" width="23.42578125" customWidth="1"/>
    <col min="248" max="248" width="17.28515625" customWidth="1"/>
    <col min="249" max="249" width="11.7109375" customWidth="1"/>
    <col min="250" max="250" width="8.7109375" customWidth="1"/>
    <col min="251" max="251" width="18.7109375" customWidth="1"/>
    <col min="252" max="252" width="13.85546875" customWidth="1"/>
    <col min="253" max="253" width="13.42578125" customWidth="1"/>
    <col min="254" max="254" width="15.140625" customWidth="1"/>
    <col min="255" max="255" width="40.7109375" customWidth="1"/>
    <col min="256" max="256" width="20.42578125" customWidth="1"/>
    <col min="257" max="257" width="17.85546875" customWidth="1"/>
    <col min="258" max="258" width="16.7109375" customWidth="1"/>
    <col min="259" max="259" width="13.7109375" customWidth="1"/>
    <col min="260" max="260" width="14.28515625" customWidth="1"/>
    <col min="261" max="261" width="12.7109375" customWidth="1"/>
    <col min="262" max="262" width="56.85546875" customWidth="1"/>
    <col min="263" max="264" width="0" hidden="1" customWidth="1"/>
    <col min="501" max="501" width="4.7109375" customWidth="1"/>
    <col min="502" max="502" width="14.140625" customWidth="1"/>
    <col min="503" max="503" width="23.42578125" customWidth="1"/>
    <col min="504" max="504" width="17.28515625" customWidth="1"/>
    <col min="505" max="505" width="11.7109375" customWidth="1"/>
    <col min="506" max="506" width="8.7109375" customWidth="1"/>
    <col min="507" max="507" width="18.7109375" customWidth="1"/>
    <col min="508" max="508" width="13.85546875" customWidth="1"/>
    <col min="509" max="509" width="13.42578125" customWidth="1"/>
    <col min="510" max="510" width="15.140625" customWidth="1"/>
    <col min="511" max="511" width="40.7109375" customWidth="1"/>
    <col min="512" max="512" width="20.42578125" customWidth="1"/>
    <col min="513" max="513" width="17.85546875" customWidth="1"/>
    <col min="514" max="514" width="16.7109375" customWidth="1"/>
    <col min="515" max="515" width="13.7109375" customWidth="1"/>
    <col min="516" max="516" width="14.28515625" customWidth="1"/>
    <col min="517" max="517" width="12.7109375" customWidth="1"/>
    <col min="518" max="518" width="56.85546875" customWidth="1"/>
    <col min="519" max="520" width="0" hidden="1" customWidth="1"/>
    <col min="757" max="757" width="4.7109375" customWidth="1"/>
    <col min="758" max="758" width="14.140625" customWidth="1"/>
    <col min="759" max="759" width="23.42578125" customWidth="1"/>
    <col min="760" max="760" width="17.28515625" customWidth="1"/>
    <col min="761" max="761" width="11.7109375" customWidth="1"/>
    <col min="762" max="762" width="8.7109375" customWidth="1"/>
    <col min="763" max="763" width="18.7109375" customWidth="1"/>
    <col min="764" max="764" width="13.85546875" customWidth="1"/>
    <col min="765" max="765" width="13.42578125" customWidth="1"/>
    <col min="766" max="766" width="15.140625" customWidth="1"/>
    <col min="767" max="767" width="40.7109375" customWidth="1"/>
    <col min="768" max="768" width="20.42578125" customWidth="1"/>
    <col min="769" max="769" width="17.85546875" customWidth="1"/>
    <col min="770" max="770" width="16.7109375" customWidth="1"/>
    <col min="771" max="771" width="13.7109375" customWidth="1"/>
    <col min="772" max="772" width="14.28515625" customWidth="1"/>
    <col min="773" max="773" width="12.7109375" customWidth="1"/>
    <col min="774" max="774" width="56.85546875" customWidth="1"/>
    <col min="775" max="776" width="0" hidden="1" customWidth="1"/>
    <col min="1013" max="1013" width="4.7109375" customWidth="1"/>
    <col min="1014" max="1014" width="14.140625" customWidth="1"/>
    <col min="1015" max="1015" width="23.42578125" customWidth="1"/>
    <col min="1016" max="1016" width="17.28515625" customWidth="1"/>
    <col min="1017" max="1017" width="11.7109375" customWidth="1"/>
    <col min="1018" max="1018" width="8.7109375" customWidth="1"/>
    <col min="1019" max="1019" width="18.7109375" customWidth="1"/>
    <col min="1020" max="1020" width="13.85546875" customWidth="1"/>
    <col min="1021" max="1021" width="13.42578125" customWidth="1"/>
    <col min="1022" max="1022" width="15.140625" customWidth="1"/>
    <col min="1023" max="1023" width="40.7109375" customWidth="1"/>
    <col min="1024" max="1024" width="20.42578125" customWidth="1"/>
    <col min="1025" max="1025" width="17.85546875" customWidth="1"/>
    <col min="1026" max="1026" width="16.7109375" customWidth="1"/>
    <col min="1027" max="1027" width="13.7109375" customWidth="1"/>
    <col min="1028" max="1028" width="14.28515625" customWidth="1"/>
    <col min="1029" max="1029" width="12.7109375" customWidth="1"/>
    <col min="1030" max="1030" width="56.85546875" customWidth="1"/>
    <col min="1031" max="1032" width="0" hidden="1" customWidth="1"/>
    <col min="1269" max="1269" width="4.7109375" customWidth="1"/>
    <col min="1270" max="1270" width="14.140625" customWidth="1"/>
    <col min="1271" max="1271" width="23.42578125" customWidth="1"/>
    <col min="1272" max="1272" width="17.28515625" customWidth="1"/>
    <col min="1273" max="1273" width="11.7109375" customWidth="1"/>
    <col min="1274" max="1274" width="8.7109375" customWidth="1"/>
    <col min="1275" max="1275" width="18.7109375" customWidth="1"/>
    <col min="1276" max="1276" width="13.85546875" customWidth="1"/>
    <col min="1277" max="1277" width="13.42578125" customWidth="1"/>
    <col min="1278" max="1278" width="15.140625" customWidth="1"/>
    <col min="1279" max="1279" width="40.7109375" customWidth="1"/>
    <col min="1280" max="1280" width="20.42578125" customWidth="1"/>
    <col min="1281" max="1281" width="17.85546875" customWidth="1"/>
    <col min="1282" max="1282" width="16.7109375" customWidth="1"/>
    <col min="1283" max="1283" width="13.7109375" customWidth="1"/>
    <col min="1284" max="1284" width="14.28515625" customWidth="1"/>
    <col min="1285" max="1285" width="12.7109375" customWidth="1"/>
    <col min="1286" max="1286" width="56.85546875" customWidth="1"/>
    <col min="1287" max="1288" width="0" hidden="1" customWidth="1"/>
    <col min="1525" max="1525" width="4.7109375" customWidth="1"/>
    <col min="1526" max="1526" width="14.140625" customWidth="1"/>
    <col min="1527" max="1527" width="23.42578125" customWidth="1"/>
    <col min="1528" max="1528" width="17.28515625" customWidth="1"/>
    <col min="1529" max="1529" width="11.7109375" customWidth="1"/>
    <col min="1530" max="1530" width="8.7109375" customWidth="1"/>
    <col min="1531" max="1531" width="18.7109375" customWidth="1"/>
    <col min="1532" max="1532" width="13.85546875" customWidth="1"/>
    <col min="1533" max="1533" width="13.42578125" customWidth="1"/>
    <col min="1534" max="1534" width="15.140625" customWidth="1"/>
    <col min="1535" max="1535" width="40.7109375" customWidth="1"/>
    <col min="1536" max="1536" width="20.42578125" customWidth="1"/>
    <col min="1537" max="1537" width="17.85546875" customWidth="1"/>
    <col min="1538" max="1538" width="16.7109375" customWidth="1"/>
    <col min="1539" max="1539" width="13.7109375" customWidth="1"/>
    <col min="1540" max="1540" width="14.28515625" customWidth="1"/>
    <col min="1541" max="1541" width="12.7109375" customWidth="1"/>
    <col min="1542" max="1542" width="56.85546875" customWidth="1"/>
    <col min="1543" max="1544" width="0" hidden="1" customWidth="1"/>
    <col min="1781" max="1781" width="4.7109375" customWidth="1"/>
    <col min="1782" max="1782" width="14.140625" customWidth="1"/>
    <col min="1783" max="1783" width="23.42578125" customWidth="1"/>
    <col min="1784" max="1784" width="17.28515625" customWidth="1"/>
    <col min="1785" max="1785" width="11.7109375" customWidth="1"/>
    <col min="1786" max="1786" width="8.7109375" customWidth="1"/>
    <col min="1787" max="1787" width="18.7109375" customWidth="1"/>
    <col min="1788" max="1788" width="13.85546875" customWidth="1"/>
    <col min="1789" max="1789" width="13.42578125" customWidth="1"/>
    <col min="1790" max="1790" width="15.140625" customWidth="1"/>
    <col min="1791" max="1791" width="40.7109375" customWidth="1"/>
    <col min="1792" max="1792" width="20.42578125" customWidth="1"/>
    <col min="1793" max="1793" width="17.85546875" customWidth="1"/>
    <col min="1794" max="1794" width="16.7109375" customWidth="1"/>
    <col min="1795" max="1795" width="13.7109375" customWidth="1"/>
    <col min="1796" max="1796" width="14.28515625" customWidth="1"/>
    <col min="1797" max="1797" width="12.7109375" customWidth="1"/>
    <col min="1798" max="1798" width="56.85546875" customWidth="1"/>
    <col min="1799" max="1800" width="0" hidden="1" customWidth="1"/>
    <col min="2037" max="2037" width="4.7109375" customWidth="1"/>
    <col min="2038" max="2038" width="14.140625" customWidth="1"/>
    <col min="2039" max="2039" width="23.42578125" customWidth="1"/>
    <col min="2040" max="2040" width="17.28515625" customWidth="1"/>
    <col min="2041" max="2041" width="11.7109375" customWidth="1"/>
    <col min="2042" max="2042" width="8.7109375" customWidth="1"/>
    <col min="2043" max="2043" width="18.7109375" customWidth="1"/>
    <col min="2044" max="2044" width="13.85546875" customWidth="1"/>
    <col min="2045" max="2045" width="13.42578125" customWidth="1"/>
    <col min="2046" max="2046" width="15.140625" customWidth="1"/>
    <col min="2047" max="2047" width="40.7109375" customWidth="1"/>
    <col min="2048" max="2048" width="20.42578125" customWidth="1"/>
    <col min="2049" max="2049" width="17.85546875" customWidth="1"/>
    <col min="2050" max="2050" width="16.7109375" customWidth="1"/>
    <col min="2051" max="2051" width="13.7109375" customWidth="1"/>
    <col min="2052" max="2052" width="14.28515625" customWidth="1"/>
    <col min="2053" max="2053" width="12.7109375" customWidth="1"/>
    <col min="2054" max="2054" width="56.85546875" customWidth="1"/>
    <col min="2055" max="2056" width="0" hidden="1" customWidth="1"/>
    <col min="2293" max="2293" width="4.7109375" customWidth="1"/>
    <col min="2294" max="2294" width="14.140625" customWidth="1"/>
    <col min="2295" max="2295" width="23.42578125" customWidth="1"/>
    <col min="2296" max="2296" width="17.28515625" customWidth="1"/>
    <col min="2297" max="2297" width="11.7109375" customWidth="1"/>
    <col min="2298" max="2298" width="8.7109375" customWidth="1"/>
    <col min="2299" max="2299" width="18.7109375" customWidth="1"/>
    <col min="2300" max="2300" width="13.85546875" customWidth="1"/>
    <col min="2301" max="2301" width="13.42578125" customWidth="1"/>
    <col min="2302" max="2302" width="15.140625" customWidth="1"/>
    <col min="2303" max="2303" width="40.7109375" customWidth="1"/>
    <col min="2304" max="2304" width="20.42578125" customWidth="1"/>
    <col min="2305" max="2305" width="17.85546875" customWidth="1"/>
    <col min="2306" max="2306" width="16.7109375" customWidth="1"/>
    <col min="2307" max="2307" width="13.7109375" customWidth="1"/>
    <col min="2308" max="2308" width="14.28515625" customWidth="1"/>
    <col min="2309" max="2309" width="12.7109375" customWidth="1"/>
    <col min="2310" max="2310" width="56.85546875" customWidth="1"/>
    <col min="2311" max="2312" width="0" hidden="1" customWidth="1"/>
    <col min="2549" max="2549" width="4.7109375" customWidth="1"/>
    <col min="2550" max="2550" width="14.140625" customWidth="1"/>
    <col min="2551" max="2551" width="23.42578125" customWidth="1"/>
    <col min="2552" max="2552" width="17.28515625" customWidth="1"/>
    <col min="2553" max="2553" width="11.7109375" customWidth="1"/>
    <col min="2554" max="2554" width="8.7109375" customWidth="1"/>
    <col min="2555" max="2555" width="18.7109375" customWidth="1"/>
    <col min="2556" max="2556" width="13.85546875" customWidth="1"/>
    <col min="2557" max="2557" width="13.42578125" customWidth="1"/>
    <col min="2558" max="2558" width="15.140625" customWidth="1"/>
    <col min="2559" max="2559" width="40.7109375" customWidth="1"/>
    <col min="2560" max="2560" width="20.42578125" customWidth="1"/>
    <col min="2561" max="2561" width="17.85546875" customWidth="1"/>
    <col min="2562" max="2562" width="16.7109375" customWidth="1"/>
    <col min="2563" max="2563" width="13.7109375" customWidth="1"/>
    <col min="2564" max="2564" width="14.28515625" customWidth="1"/>
    <col min="2565" max="2565" width="12.7109375" customWidth="1"/>
    <col min="2566" max="2566" width="56.85546875" customWidth="1"/>
    <col min="2567" max="2568" width="0" hidden="1" customWidth="1"/>
    <col min="2805" max="2805" width="4.7109375" customWidth="1"/>
    <col min="2806" max="2806" width="14.140625" customWidth="1"/>
    <col min="2807" max="2807" width="23.42578125" customWidth="1"/>
    <col min="2808" max="2808" width="17.28515625" customWidth="1"/>
    <col min="2809" max="2809" width="11.7109375" customWidth="1"/>
    <col min="2810" max="2810" width="8.7109375" customWidth="1"/>
    <col min="2811" max="2811" width="18.7109375" customWidth="1"/>
    <col min="2812" max="2812" width="13.85546875" customWidth="1"/>
    <col min="2813" max="2813" width="13.42578125" customWidth="1"/>
    <col min="2814" max="2814" width="15.140625" customWidth="1"/>
    <col min="2815" max="2815" width="40.7109375" customWidth="1"/>
    <col min="2816" max="2816" width="20.42578125" customWidth="1"/>
    <col min="2817" max="2817" width="17.85546875" customWidth="1"/>
    <col min="2818" max="2818" width="16.7109375" customWidth="1"/>
    <col min="2819" max="2819" width="13.7109375" customWidth="1"/>
    <col min="2820" max="2820" width="14.28515625" customWidth="1"/>
    <col min="2821" max="2821" width="12.7109375" customWidth="1"/>
    <col min="2822" max="2822" width="56.85546875" customWidth="1"/>
    <col min="2823" max="2824" width="0" hidden="1" customWidth="1"/>
    <col min="3061" max="3061" width="4.7109375" customWidth="1"/>
    <col min="3062" max="3062" width="14.140625" customWidth="1"/>
    <col min="3063" max="3063" width="23.42578125" customWidth="1"/>
    <col min="3064" max="3064" width="17.28515625" customWidth="1"/>
    <col min="3065" max="3065" width="11.7109375" customWidth="1"/>
    <col min="3066" max="3066" width="8.7109375" customWidth="1"/>
    <col min="3067" max="3067" width="18.7109375" customWidth="1"/>
    <col min="3068" max="3068" width="13.85546875" customWidth="1"/>
    <col min="3069" max="3069" width="13.42578125" customWidth="1"/>
    <col min="3070" max="3070" width="15.140625" customWidth="1"/>
    <col min="3071" max="3071" width="40.7109375" customWidth="1"/>
    <col min="3072" max="3072" width="20.42578125" customWidth="1"/>
    <col min="3073" max="3073" width="17.85546875" customWidth="1"/>
    <col min="3074" max="3074" width="16.7109375" customWidth="1"/>
    <col min="3075" max="3075" width="13.7109375" customWidth="1"/>
    <col min="3076" max="3076" width="14.28515625" customWidth="1"/>
    <col min="3077" max="3077" width="12.7109375" customWidth="1"/>
    <col min="3078" max="3078" width="56.85546875" customWidth="1"/>
    <col min="3079" max="3080" width="0" hidden="1" customWidth="1"/>
    <col min="3317" max="3317" width="4.7109375" customWidth="1"/>
    <col min="3318" max="3318" width="14.140625" customWidth="1"/>
    <col min="3319" max="3319" width="23.42578125" customWidth="1"/>
    <col min="3320" max="3320" width="17.28515625" customWidth="1"/>
    <col min="3321" max="3321" width="11.7109375" customWidth="1"/>
    <col min="3322" max="3322" width="8.7109375" customWidth="1"/>
    <col min="3323" max="3323" width="18.7109375" customWidth="1"/>
    <col min="3324" max="3324" width="13.85546875" customWidth="1"/>
    <col min="3325" max="3325" width="13.42578125" customWidth="1"/>
    <col min="3326" max="3326" width="15.140625" customWidth="1"/>
    <col min="3327" max="3327" width="40.7109375" customWidth="1"/>
    <col min="3328" max="3328" width="20.42578125" customWidth="1"/>
    <col min="3329" max="3329" width="17.85546875" customWidth="1"/>
    <col min="3330" max="3330" width="16.7109375" customWidth="1"/>
    <col min="3331" max="3331" width="13.7109375" customWidth="1"/>
    <col min="3332" max="3332" width="14.28515625" customWidth="1"/>
    <col min="3333" max="3333" width="12.7109375" customWidth="1"/>
    <col min="3334" max="3334" width="56.85546875" customWidth="1"/>
    <col min="3335" max="3336" width="0" hidden="1" customWidth="1"/>
    <col min="3573" max="3573" width="4.7109375" customWidth="1"/>
    <col min="3574" max="3574" width="14.140625" customWidth="1"/>
    <col min="3575" max="3575" width="23.42578125" customWidth="1"/>
    <col min="3576" max="3576" width="17.28515625" customWidth="1"/>
    <col min="3577" max="3577" width="11.7109375" customWidth="1"/>
    <col min="3578" max="3578" width="8.7109375" customWidth="1"/>
    <col min="3579" max="3579" width="18.7109375" customWidth="1"/>
    <col min="3580" max="3580" width="13.85546875" customWidth="1"/>
    <col min="3581" max="3581" width="13.42578125" customWidth="1"/>
    <col min="3582" max="3582" width="15.140625" customWidth="1"/>
    <col min="3583" max="3583" width="40.7109375" customWidth="1"/>
    <col min="3584" max="3584" width="20.42578125" customWidth="1"/>
    <col min="3585" max="3585" width="17.85546875" customWidth="1"/>
    <col min="3586" max="3586" width="16.7109375" customWidth="1"/>
    <col min="3587" max="3587" width="13.7109375" customWidth="1"/>
    <col min="3588" max="3588" width="14.28515625" customWidth="1"/>
    <col min="3589" max="3589" width="12.7109375" customWidth="1"/>
    <col min="3590" max="3590" width="56.85546875" customWidth="1"/>
    <col min="3591" max="3592" width="0" hidden="1" customWidth="1"/>
    <col min="3829" max="3829" width="4.7109375" customWidth="1"/>
    <col min="3830" max="3830" width="14.140625" customWidth="1"/>
    <col min="3831" max="3831" width="23.42578125" customWidth="1"/>
    <col min="3832" max="3832" width="17.28515625" customWidth="1"/>
    <col min="3833" max="3833" width="11.7109375" customWidth="1"/>
    <col min="3834" max="3834" width="8.7109375" customWidth="1"/>
    <col min="3835" max="3835" width="18.7109375" customWidth="1"/>
    <col min="3836" max="3836" width="13.85546875" customWidth="1"/>
    <col min="3837" max="3837" width="13.42578125" customWidth="1"/>
    <col min="3838" max="3838" width="15.140625" customWidth="1"/>
    <col min="3839" max="3839" width="40.7109375" customWidth="1"/>
    <col min="3840" max="3840" width="20.42578125" customWidth="1"/>
    <col min="3841" max="3841" width="17.85546875" customWidth="1"/>
    <col min="3842" max="3842" width="16.7109375" customWidth="1"/>
    <col min="3843" max="3843" width="13.7109375" customWidth="1"/>
    <col min="3844" max="3844" width="14.28515625" customWidth="1"/>
    <col min="3845" max="3845" width="12.7109375" customWidth="1"/>
    <col min="3846" max="3846" width="56.85546875" customWidth="1"/>
    <col min="3847" max="3848" width="0" hidden="1" customWidth="1"/>
    <col min="4085" max="4085" width="4.7109375" customWidth="1"/>
    <col min="4086" max="4086" width="14.140625" customWidth="1"/>
    <col min="4087" max="4087" width="23.42578125" customWidth="1"/>
    <col min="4088" max="4088" width="17.28515625" customWidth="1"/>
    <col min="4089" max="4089" width="11.7109375" customWidth="1"/>
    <col min="4090" max="4090" width="8.7109375" customWidth="1"/>
    <col min="4091" max="4091" width="18.7109375" customWidth="1"/>
    <col min="4092" max="4092" width="13.85546875" customWidth="1"/>
    <col min="4093" max="4093" width="13.42578125" customWidth="1"/>
    <col min="4094" max="4094" width="15.140625" customWidth="1"/>
    <col min="4095" max="4095" width="40.7109375" customWidth="1"/>
    <col min="4096" max="4096" width="20.42578125" customWidth="1"/>
    <col min="4097" max="4097" width="17.85546875" customWidth="1"/>
    <col min="4098" max="4098" width="16.7109375" customWidth="1"/>
    <col min="4099" max="4099" width="13.7109375" customWidth="1"/>
    <col min="4100" max="4100" width="14.28515625" customWidth="1"/>
    <col min="4101" max="4101" width="12.7109375" customWidth="1"/>
    <col min="4102" max="4102" width="56.85546875" customWidth="1"/>
    <col min="4103" max="4104" width="0" hidden="1" customWidth="1"/>
    <col min="4341" max="4341" width="4.7109375" customWidth="1"/>
    <col min="4342" max="4342" width="14.140625" customWidth="1"/>
    <col min="4343" max="4343" width="23.42578125" customWidth="1"/>
    <col min="4344" max="4344" width="17.28515625" customWidth="1"/>
    <col min="4345" max="4345" width="11.7109375" customWidth="1"/>
    <col min="4346" max="4346" width="8.7109375" customWidth="1"/>
    <col min="4347" max="4347" width="18.7109375" customWidth="1"/>
    <col min="4348" max="4348" width="13.85546875" customWidth="1"/>
    <col min="4349" max="4349" width="13.42578125" customWidth="1"/>
    <col min="4350" max="4350" width="15.140625" customWidth="1"/>
    <col min="4351" max="4351" width="40.7109375" customWidth="1"/>
    <col min="4352" max="4352" width="20.42578125" customWidth="1"/>
    <col min="4353" max="4353" width="17.85546875" customWidth="1"/>
    <col min="4354" max="4354" width="16.7109375" customWidth="1"/>
    <col min="4355" max="4355" width="13.7109375" customWidth="1"/>
    <col min="4356" max="4356" width="14.28515625" customWidth="1"/>
    <col min="4357" max="4357" width="12.7109375" customWidth="1"/>
    <col min="4358" max="4358" width="56.85546875" customWidth="1"/>
    <col min="4359" max="4360" width="0" hidden="1" customWidth="1"/>
    <col min="4597" max="4597" width="4.7109375" customWidth="1"/>
    <col min="4598" max="4598" width="14.140625" customWidth="1"/>
    <col min="4599" max="4599" width="23.42578125" customWidth="1"/>
    <col min="4600" max="4600" width="17.28515625" customWidth="1"/>
    <col min="4601" max="4601" width="11.7109375" customWidth="1"/>
    <col min="4602" max="4602" width="8.7109375" customWidth="1"/>
    <col min="4603" max="4603" width="18.7109375" customWidth="1"/>
    <col min="4604" max="4604" width="13.85546875" customWidth="1"/>
    <col min="4605" max="4605" width="13.42578125" customWidth="1"/>
    <col min="4606" max="4606" width="15.140625" customWidth="1"/>
    <col min="4607" max="4607" width="40.7109375" customWidth="1"/>
    <col min="4608" max="4608" width="20.42578125" customWidth="1"/>
    <col min="4609" max="4609" width="17.85546875" customWidth="1"/>
    <col min="4610" max="4610" width="16.7109375" customWidth="1"/>
    <col min="4611" max="4611" width="13.7109375" customWidth="1"/>
    <col min="4612" max="4612" width="14.28515625" customWidth="1"/>
    <col min="4613" max="4613" width="12.7109375" customWidth="1"/>
    <col min="4614" max="4614" width="56.85546875" customWidth="1"/>
    <col min="4615" max="4616" width="0" hidden="1" customWidth="1"/>
    <col min="4853" max="4853" width="4.7109375" customWidth="1"/>
    <col min="4854" max="4854" width="14.140625" customWidth="1"/>
    <col min="4855" max="4855" width="23.42578125" customWidth="1"/>
    <col min="4856" max="4856" width="17.28515625" customWidth="1"/>
    <col min="4857" max="4857" width="11.7109375" customWidth="1"/>
    <col min="4858" max="4858" width="8.7109375" customWidth="1"/>
    <col min="4859" max="4859" width="18.7109375" customWidth="1"/>
    <col min="4860" max="4860" width="13.85546875" customWidth="1"/>
    <col min="4861" max="4861" width="13.42578125" customWidth="1"/>
    <col min="4862" max="4862" width="15.140625" customWidth="1"/>
    <col min="4863" max="4863" width="40.7109375" customWidth="1"/>
    <col min="4864" max="4864" width="20.42578125" customWidth="1"/>
    <col min="4865" max="4865" width="17.85546875" customWidth="1"/>
    <col min="4866" max="4866" width="16.7109375" customWidth="1"/>
    <col min="4867" max="4867" width="13.7109375" customWidth="1"/>
    <col min="4868" max="4868" width="14.28515625" customWidth="1"/>
    <col min="4869" max="4869" width="12.7109375" customWidth="1"/>
    <col min="4870" max="4870" width="56.85546875" customWidth="1"/>
    <col min="4871" max="4872" width="0" hidden="1" customWidth="1"/>
    <col min="5109" max="5109" width="4.7109375" customWidth="1"/>
    <col min="5110" max="5110" width="14.140625" customWidth="1"/>
    <col min="5111" max="5111" width="23.42578125" customWidth="1"/>
    <col min="5112" max="5112" width="17.28515625" customWidth="1"/>
    <col min="5113" max="5113" width="11.7109375" customWidth="1"/>
    <col min="5114" max="5114" width="8.7109375" customWidth="1"/>
    <col min="5115" max="5115" width="18.7109375" customWidth="1"/>
    <col min="5116" max="5116" width="13.85546875" customWidth="1"/>
    <col min="5117" max="5117" width="13.42578125" customWidth="1"/>
    <col min="5118" max="5118" width="15.140625" customWidth="1"/>
    <col min="5119" max="5119" width="40.7109375" customWidth="1"/>
    <col min="5120" max="5120" width="20.42578125" customWidth="1"/>
    <col min="5121" max="5121" width="17.85546875" customWidth="1"/>
    <col min="5122" max="5122" width="16.7109375" customWidth="1"/>
    <col min="5123" max="5123" width="13.7109375" customWidth="1"/>
    <col min="5124" max="5124" width="14.28515625" customWidth="1"/>
    <col min="5125" max="5125" width="12.7109375" customWidth="1"/>
    <col min="5126" max="5126" width="56.85546875" customWidth="1"/>
    <col min="5127" max="5128" width="0" hidden="1" customWidth="1"/>
    <col min="5365" max="5365" width="4.7109375" customWidth="1"/>
    <col min="5366" max="5366" width="14.140625" customWidth="1"/>
    <col min="5367" max="5367" width="23.42578125" customWidth="1"/>
    <col min="5368" max="5368" width="17.28515625" customWidth="1"/>
    <col min="5369" max="5369" width="11.7109375" customWidth="1"/>
    <col min="5370" max="5370" width="8.7109375" customWidth="1"/>
    <col min="5371" max="5371" width="18.7109375" customWidth="1"/>
    <col min="5372" max="5372" width="13.85546875" customWidth="1"/>
    <col min="5373" max="5373" width="13.42578125" customWidth="1"/>
    <col min="5374" max="5374" width="15.140625" customWidth="1"/>
    <col min="5375" max="5375" width="40.7109375" customWidth="1"/>
    <col min="5376" max="5376" width="20.42578125" customWidth="1"/>
    <col min="5377" max="5377" width="17.85546875" customWidth="1"/>
    <col min="5378" max="5378" width="16.7109375" customWidth="1"/>
    <col min="5379" max="5379" width="13.7109375" customWidth="1"/>
    <col min="5380" max="5380" width="14.28515625" customWidth="1"/>
    <col min="5381" max="5381" width="12.7109375" customWidth="1"/>
    <col min="5382" max="5382" width="56.85546875" customWidth="1"/>
    <col min="5383" max="5384" width="0" hidden="1" customWidth="1"/>
    <col min="5621" max="5621" width="4.7109375" customWidth="1"/>
    <col min="5622" max="5622" width="14.140625" customWidth="1"/>
    <col min="5623" max="5623" width="23.42578125" customWidth="1"/>
    <col min="5624" max="5624" width="17.28515625" customWidth="1"/>
    <col min="5625" max="5625" width="11.7109375" customWidth="1"/>
    <col min="5626" max="5626" width="8.7109375" customWidth="1"/>
    <col min="5627" max="5627" width="18.7109375" customWidth="1"/>
    <col min="5628" max="5628" width="13.85546875" customWidth="1"/>
    <col min="5629" max="5629" width="13.42578125" customWidth="1"/>
    <col min="5630" max="5630" width="15.140625" customWidth="1"/>
    <col min="5631" max="5631" width="40.7109375" customWidth="1"/>
    <col min="5632" max="5632" width="20.42578125" customWidth="1"/>
    <col min="5633" max="5633" width="17.85546875" customWidth="1"/>
    <col min="5634" max="5634" width="16.7109375" customWidth="1"/>
    <col min="5635" max="5635" width="13.7109375" customWidth="1"/>
    <col min="5636" max="5636" width="14.28515625" customWidth="1"/>
    <col min="5637" max="5637" width="12.7109375" customWidth="1"/>
    <col min="5638" max="5638" width="56.85546875" customWidth="1"/>
    <col min="5639" max="5640" width="0" hidden="1" customWidth="1"/>
    <col min="5877" max="5877" width="4.7109375" customWidth="1"/>
    <col min="5878" max="5878" width="14.140625" customWidth="1"/>
    <col min="5879" max="5879" width="23.42578125" customWidth="1"/>
    <col min="5880" max="5880" width="17.28515625" customWidth="1"/>
    <col min="5881" max="5881" width="11.7109375" customWidth="1"/>
    <col min="5882" max="5882" width="8.7109375" customWidth="1"/>
    <col min="5883" max="5883" width="18.7109375" customWidth="1"/>
    <col min="5884" max="5884" width="13.85546875" customWidth="1"/>
    <col min="5885" max="5885" width="13.42578125" customWidth="1"/>
    <col min="5886" max="5886" width="15.140625" customWidth="1"/>
    <col min="5887" max="5887" width="40.7109375" customWidth="1"/>
    <col min="5888" max="5888" width="20.42578125" customWidth="1"/>
    <col min="5889" max="5889" width="17.85546875" customWidth="1"/>
    <col min="5890" max="5890" width="16.7109375" customWidth="1"/>
    <col min="5891" max="5891" width="13.7109375" customWidth="1"/>
    <col min="5892" max="5892" width="14.28515625" customWidth="1"/>
    <col min="5893" max="5893" width="12.7109375" customWidth="1"/>
    <col min="5894" max="5894" width="56.85546875" customWidth="1"/>
    <col min="5895" max="5896" width="0" hidden="1" customWidth="1"/>
    <col min="6133" max="6133" width="4.7109375" customWidth="1"/>
    <col min="6134" max="6134" width="14.140625" customWidth="1"/>
    <col min="6135" max="6135" width="23.42578125" customWidth="1"/>
    <col min="6136" max="6136" width="17.28515625" customWidth="1"/>
    <col min="6137" max="6137" width="11.7109375" customWidth="1"/>
    <col min="6138" max="6138" width="8.7109375" customWidth="1"/>
    <col min="6139" max="6139" width="18.7109375" customWidth="1"/>
    <col min="6140" max="6140" width="13.85546875" customWidth="1"/>
    <col min="6141" max="6141" width="13.42578125" customWidth="1"/>
    <col min="6142" max="6142" width="15.140625" customWidth="1"/>
    <col min="6143" max="6143" width="40.7109375" customWidth="1"/>
    <col min="6144" max="6144" width="20.42578125" customWidth="1"/>
    <col min="6145" max="6145" width="17.85546875" customWidth="1"/>
    <col min="6146" max="6146" width="16.7109375" customWidth="1"/>
    <col min="6147" max="6147" width="13.7109375" customWidth="1"/>
    <col min="6148" max="6148" width="14.28515625" customWidth="1"/>
    <col min="6149" max="6149" width="12.7109375" customWidth="1"/>
    <col min="6150" max="6150" width="56.85546875" customWidth="1"/>
    <col min="6151" max="6152" width="0" hidden="1" customWidth="1"/>
    <col min="6389" max="6389" width="4.7109375" customWidth="1"/>
    <col min="6390" max="6390" width="14.140625" customWidth="1"/>
    <col min="6391" max="6391" width="23.42578125" customWidth="1"/>
    <col min="6392" max="6392" width="17.28515625" customWidth="1"/>
    <col min="6393" max="6393" width="11.7109375" customWidth="1"/>
    <col min="6394" max="6394" width="8.7109375" customWidth="1"/>
    <col min="6395" max="6395" width="18.7109375" customWidth="1"/>
    <col min="6396" max="6396" width="13.85546875" customWidth="1"/>
    <col min="6397" max="6397" width="13.42578125" customWidth="1"/>
    <col min="6398" max="6398" width="15.140625" customWidth="1"/>
    <col min="6399" max="6399" width="40.7109375" customWidth="1"/>
    <col min="6400" max="6400" width="20.42578125" customWidth="1"/>
    <col min="6401" max="6401" width="17.85546875" customWidth="1"/>
    <col min="6402" max="6402" width="16.7109375" customWidth="1"/>
    <col min="6403" max="6403" width="13.7109375" customWidth="1"/>
    <col min="6404" max="6404" width="14.28515625" customWidth="1"/>
    <col min="6405" max="6405" width="12.7109375" customWidth="1"/>
    <col min="6406" max="6406" width="56.85546875" customWidth="1"/>
    <col min="6407" max="6408" width="0" hidden="1" customWidth="1"/>
    <col min="6645" max="6645" width="4.7109375" customWidth="1"/>
    <col min="6646" max="6646" width="14.140625" customWidth="1"/>
    <col min="6647" max="6647" width="23.42578125" customWidth="1"/>
    <col min="6648" max="6648" width="17.28515625" customWidth="1"/>
    <col min="6649" max="6649" width="11.7109375" customWidth="1"/>
    <col min="6650" max="6650" width="8.7109375" customWidth="1"/>
    <col min="6651" max="6651" width="18.7109375" customWidth="1"/>
    <col min="6652" max="6652" width="13.85546875" customWidth="1"/>
    <col min="6653" max="6653" width="13.42578125" customWidth="1"/>
    <col min="6654" max="6654" width="15.140625" customWidth="1"/>
    <col min="6655" max="6655" width="40.7109375" customWidth="1"/>
    <col min="6656" max="6656" width="20.42578125" customWidth="1"/>
    <col min="6657" max="6657" width="17.85546875" customWidth="1"/>
    <col min="6658" max="6658" width="16.7109375" customWidth="1"/>
    <col min="6659" max="6659" width="13.7109375" customWidth="1"/>
    <col min="6660" max="6660" width="14.28515625" customWidth="1"/>
    <col min="6661" max="6661" width="12.7109375" customWidth="1"/>
    <col min="6662" max="6662" width="56.85546875" customWidth="1"/>
    <col min="6663" max="6664" width="0" hidden="1" customWidth="1"/>
    <col min="6901" max="6901" width="4.7109375" customWidth="1"/>
    <col min="6902" max="6902" width="14.140625" customWidth="1"/>
    <col min="6903" max="6903" width="23.42578125" customWidth="1"/>
    <col min="6904" max="6904" width="17.28515625" customWidth="1"/>
    <col min="6905" max="6905" width="11.7109375" customWidth="1"/>
    <col min="6906" max="6906" width="8.7109375" customWidth="1"/>
    <col min="6907" max="6907" width="18.7109375" customWidth="1"/>
    <col min="6908" max="6908" width="13.85546875" customWidth="1"/>
    <col min="6909" max="6909" width="13.42578125" customWidth="1"/>
    <col min="6910" max="6910" width="15.140625" customWidth="1"/>
    <col min="6911" max="6911" width="40.7109375" customWidth="1"/>
    <col min="6912" max="6912" width="20.42578125" customWidth="1"/>
    <col min="6913" max="6913" width="17.85546875" customWidth="1"/>
    <col min="6914" max="6914" width="16.7109375" customWidth="1"/>
    <col min="6915" max="6915" width="13.7109375" customWidth="1"/>
    <col min="6916" max="6916" width="14.28515625" customWidth="1"/>
    <col min="6917" max="6917" width="12.7109375" customWidth="1"/>
    <col min="6918" max="6918" width="56.85546875" customWidth="1"/>
    <col min="6919" max="6920" width="0" hidden="1" customWidth="1"/>
    <col min="7157" max="7157" width="4.7109375" customWidth="1"/>
    <col min="7158" max="7158" width="14.140625" customWidth="1"/>
    <col min="7159" max="7159" width="23.42578125" customWidth="1"/>
    <col min="7160" max="7160" width="17.28515625" customWidth="1"/>
    <col min="7161" max="7161" width="11.7109375" customWidth="1"/>
    <col min="7162" max="7162" width="8.7109375" customWidth="1"/>
    <col min="7163" max="7163" width="18.7109375" customWidth="1"/>
    <col min="7164" max="7164" width="13.85546875" customWidth="1"/>
    <col min="7165" max="7165" width="13.42578125" customWidth="1"/>
    <col min="7166" max="7166" width="15.140625" customWidth="1"/>
    <col min="7167" max="7167" width="40.7109375" customWidth="1"/>
    <col min="7168" max="7168" width="20.42578125" customWidth="1"/>
    <col min="7169" max="7169" width="17.85546875" customWidth="1"/>
    <col min="7170" max="7170" width="16.7109375" customWidth="1"/>
    <col min="7171" max="7171" width="13.7109375" customWidth="1"/>
    <col min="7172" max="7172" width="14.28515625" customWidth="1"/>
    <col min="7173" max="7173" width="12.7109375" customWidth="1"/>
    <col min="7174" max="7174" width="56.85546875" customWidth="1"/>
    <col min="7175" max="7176" width="0" hidden="1" customWidth="1"/>
    <col min="7413" max="7413" width="4.7109375" customWidth="1"/>
    <col min="7414" max="7414" width="14.140625" customWidth="1"/>
    <col min="7415" max="7415" width="23.42578125" customWidth="1"/>
    <col min="7416" max="7416" width="17.28515625" customWidth="1"/>
    <col min="7417" max="7417" width="11.7109375" customWidth="1"/>
    <col min="7418" max="7418" width="8.7109375" customWidth="1"/>
    <col min="7419" max="7419" width="18.7109375" customWidth="1"/>
    <col min="7420" max="7420" width="13.85546875" customWidth="1"/>
    <col min="7421" max="7421" width="13.42578125" customWidth="1"/>
    <col min="7422" max="7422" width="15.140625" customWidth="1"/>
    <col min="7423" max="7423" width="40.7109375" customWidth="1"/>
    <col min="7424" max="7424" width="20.42578125" customWidth="1"/>
    <col min="7425" max="7425" width="17.85546875" customWidth="1"/>
    <col min="7426" max="7426" width="16.7109375" customWidth="1"/>
    <col min="7427" max="7427" width="13.7109375" customWidth="1"/>
    <col min="7428" max="7428" width="14.28515625" customWidth="1"/>
    <col min="7429" max="7429" width="12.7109375" customWidth="1"/>
    <col min="7430" max="7430" width="56.85546875" customWidth="1"/>
    <col min="7431" max="7432" width="0" hidden="1" customWidth="1"/>
    <col min="7669" max="7669" width="4.7109375" customWidth="1"/>
    <col min="7670" max="7670" width="14.140625" customWidth="1"/>
    <col min="7671" max="7671" width="23.42578125" customWidth="1"/>
    <col min="7672" max="7672" width="17.28515625" customWidth="1"/>
    <col min="7673" max="7673" width="11.7109375" customWidth="1"/>
    <col min="7674" max="7674" width="8.7109375" customWidth="1"/>
    <col min="7675" max="7675" width="18.7109375" customWidth="1"/>
    <col min="7676" max="7676" width="13.85546875" customWidth="1"/>
    <col min="7677" max="7677" width="13.42578125" customWidth="1"/>
    <col min="7678" max="7678" width="15.140625" customWidth="1"/>
    <col min="7679" max="7679" width="40.7109375" customWidth="1"/>
    <col min="7680" max="7680" width="20.42578125" customWidth="1"/>
    <col min="7681" max="7681" width="17.85546875" customWidth="1"/>
    <col min="7682" max="7682" width="16.7109375" customWidth="1"/>
    <col min="7683" max="7683" width="13.7109375" customWidth="1"/>
    <col min="7684" max="7684" width="14.28515625" customWidth="1"/>
    <col min="7685" max="7685" width="12.7109375" customWidth="1"/>
    <col min="7686" max="7686" width="56.85546875" customWidth="1"/>
    <col min="7687" max="7688" width="0" hidden="1" customWidth="1"/>
    <col min="7925" max="7925" width="4.7109375" customWidth="1"/>
    <col min="7926" max="7926" width="14.140625" customWidth="1"/>
    <col min="7927" max="7927" width="23.42578125" customWidth="1"/>
    <col min="7928" max="7928" width="17.28515625" customWidth="1"/>
    <col min="7929" max="7929" width="11.7109375" customWidth="1"/>
    <col min="7930" max="7930" width="8.7109375" customWidth="1"/>
    <col min="7931" max="7931" width="18.7109375" customWidth="1"/>
    <col min="7932" max="7932" width="13.85546875" customWidth="1"/>
    <col min="7933" max="7933" width="13.42578125" customWidth="1"/>
    <col min="7934" max="7934" width="15.140625" customWidth="1"/>
    <col min="7935" max="7935" width="40.7109375" customWidth="1"/>
    <col min="7936" max="7936" width="20.42578125" customWidth="1"/>
    <col min="7937" max="7937" width="17.85546875" customWidth="1"/>
    <col min="7938" max="7938" width="16.7109375" customWidth="1"/>
    <col min="7939" max="7939" width="13.7109375" customWidth="1"/>
    <col min="7940" max="7940" width="14.28515625" customWidth="1"/>
    <col min="7941" max="7941" width="12.7109375" customWidth="1"/>
    <col min="7942" max="7942" width="56.85546875" customWidth="1"/>
    <col min="7943" max="7944" width="0" hidden="1" customWidth="1"/>
    <col min="8181" max="8181" width="4.7109375" customWidth="1"/>
    <col min="8182" max="8182" width="14.140625" customWidth="1"/>
    <col min="8183" max="8183" width="23.42578125" customWidth="1"/>
    <col min="8184" max="8184" width="17.28515625" customWidth="1"/>
    <col min="8185" max="8185" width="11.7109375" customWidth="1"/>
    <col min="8186" max="8186" width="8.7109375" customWidth="1"/>
    <col min="8187" max="8187" width="18.7109375" customWidth="1"/>
    <col min="8188" max="8188" width="13.85546875" customWidth="1"/>
    <col min="8189" max="8189" width="13.42578125" customWidth="1"/>
    <col min="8190" max="8190" width="15.140625" customWidth="1"/>
    <col min="8191" max="8191" width="40.7109375" customWidth="1"/>
    <col min="8192" max="8192" width="20.42578125" customWidth="1"/>
    <col min="8193" max="8193" width="17.85546875" customWidth="1"/>
    <col min="8194" max="8194" width="16.7109375" customWidth="1"/>
    <col min="8195" max="8195" width="13.7109375" customWidth="1"/>
    <col min="8196" max="8196" width="14.28515625" customWidth="1"/>
    <col min="8197" max="8197" width="12.7109375" customWidth="1"/>
    <col min="8198" max="8198" width="56.85546875" customWidth="1"/>
    <col min="8199" max="8200" width="0" hidden="1" customWidth="1"/>
    <col min="8437" max="8437" width="4.7109375" customWidth="1"/>
    <col min="8438" max="8438" width="14.140625" customWidth="1"/>
    <col min="8439" max="8439" width="23.42578125" customWidth="1"/>
    <col min="8440" max="8440" width="17.28515625" customWidth="1"/>
    <col min="8441" max="8441" width="11.7109375" customWidth="1"/>
    <col min="8442" max="8442" width="8.7109375" customWidth="1"/>
    <col min="8443" max="8443" width="18.7109375" customWidth="1"/>
    <col min="8444" max="8444" width="13.85546875" customWidth="1"/>
    <col min="8445" max="8445" width="13.42578125" customWidth="1"/>
    <col min="8446" max="8446" width="15.140625" customWidth="1"/>
    <col min="8447" max="8447" width="40.7109375" customWidth="1"/>
    <col min="8448" max="8448" width="20.42578125" customWidth="1"/>
    <col min="8449" max="8449" width="17.85546875" customWidth="1"/>
    <col min="8450" max="8450" width="16.7109375" customWidth="1"/>
    <col min="8451" max="8451" width="13.7109375" customWidth="1"/>
    <col min="8452" max="8452" width="14.28515625" customWidth="1"/>
    <col min="8453" max="8453" width="12.7109375" customWidth="1"/>
    <col min="8454" max="8454" width="56.85546875" customWidth="1"/>
    <col min="8455" max="8456" width="0" hidden="1" customWidth="1"/>
    <col min="8693" max="8693" width="4.7109375" customWidth="1"/>
    <col min="8694" max="8694" width="14.140625" customWidth="1"/>
    <col min="8695" max="8695" width="23.42578125" customWidth="1"/>
    <col min="8696" max="8696" width="17.28515625" customWidth="1"/>
    <col min="8697" max="8697" width="11.7109375" customWidth="1"/>
    <col min="8698" max="8698" width="8.7109375" customWidth="1"/>
    <col min="8699" max="8699" width="18.7109375" customWidth="1"/>
    <col min="8700" max="8700" width="13.85546875" customWidth="1"/>
    <col min="8701" max="8701" width="13.42578125" customWidth="1"/>
    <col min="8702" max="8702" width="15.140625" customWidth="1"/>
    <col min="8703" max="8703" width="40.7109375" customWidth="1"/>
    <col min="8704" max="8704" width="20.42578125" customWidth="1"/>
    <col min="8705" max="8705" width="17.85546875" customWidth="1"/>
    <col min="8706" max="8706" width="16.7109375" customWidth="1"/>
    <col min="8707" max="8707" width="13.7109375" customWidth="1"/>
    <col min="8708" max="8708" width="14.28515625" customWidth="1"/>
    <col min="8709" max="8709" width="12.7109375" customWidth="1"/>
    <col min="8710" max="8710" width="56.85546875" customWidth="1"/>
    <col min="8711" max="8712" width="0" hidden="1" customWidth="1"/>
    <col min="8949" max="8949" width="4.7109375" customWidth="1"/>
    <col min="8950" max="8950" width="14.140625" customWidth="1"/>
    <col min="8951" max="8951" width="23.42578125" customWidth="1"/>
    <col min="8952" max="8952" width="17.28515625" customWidth="1"/>
    <col min="8953" max="8953" width="11.7109375" customWidth="1"/>
    <col min="8954" max="8954" width="8.7109375" customWidth="1"/>
    <col min="8955" max="8955" width="18.7109375" customWidth="1"/>
    <col min="8956" max="8956" width="13.85546875" customWidth="1"/>
    <col min="8957" max="8957" width="13.42578125" customWidth="1"/>
    <col min="8958" max="8958" width="15.140625" customWidth="1"/>
    <col min="8959" max="8959" width="40.7109375" customWidth="1"/>
    <col min="8960" max="8960" width="20.42578125" customWidth="1"/>
    <col min="8961" max="8961" width="17.85546875" customWidth="1"/>
    <col min="8962" max="8962" width="16.7109375" customWidth="1"/>
    <col min="8963" max="8963" width="13.7109375" customWidth="1"/>
    <col min="8964" max="8964" width="14.28515625" customWidth="1"/>
    <col min="8965" max="8965" width="12.7109375" customWidth="1"/>
    <col min="8966" max="8966" width="56.85546875" customWidth="1"/>
    <col min="8967" max="8968" width="0" hidden="1" customWidth="1"/>
    <col min="9205" max="9205" width="4.7109375" customWidth="1"/>
    <col min="9206" max="9206" width="14.140625" customWidth="1"/>
    <col min="9207" max="9207" width="23.42578125" customWidth="1"/>
    <col min="9208" max="9208" width="17.28515625" customWidth="1"/>
    <col min="9209" max="9209" width="11.7109375" customWidth="1"/>
    <col min="9210" max="9210" width="8.7109375" customWidth="1"/>
    <col min="9211" max="9211" width="18.7109375" customWidth="1"/>
    <col min="9212" max="9212" width="13.85546875" customWidth="1"/>
    <col min="9213" max="9213" width="13.42578125" customWidth="1"/>
    <col min="9214" max="9214" width="15.140625" customWidth="1"/>
    <col min="9215" max="9215" width="40.7109375" customWidth="1"/>
    <col min="9216" max="9216" width="20.42578125" customWidth="1"/>
    <col min="9217" max="9217" width="17.85546875" customWidth="1"/>
    <col min="9218" max="9218" width="16.7109375" customWidth="1"/>
    <col min="9219" max="9219" width="13.7109375" customWidth="1"/>
    <col min="9220" max="9220" width="14.28515625" customWidth="1"/>
    <col min="9221" max="9221" width="12.7109375" customWidth="1"/>
    <col min="9222" max="9222" width="56.85546875" customWidth="1"/>
    <col min="9223" max="9224" width="0" hidden="1" customWidth="1"/>
    <col min="9461" max="9461" width="4.7109375" customWidth="1"/>
    <col min="9462" max="9462" width="14.140625" customWidth="1"/>
    <col min="9463" max="9463" width="23.42578125" customWidth="1"/>
    <col min="9464" max="9464" width="17.28515625" customWidth="1"/>
    <col min="9465" max="9465" width="11.7109375" customWidth="1"/>
    <col min="9466" max="9466" width="8.7109375" customWidth="1"/>
    <col min="9467" max="9467" width="18.7109375" customWidth="1"/>
    <col min="9468" max="9468" width="13.85546875" customWidth="1"/>
    <col min="9469" max="9469" width="13.42578125" customWidth="1"/>
    <col min="9470" max="9470" width="15.140625" customWidth="1"/>
    <col min="9471" max="9471" width="40.7109375" customWidth="1"/>
    <col min="9472" max="9472" width="20.42578125" customWidth="1"/>
    <col min="9473" max="9473" width="17.85546875" customWidth="1"/>
    <col min="9474" max="9474" width="16.7109375" customWidth="1"/>
    <col min="9475" max="9475" width="13.7109375" customWidth="1"/>
    <col min="9476" max="9476" width="14.28515625" customWidth="1"/>
    <col min="9477" max="9477" width="12.7109375" customWidth="1"/>
    <col min="9478" max="9478" width="56.85546875" customWidth="1"/>
    <col min="9479" max="9480" width="0" hidden="1" customWidth="1"/>
    <col min="9717" max="9717" width="4.7109375" customWidth="1"/>
    <col min="9718" max="9718" width="14.140625" customWidth="1"/>
    <col min="9719" max="9719" width="23.42578125" customWidth="1"/>
    <col min="9720" max="9720" width="17.28515625" customWidth="1"/>
    <col min="9721" max="9721" width="11.7109375" customWidth="1"/>
    <col min="9722" max="9722" width="8.7109375" customWidth="1"/>
    <col min="9723" max="9723" width="18.7109375" customWidth="1"/>
    <col min="9724" max="9724" width="13.85546875" customWidth="1"/>
    <col min="9725" max="9725" width="13.42578125" customWidth="1"/>
    <col min="9726" max="9726" width="15.140625" customWidth="1"/>
    <col min="9727" max="9727" width="40.7109375" customWidth="1"/>
    <col min="9728" max="9728" width="20.42578125" customWidth="1"/>
    <col min="9729" max="9729" width="17.85546875" customWidth="1"/>
    <col min="9730" max="9730" width="16.7109375" customWidth="1"/>
    <col min="9731" max="9731" width="13.7109375" customWidth="1"/>
    <col min="9732" max="9732" width="14.28515625" customWidth="1"/>
    <col min="9733" max="9733" width="12.7109375" customWidth="1"/>
    <col min="9734" max="9734" width="56.85546875" customWidth="1"/>
    <col min="9735" max="9736" width="0" hidden="1" customWidth="1"/>
    <col min="9973" max="9973" width="4.7109375" customWidth="1"/>
    <col min="9974" max="9974" width="14.140625" customWidth="1"/>
    <col min="9975" max="9975" width="23.42578125" customWidth="1"/>
    <col min="9976" max="9976" width="17.28515625" customWidth="1"/>
    <col min="9977" max="9977" width="11.7109375" customWidth="1"/>
    <col min="9978" max="9978" width="8.7109375" customWidth="1"/>
    <col min="9979" max="9979" width="18.7109375" customWidth="1"/>
    <col min="9980" max="9980" width="13.85546875" customWidth="1"/>
    <col min="9981" max="9981" width="13.42578125" customWidth="1"/>
    <col min="9982" max="9982" width="15.140625" customWidth="1"/>
    <col min="9983" max="9983" width="40.7109375" customWidth="1"/>
    <col min="9984" max="9984" width="20.42578125" customWidth="1"/>
    <col min="9985" max="9985" width="17.85546875" customWidth="1"/>
    <col min="9986" max="9986" width="16.7109375" customWidth="1"/>
    <col min="9987" max="9987" width="13.7109375" customWidth="1"/>
    <col min="9988" max="9988" width="14.28515625" customWidth="1"/>
    <col min="9989" max="9989" width="12.7109375" customWidth="1"/>
    <col min="9990" max="9990" width="56.85546875" customWidth="1"/>
    <col min="9991" max="9992" width="0" hidden="1" customWidth="1"/>
    <col min="10229" max="10229" width="4.7109375" customWidth="1"/>
    <col min="10230" max="10230" width="14.140625" customWidth="1"/>
    <col min="10231" max="10231" width="23.42578125" customWidth="1"/>
    <col min="10232" max="10232" width="17.28515625" customWidth="1"/>
    <col min="10233" max="10233" width="11.7109375" customWidth="1"/>
    <col min="10234" max="10234" width="8.7109375" customWidth="1"/>
    <col min="10235" max="10235" width="18.7109375" customWidth="1"/>
    <col min="10236" max="10236" width="13.85546875" customWidth="1"/>
    <col min="10237" max="10237" width="13.42578125" customWidth="1"/>
    <col min="10238" max="10238" width="15.140625" customWidth="1"/>
    <col min="10239" max="10239" width="40.7109375" customWidth="1"/>
    <col min="10240" max="10240" width="20.42578125" customWidth="1"/>
    <col min="10241" max="10241" width="17.85546875" customWidth="1"/>
    <col min="10242" max="10242" width="16.7109375" customWidth="1"/>
    <col min="10243" max="10243" width="13.7109375" customWidth="1"/>
    <col min="10244" max="10244" width="14.28515625" customWidth="1"/>
    <col min="10245" max="10245" width="12.7109375" customWidth="1"/>
    <col min="10246" max="10246" width="56.85546875" customWidth="1"/>
    <col min="10247" max="10248" width="0" hidden="1" customWidth="1"/>
    <col min="10485" max="10485" width="4.7109375" customWidth="1"/>
    <col min="10486" max="10486" width="14.140625" customWidth="1"/>
    <col min="10487" max="10487" width="23.42578125" customWidth="1"/>
    <col min="10488" max="10488" width="17.28515625" customWidth="1"/>
    <col min="10489" max="10489" width="11.7109375" customWidth="1"/>
    <col min="10490" max="10490" width="8.7109375" customWidth="1"/>
    <col min="10491" max="10491" width="18.7109375" customWidth="1"/>
    <col min="10492" max="10492" width="13.85546875" customWidth="1"/>
    <col min="10493" max="10493" width="13.42578125" customWidth="1"/>
    <col min="10494" max="10494" width="15.140625" customWidth="1"/>
    <col min="10495" max="10495" width="40.7109375" customWidth="1"/>
    <col min="10496" max="10496" width="20.42578125" customWidth="1"/>
    <col min="10497" max="10497" width="17.85546875" customWidth="1"/>
    <col min="10498" max="10498" width="16.7109375" customWidth="1"/>
    <col min="10499" max="10499" width="13.7109375" customWidth="1"/>
    <col min="10500" max="10500" width="14.28515625" customWidth="1"/>
    <col min="10501" max="10501" width="12.7109375" customWidth="1"/>
    <col min="10502" max="10502" width="56.85546875" customWidth="1"/>
    <col min="10503" max="10504" width="0" hidden="1" customWidth="1"/>
    <col min="10741" max="10741" width="4.7109375" customWidth="1"/>
    <col min="10742" max="10742" width="14.140625" customWidth="1"/>
    <col min="10743" max="10743" width="23.42578125" customWidth="1"/>
    <col min="10744" max="10744" width="17.28515625" customWidth="1"/>
    <col min="10745" max="10745" width="11.7109375" customWidth="1"/>
    <col min="10746" max="10746" width="8.7109375" customWidth="1"/>
    <col min="10747" max="10747" width="18.7109375" customWidth="1"/>
    <col min="10748" max="10748" width="13.85546875" customWidth="1"/>
    <col min="10749" max="10749" width="13.42578125" customWidth="1"/>
    <col min="10750" max="10750" width="15.140625" customWidth="1"/>
    <col min="10751" max="10751" width="40.7109375" customWidth="1"/>
    <col min="10752" max="10752" width="20.42578125" customWidth="1"/>
    <col min="10753" max="10753" width="17.85546875" customWidth="1"/>
    <col min="10754" max="10754" width="16.7109375" customWidth="1"/>
    <col min="10755" max="10755" width="13.7109375" customWidth="1"/>
    <col min="10756" max="10756" width="14.28515625" customWidth="1"/>
    <col min="10757" max="10757" width="12.7109375" customWidth="1"/>
    <col min="10758" max="10758" width="56.85546875" customWidth="1"/>
    <col min="10759" max="10760" width="0" hidden="1" customWidth="1"/>
    <col min="10997" max="10997" width="4.7109375" customWidth="1"/>
    <col min="10998" max="10998" width="14.140625" customWidth="1"/>
    <col min="10999" max="10999" width="23.42578125" customWidth="1"/>
    <col min="11000" max="11000" width="17.28515625" customWidth="1"/>
    <col min="11001" max="11001" width="11.7109375" customWidth="1"/>
    <col min="11002" max="11002" width="8.7109375" customWidth="1"/>
    <col min="11003" max="11003" width="18.7109375" customWidth="1"/>
    <col min="11004" max="11004" width="13.85546875" customWidth="1"/>
    <col min="11005" max="11005" width="13.42578125" customWidth="1"/>
    <col min="11006" max="11006" width="15.140625" customWidth="1"/>
    <col min="11007" max="11007" width="40.7109375" customWidth="1"/>
    <col min="11008" max="11008" width="20.42578125" customWidth="1"/>
    <col min="11009" max="11009" width="17.85546875" customWidth="1"/>
    <col min="11010" max="11010" width="16.7109375" customWidth="1"/>
    <col min="11011" max="11011" width="13.7109375" customWidth="1"/>
    <col min="11012" max="11012" width="14.28515625" customWidth="1"/>
    <col min="11013" max="11013" width="12.7109375" customWidth="1"/>
    <col min="11014" max="11014" width="56.85546875" customWidth="1"/>
    <col min="11015" max="11016" width="0" hidden="1" customWidth="1"/>
    <col min="11253" max="11253" width="4.7109375" customWidth="1"/>
    <col min="11254" max="11254" width="14.140625" customWidth="1"/>
    <col min="11255" max="11255" width="23.42578125" customWidth="1"/>
    <col min="11256" max="11256" width="17.28515625" customWidth="1"/>
    <col min="11257" max="11257" width="11.7109375" customWidth="1"/>
    <col min="11258" max="11258" width="8.7109375" customWidth="1"/>
    <col min="11259" max="11259" width="18.7109375" customWidth="1"/>
    <col min="11260" max="11260" width="13.85546875" customWidth="1"/>
    <col min="11261" max="11261" width="13.42578125" customWidth="1"/>
    <col min="11262" max="11262" width="15.140625" customWidth="1"/>
    <col min="11263" max="11263" width="40.7109375" customWidth="1"/>
    <col min="11264" max="11264" width="20.42578125" customWidth="1"/>
    <col min="11265" max="11265" width="17.85546875" customWidth="1"/>
    <col min="11266" max="11266" width="16.7109375" customWidth="1"/>
    <col min="11267" max="11267" width="13.7109375" customWidth="1"/>
    <col min="11268" max="11268" width="14.28515625" customWidth="1"/>
    <col min="11269" max="11269" width="12.7109375" customWidth="1"/>
    <col min="11270" max="11270" width="56.85546875" customWidth="1"/>
    <col min="11271" max="11272" width="0" hidden="1" customWidth="1"/>
    <col min="11509" max="11509" width="4.7109375" customWidth="1"/>
    <col min="11510" max="11510" width="14.140625" customWidth="1"/>
    <col min="11511" max="11511" width="23.42578125" customWidth="1"/>
    <col min="11512" max="11512" width="17.28515625" customWidth="1"/>
    <col min="11513" max="11513" width="11.7109375" customWidth="1"/>
    <col min="11514" max="11514" width="8.7109375" customWidth="1"/>
    <col min="11515" max="11515" width="18.7109375" customWidth="1"/>
    <col min="11516" max="11516" width="13.85546875" customWidth="1"/>
    <col min="11517" max="11517" width="13.42578125" customWidth="1"/>
    <col min="11518" max="11518" width="15.140625" customWidth="1"/>
    <col min="11519" max="11519" width="40.7109375" customWidth="1"/>
    <col min="11520" max="11520" width="20.42578125" customWidth="1"/>
    <col min="11521" max="11521" width="17.85546875" customWidth="1"/>
    <col min="11522" max="11522" width="16.7109375" customWidth="1"/>
    <col min="11523" max="11523" width="13.7109375" customWidth="1"/>
    <col min="11524" max="11524" width="14.28515625" customWidth="1"/>
    <col min="11525" max="11525" width="12.7109375" customWidth="1"/>
    <col min="11526" max="11526" width="56.85546875" customWidth="1"/>
    <col min="11527" max="11528" width="0" hidden="1" customWidth="1"/>
    <col min="11765" max="11765" width="4.7109375" customWidth="1"/>
    <col min="11766" max="11766" width="14.140625" customWidth="1"/>
    <col min="11767" max="11767" width="23.42578125" customWidth="1"/>
    <col min="11768" max="11768" width="17.28515625" customWidth="1"/>
    <col min="11769" max="11769" width="11.7109375" customWidth="1"/>
    <col min="11770" max="11770" width="8.7109375" customWidth="1"/>
    <col min="11771" max="11771" width="18.7109375" customWidth="1"/>
    <col min="11772" max="11772" width="13.85546875" customWidth="1"/>
    <col min="11773" max="11773" width="13.42578125" customWidth="1"/>
    <col min="11774" max="11774" width="15.140625" customWidth="1"/>
    <col min="11775" max="11775" width="40.7109375" customWidth="1"/>
    <col min="11776" max="11776" width="20.42578125" customWidth="1"/>
    <col min="11777" max="11777" width="17.85546875" customWidth="1"/>
    <col min="11778" max="11778" width="16.7109375" customWidth="1"/>
    <col min="11779" max="11779" width="13.7109375" customWidth="1"/>
    <col min="11780" max="11780" width="14.28515625" customWidth="1"/>
    <col min="11781" max="11781" width="12.7109375" customWidth="1"/>
    <col min="11782" max="11782" width="56.85546875" customWidth="1"/>
    <col min="11783" max="11784" width="0" hidden="1" customWidth="1"/>
    <col min="12021" max="12021" width="4.7109375" customWidth="1"/>
    <col min="12022" max="12022" width="14.140625" customWidth="1"/>
    <col min="12023" max="12023" width="23.42578125" customWidth="1"/>
    <col min="12024" max="12024" width="17.28515625" customWidth="1"/>
    <col min="12025" max="12025" width="11.7109375" customWidth="1"/>
    <col min="12026" max="12026" width="8.7109375" customWidth="1"/>
    <col min="12027" max="12027" width="18.7109375" customWidth="1"/>
    <col min="12028" max="12028" width="13.85546875" customWidth="1"/>
    <col min="12029" max="12029" width="13.42578125" customWidth="1"/>
    <col min="12030" max="12030" width="15.140625" customWidth="1"/>
    <col min="12031" max="12031" width="40.7109375" customWidth="1"/>
    <col min="12032" max="12032" width="20.42578125" customWidth="1"/>
    <col min="12033" max="12033" width="17.85546875" customWidth="1"/>
    <col min="12034" max="12034" width="16.7109375" customWidth="1"/>
    <col min="12035" max="12035" width="13.7109375" customWidth="1"/>
    <col min="12036" max="12036" width="14.28515625" customWidth="1"/>
    <col min="12037" max="12037" width="12.7109375" customWidth="1"/>
    <col min="12038" max="12038" width="56.85546875" customWidth="1"/>
    <col min="12039" max="12040" width="0" hidden="1" customWidth="1"/>
    <col min="12277" max="12277" width="4.7109375" customWidth="1"/>
    <col min="12278" max="12278" width="14.140625" customWidth="1"/>
    <col min="12279" max="12279" width="23.42578125" customWidth="1"/>
    <col min="12280" max="12280" width="17.28515625" customWidth="1"/>
    <col min="12281" max="12281" width="11.7109375" customWidth="1"/>
    <col min="12282" max="12282" width="8.7109375" customWidth="1"/>
    <col min="12283" max="12283" width="18.7109375" customWidth="1"/>
    <col min="12284" max="12284" width="13.85546875" customWidth="1"/>
    <col min="12285" max="12285" width="13.42578125" customWidth="1"/>
    <col min="12286" max="12286" width="15.140625" customWidth="1"/>
    <col min="12287" max="12287" width="40.7109375" customWidth="1"/>
    <col min="12288" max="12288" width="20.42578125" customWidth="1"/>
    <col min="12289" max="12289" width="17.85546875" customWidth="1"/>
    <col min="12290" max="12290" width="16.7109375" customWidth="1"/>
    <col min="12291" max="12291" width="13.7109375" customWidth="1"/>
    <col min="12292" max="12292" width="14.28515625" customWidth="1"/>
    <col min="12293" max="12293" width="12.7109375" customWidth="1"/>
    <col min="12294" max="12294" width="56.85546875" customWidth="1"/>
    <col min="12295" max="12296" width="0" hidden="1" customWidth="1"/>
    <col min="12533" max="12533" width="4.7109375" customWidth="1"/>
    <col min="12534" max="12534" width="14.140625" customWidth="1"/>
    <col min="12535" max="12535" width="23.42578125" customWidth="1"/>
    <col min="12536" max="12536" width="17.28515625" customWidth="1"/>
    <col min="12537" max="12537" width="11.7109375" customWidth="1"/>
    <col min="12538" max="12538" width="8.7109375" customWidth="1"/>
    <col min="12539" max="12539" width="18.7109375" customWidth="1"/>
    <col min="12540" max="12540" width="13.85546875" customWidth="1"/>
    <col min="12541" max="12541" width="13.42578125" customWidth="1"/>
    <col min="12542" max="12542" width="15.140625" customWidth="1"/>
    <col min="12543" max="12543" width="40.7109375" customWidth="1"/>
    <col min="12544" max="12544" width="20.42578125" customWidth="1"/>
    <col min="12545" max="12545" width="17.85546875" customWidth="1"/>
    <col min="12546" max="12546" width="16.7109375" customWidth="1"/>
    <col min="12547" max="12547" width="13.7109375" customWidth="1"/>
    <col min="12548" max="12548" width="14.28515625" customWidth="1"/>
    <col min="12549" max="12549" width="12.7109375" customWidth="1"/>
    <col min="12550" max="12550" width="56.85546875" customWidth="1"/>
    <col min="12551" max="12552" width="0" hidden="1" customWidth="1"/>
    <col min="12789" max="12789" width="4.7109375" customWidth="1"/>
    <col min="12790" max="12790" width="14.140625" customWidth="1"/>
    <col min="12791" max="12791" width="23.42578125" customWidth="1"/>
    <col min="12792" max="12792" width="17.28515625" customWidth="1"/>
    <col min="12793" max="12793" width="11.7109375" customWidth="1"/>
    <col min="12794" max="12794" width="8.7109375" customWidth="1"/>
    <col min="12795" max="12795" width="18.7109375" customWidth="1"/>
    <col min="12796" max="12796" width="13.85546875" customWidth="1"/>
    <col min="12797" max="12797" width="13.42578125" customWidth="1"/>
    <col min="12798" max="12798" width="15.140625" customWidth="1"/>
    <col min="12799" max="12799" width="40.7109375" customWidth="1"/>
    <col min="12800" max="12800" width="20.42578125" customWidth="1"/>
    <col min="12801" max="12801" width="17.85546875" customWidth="1"/>
    <col min="12802" max="12802" width="16.7109375" customWidth="1"/>
    <col min="12803" max="12803" width="13.7109375" customWidth="1"/>
    <col min="12804" max="12804" width="14.28515625" customWidth="1"/>
    <col min="12805" max="12805" width="12.7109375" customWidth="1"/>
    <col min="12806" max="12806" width="56.85546875" customWidth="1"/>
    <col min="12807" max="12808" width="0" hidden="1" customWidth="1"/>
    <col min="13045" max="13045" width="4.7109375" customWidth="1"/>
    <col min="13046" max="13046" width="14.140625" customWidth="1"/>
    <col min="13047" max="13047" width="23.42578125" customWidth="1"/>
    <col min="13048" max="13048" width="17.28515625" customWidth="1"/>
    <col min="13049" max="13049" width="11.7109375" customWidth="1"/>
    <col min="13050" max="13050" width="8.7109375" customWidth="1"/>
    <col min="13051" max="13051" width="18.7109375" customWidth="1"/>
    <col min="13052" max="13052" width="13.85546875" customWidth="1"/>
    <col min="13053" max="13053" width="13.42578125" customWidth="1"/>
    <col min="13054" max="13054" width="15.140625" customWidth="1"/>
    <col min="13055" max="13055" width="40.7109375" customWidth="1"/>
    <col min="13056" max="13056" width="20.42578125" customWidth="1"/>
    <col min="13057" max="13057" width="17.85546875" customWidth="1"/>
    <col min="13058" max="13058" width="16.7109375" customWidth="1"/>
    <col min="13059" max="13059" width="13.7109375" customWidth="1"/>
    <col min="13060" max="13060" width="14.28515625" customWidth="1"/>
    <col min="13061" max="13061" width="12.7109375" customWidth="1"/>
    <col min="13062" max="13062" width="56.85546875" customWidth="1"/>
    <col min="13063" max="13064" width="0" hidden="1" customWidth="1"/>
    <col min="13301" max="13301" width="4.7109375" customWidth="1"/>
    <col min="13302" max="13302" width="14.140625" customWidth="1"/>
    <col min="13303" max="13303" width="23.42578125" customWidth="1"/>
    <col min="13304" max="13304" width="17.28515625" customWidth="1"/>
    <col min="13305" max="13305" width="11.7109375" customWidth="1"/>
    <col min="13306" max="13306" width="8.7109375" customWidth="1"/>
    <col min="13307" max="13307" width="18.7109375" customWidth="1"/>
    <col min="13308" max="13308" width="13.85546875" customWidth="1"/>
    <col min="13309" max="13309" width="13.42578125" customWidth="1"/>
    <col min="13310" max="13310" width="15.140625" customWidth="1"/>
    <col min="13311" max="13311" width="40.7109375" customWidth="1"/>
    <col min="13312" max="13312" width="20.42578125" customWidth="1"/>
    <col min="13313" max="13313" width="17.85546875" customWidth="1"/>
    <col min="13314" max="13314" width="16.7109375" customWidth="1"/>
    <col min="13315" max="13315" width="13.7109375" customWidth="1"/>
    <col min="13316" max="13316" width="14.28515625" customWidth="1"/>
    <col min="13317" max="13317" width="12.7109375" customWidth="1"/>
    <col min="13318" max="13318" width="56.85546875" customWidth="1"/>
    <col min="13319" max="13320" width="0" hidden="1" customWidth="1"/>
    <col min="13557" max="13557" width="4.7109375" customWidth="1"/>
    <col min="13558" max="13558" width="14.140625" customWidth="1"/>
    <col min="13559" max="13559" width="23.42578125" customWidth="1"/>
    <col min="13560" max="13560" width="17.28515625" customWidth="1"/>
    <col min="13561" max="13561" width="11.7109375" customWidth="1"/>
    <col min="13562" max="13562" width="8.7109375" customWidth="1"/>
    <col min="13563" max="13563" width="18.7109375" customWidth="1"/>
    <col min="13564" max="13564" width="13.85546875" customWidth="1"/>
    <col min="13565" max="13565" width="13.42578125" customWidth="1"/>
    <col min="13566" max="13566" width="15.140625" customWidth="1"/>
    <col min="13567" max="13567" width="40.7109375" customWidth="1"/>
    <col min="13568" max="13568" width="20.42578125" customWidth="1"/>
    <col min="13569" max="13569" width="17.85546875" customWidth="1"/>
    <col min="13570" max="13570" width="16.7109375" customWidth="1"/>
    <col min="13571" max="13571" width="13.7109375" customWidth="1"/>
    <col min="13572" max="13572" width="14.28515625" customWidth="1"/>
    <col min="13573" max="13573" width="12.7109375" customWidth="1"/>
    <col min="13574" max="13574" width="56.85546875" customWidth="1"/>
    <col min="13575" max="13576" width="0" hidden="1" customWidth="1"/>
    <col min="13813" max="13813" width="4.7109375" customWidth="1"/>
    <col min="13814" max="13814" width="14.140625" customWidth="1"/>
    <col min="13815" max="13815" width="23.42578125" customWidth="1"/>
    <col min="13816" max="13816" width="17.28515625" customWidth="1"/>
    <col min="13817" max="13817" width="11.7109375" customWidth="1"/>
    <col min="13818" max="13818" width="8.7109375" customWidth="1"/>
    <col min="13819" max="13819" width="18.7109375" customWidth="1"/>
    <col min="13820" max="13820" width="13.85546875" customWidth="1"/>
    <col min="13821" max="13821" width="13.42578125" customWidth="1"/>
    <col min="13822" max="13822" width="15.140625" customWidth="1"/>
    <col min="13823" max="13823" width="40.7109375" customWidth="1"/>
    <col min="13824" max="13824" width="20.42578125" customWidth="1"/>
    <col min="13825" max="13825" width="17.85546875" customWidth="1"/>
    <col min="13826" max="13826" width="16.7109375" customWidth="1"/>
    <col min="13827" max="13827" width="13.7109375" customWidth="1"/>
    <col min="13828" max="13828" width="14.28515625" customWidth="1"/>
    <col min="13829" max="13829" width="12.7109375" customWidth="1"/>
    <col min="13830" max="13830" width="56.85546875" customWidth="1"/>
    <col min="13831" max="13832" width="0" hidden="1" customWidth="1"/>
    <col min="14069" max="14069" width="4.7109375" customWidth="1"/>
    <col min="14070" max="14070" width="14.140625" customWidth="1"/>
    <col min="14071" max="14071" width="23.42578125" customWidth="1"/>
    <col min="14072" max="14072" width="17.28515625" customWidth="1"/>
    <col min="14073" max="14073" width="11.7109375" customWidth="1"/>
    <col min="14074" max="14074" width="8.7109375" customWidth="1"/>
    <col min="14075" max="14075" width="18.7109375" customWidth="1"/>
    <col min="14076" max="14076" width="13.85546875" customWidth="1"/>
    <col min="14077" max="14077" width="13.42578125" customWidth="1"/>
    <col min="14078" max="14078" width="15.140625" customWidth="1"/>
    <col min="14079" max="14079" width="40.7109375" customWidth="1"/>
    <col min="14080" max="14080" width="20.42578125" customWidth="1"/>
    <col min="14081" max="14081" width="17.85546875" customWidth="1"/>
    <col min="14082" max="14082" width="16.7109375" customWidth="1"/>
    <col min="14083" max="14083" width="13.7109375" customWidth="1"/>
    <col min="14084" max="14084" width="14.28515625" customWidth="1"/>
    <col min="14085" max="14085" width="12.7109375" customWidth="1"/>
    <col min="14086" max="14086" width="56.85546875" customWidth="1"/>
    <col min="14087" max="14088" width="0" hidden="1" customWidth="1"/>
    <col min="14325" max="14325" width="4.7109375" customWidth="1"/>
    <col min="14326" max="14326" width="14.140625" customWidth="1"/>
    <col min="14327" max="14327" width="23.42578125" customWidth="1"/>
    <col min="14328" max="14328" width="17.28515625" customWidth="1"/>
    <col min="14329" max="14329" width="11.7109375" customWidth="1"/>
    <col min="14330" max="14330" width="8.7109375" customWidth="1"/>
    <col min="14331" max="14331" width="18.7109375" customWidth="1"/>
    <col min="14332" max="14332" width="13.85546875" customWidth="1"/>
    <col min="14333" max="14333" width="13.42578125" customWidth="1"/>
    <col min="14334" max="14334" width="15.140625" customWidth="1"/>
    <col min="14335" max="14335" width="40.7109375" customWidth="1"/>
    <col min="14336" max="14336" width="20.42578125" customWidth="1"/>
    <col min="14337" max="14337" width="17.85546875" customWidth="1"/>
    <col min="14338" max="14338" width="16.7109375" customWidth="1"/>
    <col min="14339" max="14339" width="13.7109375" customWidth="1"/>
    <col min="14340" max="14340" width="14.28515625" customWidth="1"/>
    <col min="14341" max="14341" width="12.7109375" customWidth="1"/>
    <col min="14342" max="14342" width="56.85546875" customWidth="1"/>
    <col min="14343" max="14344" width="0" hidden="1" customWidth="1"/>
    <col min="14581" max="14581" width="4.7109375" customWidth="1"/>
    <col min="14582" max="14582" width="14.140625" customWidth="1"/>
    <col min="14583" max="14583" width="23.42578125" customWidth="1"/>
    <col min="14584" max="14584" width="17.28515625" customWidth="1"/>
    <col min="14585" max="14585" width="11.7109375" customWidth="1"/>
    <col min="14586" max="14586" width="8.7109375" customWidth="1"/>
    <col min="14587" max="14587" width="18.7109375" customWidth="1"/>
    <col min="14588" max="14588" width="13.85546875" customWidth="1"/>
    <col min="14589" max="14589" width="13.42578125" customWidth="1"/>
    <col min="14590" max="14590" width="15.140625" customWidth="1"/>
    <col min="14591" max="14591" width="40.7109375" customWidth="1"/>
    <col min="14592" max="14592" width="20.42578125" customWidth="1"/>
    <col min="14593" max="14593" width="17.85546875" customWidth="1"/>
    <col min="14594" max="14594" width="16.7109375" customWidth="1"/>
    <col min="14595" max="14595" width="13.7109375" customWidth="1"/>
    <col min="14596" max="14596" width="14.28515625" customWidth="1"/>
    <col min="14597" max="14597" width="12.7109375" customWidth="1"/>
    <col min="14598" max="14598" width="56.85546875" customWidth="1"/>
    <col min="14599" max="14600" width="0" hidden="1" customWidth="1"/>
    <col min="14837" max="14837" width="4.7109375" customWidth="1"/>
    <col min="14838" max="14838" width="14.140625" customWidth="1"/>
    <col min="14839" max="14839" width="23.42578125" customWidth="1"/>
    <col min="14840" max="14840" width="17.28515625" customWidth="1"/>
    <col min="14841" max="14841" width="11.7109375" customWidth="1"/>
    <col min="14842" max="14842" width="8.7109375" customWidth="1"/>
    <col min="14843" max="14843" width="18.7109375" customWidth="1"/>
    <col min="14844" max="14844" width="13.85546875" customWidth="1"/>
    <col min="14845" max="14845" width="13.42578125" customWidth="1"/>
    <col min="14846" max="14846" width="15.140625" customWidth="1"/>
    <col min="14847" max="14847" width="40.7109375" customWidth="1"/>
    <col min="14848" max="14848" width="20.42578125" customWidth="1"/>
    <col min="14849" max="14849" width="17.85546875" customWidth="1"/>
    <col min="14850" max="14850" width="16.7109375" customWidth="1"/>
    <col min="14851" max="14851" width="13.7109375" customWidth="1"/>
    <col min="14852" max="14852" width="14.28515625" customWidth="1"/>
    <col min="14853" max="14853" width="12.7109375" customWidth="1"/>
    <col min="14854" max="14854" width="56.85546875" customWidth="1"/>
    <col min="14855" max="14856" width="0" hidden="1" customWidth="1"/>
    <col min="15093" max="15093" width="4.7109375" customWidth="1"/>
    <col min="15094" max="15094" width="14.140625" customWidth="1"/>
    <col min="15095" max="15095" width="23.42578125" customWidth="1"/>
    <col min="15096" max="15096" width="17.28515625" customWidth="1"/>
    <col min="15097" max="15097" width="11.7109375" customWidth="1"/>
    <col min="15098" max="15098" width="8.7109375" customWidth="1"/>
    <col min="15099" max="15099" width="18.7109375" customWidth="1"/>
    <col min="15100" max="15100" width="13.85546875" customWidth="1"/>
    <col min="15101" max="15101" width="13.42578125" customWidth="1"/>
    <col min="15102" max="15102" width="15.140625" customWidth="1"/>
    <col min="15103" max="15103" width="40.7109375" customWidth="1"/>
    <col min="15104" max="15104" width="20.42578125" customWidth="1"/>
    <col min="15105" max="15105" width="17.85546875" customWidth="1"/>
    <col min="15106" max="15106" width="16.7109375" customWidth="1"/>
    <col min="15107" max="15107" width="13.7109375" customWidth="1"/>
    <col min="15108" max="15108" width="14.28515625" customWidth="1"/>
    <col min="15109" max="15109" width="12.7109375" customWidth="1"/>
    <col min="15110" max="15110" width="56.85546875" customWidth="1"/>
    <col min="15111" max="15112" width="0" hidden="1" customWidth="1"/>
    <col min="15349" max="15349" width="4.7109375" customWidth="1"/>
    <col min="15350" max="15350" width="14.140625" customWidth="1"/>
    <col min="15351" max="15351" width="23.42578125" customWidth="1"/>
    <col min="15352" max="15352" width="17.28515625" customWidth="1"/>
    <col min="15353" max="15353" width="11.7109375" customWidth="1"/>
    <col min="15354" max="15354" width="8.7109375" customWidth="1"/>
    <col min="15355" max="15355" width="18.7109375" customWidth="1"/>
    <col min="15356" max="15356" width="13.85546875" customWidth="1"/>
    <col min="15357" max="15357" width="13.42578125" customWidth="1"/>
    <col min="15358" max="15358" width="15.140625" customWidth="1"/>
    <col min="15359" max="15359" width="40.7109375" customWidth="1"/>
    <col min="15360" max="15360" width="20.42578125" customWidth="1"/>
    <col min="15361" max="15361" width="17.85546875" customWidth="1"/>
    <col min="15362" max="15362" width="16.7109375" customWidth="1"/>
    <col min="15363" max="15363" width="13.7109375" customWidth="1"/>
    <col min="15364" max="15364" width="14.28515625" customWidth="1"/>
    <col min="15365" max="15365" width="12.7109375" customWidth="1"/>
    <col min="15366" max="15366" width="56.85546875" customWidth="1"/>
    <col min="15367" max="15368" width="0" hidden="1" customWidth="1"/>
    <col min="15605" max="15605" width="4.7109375" customWidth="1"/>
    <col min="15606" max="15606" width="14.140625" customWidth="1"/>
    <col min="15607" max="15607" width="23.42578125" customWidth="1"/>
    <col min="15608" max="15608" width="17.28515625" customWidth="1"/>
    <col min="15609" max="15609" width="11.7109375" customWidth="1"/>
    <col min="15610" max="15610" width="8.7109375" customWidth="1"/>
    <col min="15611" max="15611" width="18.7109375" customWidth="1"/>
    <col min="15612" max="15612" width="13.85546875" customWidth="1"/>
    <col min="15613" max="15613" width="13.42578125" customWidth="1"/>
    <col min="15614" max="15614" width="15.140625" customWidth="1"/>
    <col min="15615" max="15615" width="40.7109375" customWidth="1"/>
    <col min="15616" max="15616" width="20.42578125" customWidth="1"/>
    <col min="15617" max="15617" width="17.85546875" customWidth="1"/>
    <col min="15618" max="15618" width="16.7109375" customWidth="1"/>
    <col min="15619" max="15619" width="13.7109375" customWidth="1"/>
    <col min="15620" max="15620" width="14.28515625" customWidth="1"/>
    <col min="15621" max="15621" width="12.7109375" customWidth="1"/>
    <col min="15622" max="15622" width="56.85546875" customWidth="1"/>
    <col min="15623" max="15624" width="0" hidden="1" customWidth="1"/>
    <col min="15861" max="15861" width="4.7109375" customWidth="1"/>
    <col min="15862" max="15862" width="14.140625" customWidth="1"/>
    <col min="15863" max="15863" width="23.42578125" customWidth="1"/>
    <col min="15864" max="15864" width="17.28515625" customWidth="1"/>
    <col min="15865" max="15865" width="11.7109375" customWidth="1"/>
    <col min="15866" max="15866" width="8.7109375" customWidth="1"/>
    <col min="15867" max="15867" width="18.7109375" customWidth="1"/>
    <col min="15868" max="15868" width="13.85546875" customWidth="1"/>
    <col min="15869" max="15869" width="13.42578125" customWidth="1"/>
    <col min="15870" max="15870" width="15.140625" customWidth="1"/>
    <col min="15871" max="15871" width="40.7109375" customWidth="1"/>
    <col min="15872" max="15872" width="20.42578125" customWidth="1"/>
    <col min="15873" max="15873" width="17.85546875" customWidth="1"/>
    <col min="15874" max="15874" width="16.7109375" customWidth="1"/>
    <col min="15875" max="15875" width="13.7109375" customWidth="1"/>
    <col min="15876" max="15876" width="14.28515625" customWidth="1"/>
    <col min="15877" max="15877" width="12.7109375" customWidth="1"/>
    <col min="15878" max="15878" width="56.85546875" customWidth="1"/>
    <col min="15879" max="15880" width="0" hidden="1" customWidth="1"/>
    <col min="16117" max="16117" width="4.7109375" customWidth="1"/>
    <col min="16118" max="16118" width="14.140625" customWidth="1"/>
    <col min="16119" max="16119" width="23.42578125" customWidth="1"/>
    <col min="16120" max="16120" width="17.28515625" customWidth="1"/>
    <col min="16121" max="16121" width="11.7109375" customWidth="1"/>
    <col min="16122" max="16122" width="8.7109375" customWidth="1"/>
    <col min="16123" max="16123" width="18.7109375" customWidth="1"/>
    <col min="16124" max="16124" width="13.85546875" customWidth="1"/>
    <col min="16125" max="16125" width="13.42578125" customWidth="1"/>
    <col min="16126" max="16126" width="15.140625" customWidth="1"/>
    <col min="16127" max="16127" width="40.7109375" customWidth="1"/>
    <col min="16128" max="16128" width="20.42578125" customWidth="1"/>
    <col min="16129" max="16129" width="17.85546875" customWidth="1"/>
    <col min="16130" max="16130" width="16.7109375" customWidth="1"/>
    <col min="16131" max="16131" width="13.7109375" customWidth="1"/>
    <col min="16132" max="16132" width="14.28515625" customWidth="1"/>
    <col min="16133" max="16133" width="12.7109375" customWidth="1"/>
    <col min="16134" max="16134" width="56.85546875" customWidth="1"/>
    <col min="16135" max="16136" width="0" hidden="1" customWidth="1"/>
  </cols>
  <sheetData>
    <row r="1" spans="1:77" ht="27.95" customHeight="1" x14ac:dyDescent="0.35">
      <c r="A1" s="498" t="s">
        <v>405</v>
      </c>
      <c r="Q1" s="358" t="s">
        <v>174</v>
      </c>
      <c r="R1" s="359">
        <v>44317</v>
      </c>
    </row>
    <row r="2" spans="1:77" ht="37.9" customHeight="1" x14ac:dyDescent="0.45">
      <c r="A2" s="271" t="s">
        <v>172</v>
      </c>
      <c r="C2" s="10"/>
      <c r="D2" s="10"/>
      <c r="E2" s="10"/>
      <c r="F2" s="10"/>
      <c r="G2" s="11"/>
      <c r="H2" s="12"/>
      <c r="I2" s="13"/>
      <c r="J2" s="13"/>
      <c r="K2" s="13"/>
      <c r="L2" s="13"/>
      <c r="M2" s="13"/>
      <c r="N2" s="13"/>
      <c r="O2" s="13"/>
      <c r="P2" s="13"/>
      <c r="Q2" s="13"/>
      <c r="R2" s="14"/>
    </row>
    <row r="3" spans="1:77" ht="15" customHeight="1" thickBot="1" x14ac:dyDescent="0.5">
      <c r="B3" s="9"/>
      <c r="C3" s="10"/>
      <c r="D3" s="10"/>
      <c r="E3" s="10"/>
      <c r="F3" s="10"/>
      <c r="G3" s="11"/>
      <c r="H3" s="12"/>
      <c r="I3" s="13"/>
      <c r="J3" s="13"/>
      <c r="K3" s="13"/>
      <c r="L3" s="13"/>
      <c r="M3" s="13"/>
      <c r="N3" s="13"/>
      <c r="O3" s="13"/>
      <c r="P3" s="13"/>
      <c r="Q3" s="13"/>
      <c r="R3" s="14"/>
    </row>
    <row r="4" spans="1:77" ht="32.25" customHeight="1" x14ac:dyDescent="0.25">
      <c r="A4" s="887" t="s">
        <v>45</v>
      </c>
      <c r="B4" s="881" t="s">
        <v>46</v>
      </c>
      <c r="C4" s="881" t="s">
        <v>37</v>
      </c>
      <c r="D4" s="881" t="s">
        <v>47</v>
      </c>
      <c r="E4" s="881" t="s">
        <v>48</v>
      </c>
      <c r="F4" s="889" t="s">
        <v>49</v>
      </c>
      <c r="G4" s="877" t="s">
        <v>18</v>
      </c>
      <c r="H4" s="879" t="s">
        <v>50</v>
      </c>
      <c r="I4" s="881" t="s">
        <v>51</v>
      </c>
      <c r="J4" s="881" t="s">
        <v>23</v>
      </c>
      <c r="K4" s="883" t="s">
        <v>26</v>
      </c>
      <c r="L4" s="885" t="s">
        <v>52</v>
      </c>
      <c r="M4" s="862" t="s">
        <v>53</v>
      </c>
      <c r="N4" s="863"/>
      <c r="O4" s="864"/>
      <c r="P4" s="865" t="s">
        <v>54</v>
      </c>
      <c r="Q4" s="867" t="s">
        <v>139</v>
      </c>
      <c r="R4" s="869" t="s">
        <v>55</v>
      </c>
    </row>
    <row r="5" spans="1:77" ht="164.25" customHeight="1" x14ac:dyDescent="0.25">
      <c r="A5" s="888"/>
      <c r="B5" s="882"/>
      <c r="C5" s="882"/>
      <c r="D5" s="621"/>
      <c r="E5" s="882"/>
      <c r="F5" s="890"/>
      <c r="G5" s="878"/>
      <c r="H5" s="880"/>
      <c r="I5" s="882"/>
      <c r="J5" s="882"/>
      <c r="K5" s="884"/>
      <c r="L5" s="886"/>
      <c r="M5" s="15" t="s">
        <v>56</v>
      </c>
      <c r="N5" s="16" t="s">
        <v>140</v>
      </c>
      <c r="O5" s="17" t="s">
        <v>57</v>
      </c>
      <c r="P5" s="866"/>
      <c r="Q5" s="868"/>
      <c r="R5" s="870"/>
    </row>
    <row r="6" spans="1:77" ht="34.5" customHeight="1" thickBot="1" x14ac:dyDescent="0.3">
      <c r="A6" s="18" t="s">
        <v>58</v>
      </c>
      <c r="B6" s="19" t="s">
        <v>59</v>
      </c>
      <c r="C6" s="19" t="s">
        <v>60</v>
      </c>
      <c r="D6" s="19" t="s">
        <v>61</v>
      </c>
      <c r="E6" s="19" t="s">
        <v>62</v>
      </c>
      <c r="F6" s="19" t="s">
        <v>63</v>
      </c>
      <c r="G6" s="19" t="s">
        <v>64</v>
      </c>
      <c r="H6" s="20" t="s">
        <v>65</v>
      </c>
      <c r="I6" s="19" t="s">
        <v>66</v>
      </c>
      <c r="J6" s="21" t="s">
        <v>67</v>
      </c>
      <c r="K6" s="21" t="s">
        <v>68</v>
      </c>
      <c r="L6" s="22" t="s">
        <v>69</v>
      </c>
      <c r="M6" s="23" t="s">
        <v>70</v>
      </c>
      <c r="N6" s="18" t="s">
        <v>71</v>
      </c>
      <c r="O6" s="24" t="s">
        <v>72</v>
      </c>
      <c r="P6" s="25" t="s">
        <v>73</v>
      </c>
      <c r="Q6" s="18" t="s">
        <v>142</v>
      </c>
      <c r="R6" s="245" t="s">
        <v>143</v>
      </c>
    </row>
    <row r="7" spans="1:77" ht="198" customHeight="1" x14ac:dyDescent="0.25">
      <c r="A7" s="871">
        <v>1</v>
      </c>
      <c r="B7" s="872" t="s">
        <v>28</v>
      </c>
      <c r="C7" s="858" t="s">
        <v>27</v>
      </c>
      <c r="D7" s="858" t="s">
        <v>232</v>
      </c>
      <c r="E7" s="874" t="s">
        <v>274</v>
      </c>
      <c r="F7" s="875" t="s">
        <v>275</v>
      </c>
      <c r="G7" s="857">
        <v>362375172.18000001</v>
      </c>
      <c r="H7" s="858" t="s">
        <v>28</v>
      </c>
      <c r="I7" s="858" t="s">
        <v>233</v>
      </c>
      <c r="J7" s="858" t="s">
        <v>74</v>
      </c>
      <c r="K7" s="859" t="s">
        <v>276</v>
      </c>
      <c r="L7" s="860">
        <v>101386743</v>
      </c>
      <c r="M7" s="860">
        <f>N7+O7</f>
        <v>1004341.5</v>
      </c>
      <c r="N7" s="26">
        <v>1004341.5</v>
      </c>
      <c r="O7" s="891">
        <v>0</v>
      </c>
      <c r="P7" s="854">
        <f>M7/L7</f>
        <v>9.9060436333377432E-3</v>
      </c>
      <c r="Q7" s="854">
        <f>M7/G7</f>
        <v>2.7715516324090788E-3</v>
      </c>
      <c r="R7" s="855" t="s">
        <v>353</v>
      </c>
      <c r="S7" s="27"/>
    </row>
    <row r="8" spans="1:77" ht="109.5" customHeight="1" x14ac:dyDescent="0.25">
      <c r="A8" s="828"/>
      <c r="B8" s="873"/>
      <c r="C8" s="736"/>
      <c r="D8" s="736"/>
      <c r="E8" s="835"/>
      <c r="F8" s="817"/>
      <c r="G8" s="838"/>
      <c r="H8" s="736"/>
      <c r="I8" s="736"/>
      <c r="J8" s="736"/>
      <c r="K8" s="849"/>
      <c r="L8" s="786"/>
      <c r="M8" s="786"/>
      <c r="N8" s="28" t="s">
        <v>277</v>
      </c>
      <c r="O8" s="892"/>
      <c r="P8" s="808"/>
      <c r="Q8" s="808"/>
      <c r="R8" s="856"/>
      <c r="S8" s="27"/>
    </row>
    <row r="9" spans="1:77" ht="218.25" customHeight="1" x14ac:dyDescent="0.25">
      <c r="A9" s="824"/>
      <c r="B9" s="826"/>
      <c r="C9" s="678"/>
      <c r="D9" s="678"/>
      <c r="E9" s="836"/>
      <c r="F9" s="876"/>
      <c r="G9" s="839"/>
      <c r="H9" s="678"/>
      <c r="I9" s="678"/>
      <c r="J9" s="678"/>
      <c r="K9" s="680"/>
      <c r="L9" s="727"/>
      <c r="M9" s="727"/>
      <c r="N9" s="29">
        <v>5641832.5</v>
      </c>
      <c r="O9" s="893"/>
      <c r="P9" s="777"/>
      <c r="Q9" s="808"/>
      <c r="R9" s="823"/>
      <c r="S9" s="27"/>
    </row>
    <row r="10" spans="1:77" ht="51" customHeight="1" x14ac:dyDescent="0.25">
      <c r="A10" s="800">
        <v>2</v>
      </c>
      <c r="B10" s="844" t="s">
        <v>28</v>
      </c>
      <c r="C10" s="844" t="s">
        <v>75</v>
      </c>
      <c r="D10" s="844" t="s">
        <v>232</v>
      </c>
      <c r="E10" s="844" t="s">
        <v>278</v>
      </c>
      <c r="F10" s="844" t="s">
        <v>275</v>
      </c>
      <c r="G10" s="861">
        <v>462724796.58999997</v>
      </c>
      <c r="H10" s="844" t="s">
        <v>28</v>
      </c>
      <c r="I10" s="844" t="s">
        <v>279</v>
      </c>
      <c r="J10" s="844" t="s">
        <v>74</v>
      </c>
      <c r="K10" s="845" t="s">
        <v>280</v>
      </c>
      <c r="L10" s="726">
        <v>13225052</v>
      </c>
      <c r="M10" s="726">
        <f>N10+O10</f>
        <v>96798.25</v>
      </c>
      <c r="N10" s="31">
        <v>96798.25</v>
      </c>
      <c r="O10" s="774">
        <v>0</v>
      </c>
      <c r="P10" s="776">
        <f>M10/L10</f>
        <v>7.3193095951531988E-3</v>
      </c>
      <c r="Q10" s="776">
        <f>M10/G10</f>
        <v>2.0919183651566583E-4</v>
      </c>
      <c r="R10" s="822" t="s">
        <v>354</v>
      </c>
      <c r="S10" s="27"/>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row>
    <row r="11" spans="1:77" ht="60" x14ac:dyDescent="0.25">
      <c r="A11" s="828"/>
      <c r="B11" s="844"/>
      <c r="C11" s="844"/>
      <c r="D11" s="844"/>
      <c r="E11" s="844"/>
      <c r="F11" s="844"/>
      <c r="G11" s="861"/>
      <c r="H11" s="844"/>
      <c r="I11" s="844"/>
      <c r="J11" s="844"/>
      <c r="K11" s="846"/>
      <c r="L11" s="786"/>
      <c r="M11" s="786"/>
      <c r="N11" s="33" t="s">
        <v>281</v>
      </c>
      <c r="O11" s="848"/>
      <c r="P11" s="808"/>
      <c r="Q11" s="808"/>
      <c r="R11" s="856"/>
      <c r="S11" s="27"/>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row>
    <row r="12" spans="1:77" ht="108.75" customHeight="1" x14ac:dyDescent="0.25">
      <c r="A12" s="824"/>
      <c r="B12" s="844"/>
      <c r="C12" s="844"/>
      <c r="D12" s="844"/>
      <c r="E12" s="844"/>
      <c r="F12" s="844"/>
      <c r="G12" s="861"/>
      <c r="H12" s="844"/>
      <c r="I12" s="844"/>
      <c r="J12" s="844"/>
      <c r="K12" s="847"/>
      <c r="L12" s="727"/>
      <c r="M12" s="727"/>
      <c r="N12" s="34">
        <v>290394.75</v>
      </c>
      <c r="O12" s="775"/>
      <c r="P12" s="777"/>
      <c r="Q12" s="777"/>
      <c r="R12" s="823"/>
      <c r="S12" s="27"/>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row>
    <row r="13" spans="1:77" ht="237" customHeight="1" x14ac:dyDescent="0.25">
      <c r="A13" s="809">
        <v>3</v>
      </c>
      <c r="B13" s="677" t="s">
        <v>30</v>
      </c>
      <c r="C13" s="677" t="s">
        <v>31</v>
      </c>
      <c r="D13" s="677" t="s">
        <v>282</v>
      </c>
      <c r="E13" s="677" t="s">
        <v>283</v>
      </c>
      <c r="F13" s="720" t="s">
        <v>275</v>
      </c>
      <c r="G13" s="837">
        <v>400418989.25999999</v>
      </c>
      <c r="H13" s="677" t="s">
        <v>284</v>
      </c>
      <c r="I13" s="677" t="s">
        <v>285</v>
      </c>
      <c r="J13" s="677" t="s">
        <v>74</v>
      </c>
      <c r="K13" s="679" t="s">
        <v>286</v>
      </c>
      <c r="L13" s="726">
        <v>178471075</v>
      </c>
      <c r="M13" s="726">
        <f>N13+O13</f>
        <v>11053466</v>
      </c>
      <c r="N13" s="35">
        <v>11053466</v>
      </c>
      <c r="O13" s="774">
        <v>0</v>
      </c>
      <c r="P13" s="776">
        <f>M13/L13</f>
        <v>6.1934215390365074E-2</v>
      </c>
      <c r="Q13" s="776">
        <f>(M13+M16+M17)/G13</f>
        <v>0.1545071279320076</v>
      </c>
      <c r="R13" s="794" t="s">
        <v>370</v>
      </c>
      <c r="S13" s="27"/>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row>
    <row r="14" spans="1:77" ht="176.25" customHeight="1" x14ac:dyDescent="0.25">
      <c r="A14" s="810"/>
      <c r="B14" s="736"/>
      <c r="C14" s="736"/>
      <c r="D14" s="736"/>
      <c r="E14" s="736"/>
      <c r="F14" s="736"/>
      <c r="G14" s="838"/>
      <c r="H14" s="736"/>
      <c r="I14" s="736"/>
      <c r="J14" s="736"/>
      <c r="K14" s="849"/>
      <c r="L14" s="786"/>
      <c r="M14" s="786"/>
      <c r="N14" s="36" t="s">
        <v>287</v>
      </c>
      <c r="O14" s="848"/>
      <c r="P14" s="808"/>
      <c r="Q14" s="808"/>
      <c r="R14" s="795"/>
      <c r="S14" s="27"/>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row>
    <row r="15" spans="1:77" ht="356.25" customHeight="1" x14ac:dyDescent="0.25">
      <c r="A15" s="810"/>
      <c r="B15" s="736"/>
      <c r="C15" s="736"/>
      <c r="D15" s="736"/>
      <c r="E15" s="736"/>
      <c r="F15" s="736"/>
      <c r="G15" s="838"/>
      <c r="H15" s="736"/>
      <c r="I15" s="736"/>
      <c r="J15" s="736"/>
      <c r="K15" s="680"/>
      <c r="L15" s="727"/>
      <c r="M15" s="727"/>
      <c r="N15" s="37">
        <v>33160392</v>
      </c>
      <c r="O15" s="775"/>
      <c r="P15" s="777"/>
      <c r="Q15" s="808"/>
      <c r="R15" s="795"/>
      <c r="S15" s="27"/>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row>
    <row r="16" spans="1:77" s="32" customFormat="1" ht="330" x14ac:dyDescent="0.25">
      <c r="A16" s="810"/>
      <c r="B16" s="736"/>
      <c r="C16" s="736"/>
      <c r="D16" s="736"/>
      <c r="E16" s="736"/>
      <c r="F16" s="736"/>
      <c r="G16" s="838"/>
      <c r="H16" s="736"/>
      <c r="I16" s="736"/>
      <c r="J16" s="410" t="s">
        <v>260</v>
      </c>
      <c r="K16" s="411" t="s">
        <v>288</v>
      </c>
      <c r="L16" s="396">
        <v>40518449.969999999</v>
      </c>
      <c r="M16" s="412">
        <f t="shared" ref="M16:M26" si="0">N16+O16</f>
        <v>39887710.969999999</v>
      </c>
      <c r="N16" s="38">
        <v>39887710.969999999</v>
      </c>
      <c r="O16" s="39">
        <v>0</v>
      </c>
      <c r="P16" s="413">
        <f t="shared" ref="P16:P25" si="1">M16/L16</f>
        <v>0.98443328902100147</v>
      </c>
      <c r="Q16" s="808"/>
      <c r="R16" s="2" t="s">
        <v>289</v>
      </c>
      <c r="S16" s="27"/>
    </row>
    <row r="17" spans="1:77" s="32" customFormat="1" ht="119.45" customHeight="1" x14ac:dyDescent="0.25">
      <c r="A17" s="810"/>
      <c r="B17" s="736"/>
      <c r="C17" s="736"/>
      <c r="D17" s="736"/>
      <c r="E17" s="736"/>
      <c r="F17" s="736"/>
      <c r="G17" s="838"/>
      <c r="H17" s="736"/>
      <c r="I17" s="736"/>
      <c r="J17" s="677" t="s">
        <v>74</v>
      </c>
      <c r="K17" s="679" t="s">
        <v>290</v>
      </c>
      <c r="L17" s="681">
        <v>10926411.029999999</v>
      </c>
      <c r="M17" s="851">
        <f>N17+N18+N19+O19</f>
        <v>10926411.030000001</v>
      </c>
      <c r="N17" s="40">
        <v>823671</v>
      </c>
      <c r="O17" s="414">
        <v>0</v>
      </c>
      <c r="P17" s="776">
        <f t="shared" si="1"/>
        <v>1.0000000000000002</v>
      </c>
      <c r="Q17" s="808"/>
      <c r="R17" s="794" t="s">
        <v>291</v>
      </c>
      <c r="S17" s="27"/>
    </row>
    <row r="18" spans="1:77" s="32" customFormat="1" ht="148.9" customHeight="1" x14ac:dyDescent="0.25">
      <c r="A18" s="810"/>
      <c r="B18" s="736"/>
      <c r="C18" s="736"/>
      <c r="D18" s="736"/>
      <c r="E18" s="736"/>
      <c r="F18" s="736"/>
      <c r="G18" s="838"/>
      <c r="H18" s="736"/>
      <c r="I18" s="736"/>
      <c r="J18" s="736"/>
      <c r="K18" s="849"/>
      <c r="L18" s="850"/>
      <c r="M18" s="852"/>
      <c r="N18" s="40">
        <v>5878388</v>
      </c>
      <c r="O18" s="415">
        <v>0</v>
      </c>
      <c r="P18" s="808"/>
      <c r="Q18" s="808"/>
      <c r="R18" s="795"/>
      <c r="S18" s="27"/>
    </row>
    <row r="19" spans="1:77" s="32" customFormat="1" ht="180.6" customHeight="1" x14ac:dyDescent="0.25">
      <c r="A19" s="811"/>
      <c r="B19" s="678"/>
      <c r="C19" s="678"/>
      <c r="D19" s="678"/>
      <c r="E19" s="678"/>
      <c r="F19" s="678"/>
      <c r="G19" s="839"/>
      <c r="H19" s="678"/>
      <c r="I19" s="678"/>
      <c r="J19" s="678"/>
      <c r="K19" s="680"/>
      <c r="L19" s="682"/>
      <c r="M19" s="853"/>
      <c r="N19" s="40">
        <v>0</v>
      </c>
      <c r="O19" s="415">
        <v>4224352.03</v>
      </c>
      <c r="P19" s="777"/>
      <c r="Q19" s="808"/>
      <c r="R19" s="827"/>
      <c r="S19" s="27"/>
    </row>
    <row r="20" spans="1:77" ht="308.25" customHeight="1" x14ac:dyDescent="0.25">
      <c r="A20" s="809">
        <v>4</v>
      </c>
      <c r="B20" s="677" t="s">
        <v>76</v>
      </c>
      <c r="C20" s="677" t="s">
        <v>363</v>
      </c>
      <c r="D20" s="677" t="s">
        <v>282</v>
      </c>
      <c r="E20" s="834" t="s">
        <v>292</v>
      </c>
      <c r="F20" s="816" t="s">
        <v>275</v>
      </c>
      <c r="G20" s="837">
        <v>433013258.18000001</v>
      </c>
      <c r="H20" s="840" t="s">
        <v>284</v>
      </c>
      <c r="I20" s="658" t="s">
        <v>293</v>
      </c>
      <c r="J20" s="677" t="s">
        <v>74</v>
      </c>
      <c r="K20" s="679" t="s">
        <v>294</v>
      </c>
      <c r="L20" s="681">
        <v>354887803</v>
      </c>
      <c r="M20" s="726">
        <f>N20+O20+N21</f>
        <v>88721951</v>
      </c>
      <c r="N20" s="44">
        <v>88653154</v>
      </c>
      <c r="O20" s="774">
        <v>0</v>
      </c>
      <c r="P20" s="776">
        <f t="shared" si="1"/>
        <v>0.250000000704448</v>
      </c>
      <c r="Q20" s="776">
        <f>(M20+M22+M23+M24)/G20</f>
        <v>0.41048143132401121</v>
      </c>
      <c r="R20" s="794" t="s">
        <v>371</v>
      </c>
      <c r="S20" s="27"/>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row>
    <row r="21" spans="1:77" ht="94.9" customHeight="1" x14ac:dyDescent="0.25">
      <c r="A21" s="810"/>
      <c r="B21" s="736"/>
      <c r="C21" s="736"/>
      <c r="D21" s="736"/>
      <c r="E21" s="835"/>
      <c r="F21" s="817"/>
      <c r="G21" s="838"/>
      <c r="H21" s="841"/>
      <c r="I21" s="843"/>
      <c r="J21" s="678"/>
      <c r="K21" s="680"/>
      <c r="L21" s="682"/>
      <c r="M21" s="727"/>
      <c r="N21" s="44">
        <v>68797</v>
      </c>
      <c r="O21" s="775"/>
      <c r="P21" s="777"/>
      <c r="Q21" s="808"/>
      <c r="R21" s="827"/>
      <c r="S21" s="27"/>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row>
    <row r="22" spans="1:77" ht="138.75" customHeight="1" x14ac:dyDescent="0.25">
      <c r="A22" s="810"/>
      <c r="B22" s="736"/>
      <c r="C22" s="736"/>
      <c r="D22" s="736"/>
      <c r="E22" s="835"/>
      <c r="F22" s="817"/>
      <c r="G22" s="838"/>
      <c r="H22" s="841"/>
      <c r="I22" s="843"/>
      <c r="J22" s="416" t="s">
        <v>372</v>
      </c>
      <c r="K22" s="416" t="s">
        <v>373</v>
      </c>
      <c r="L22" s="396">
        <v>68797</v>
      </c>
      <c r="M22" s="412">
        <f t="shared" si="0"/>
        <v>68797</v>
      </c>
      <c r="N22" s="44">
        <v>68797</v>
      </c>
      <c r="O22" s="417">
        <v>0</v>
      </c>
      <c r="P22" s="418">
        <f t="shared" si="1"/>
        <v>1</v>
      </c>
      <c r="Q22" s="808"/>
      <c r="R22" s="419" t="s">
        <v>374</v>
      </c>
      <c r="S22" s="27"/>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row>
    <row r="23" spans="1:77" ht="168" customHeight="1" x14ac:dyDescent="0.25">
      <c r="A23" s="810"/>
      <c r="B23" s="736"/>
      <c r="C23" s="736"/>
      <c r="D23" s="736"/>
      <c r="E23" s="835"/>
      <c r="F23" s="817"/>
      <c r="G23" s="838"/>
      <c r="H23" s="841"/>
      <c r="I23" s="843"/>
      <c r="J23" s="416" t="s">
        <v>372</v>
      </c>
      <c r="K23" s="416" t="s">
        <v>375</v>
      </c>
      <c r="L23" s="396">
        <v>88653154</v>
      </c>
      <c r="M23" s="412">
        <f t="shared" si="0"/>
        <v>88653154</v>
      </c>
      <c r="N23" s="44">
        <v>88653154</v>
      </c>
      <c r="O23" s="417">
        <v>0</v>
      </c>
      <c r="P23" s="418">
        <f t="shared" si="1"/>
        <v>1</v>
      </c>
      <c r="Q23" s="808"/>
      <c r="R23" s="499" t="s">
        <v>406</v>
      </c>
      <c r="S23" s="27"/>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row>
    <row r="24" spans="1:77" ht="409.5" x14ac:dyDescent="0.25">
      <c r="A24" s="811"/>
      <c r="B24" s="678"/>
      <c r="C24" s="678"/>
      <c r="D24" s="621"/>
      <c r="E24" s="836"/>
      <c r="F24" s="819"/>
      <c r="G24" s="839"/>
      <c r="H24" s="842"/>
      <c r="I24" s="659"/>
      <c r="J24" s="410" t="s">
        <v>295</v>
      </c>
      <c r="K24" s="416" t="s">
        <v>296</v>
      </c>
      <c r="L24" s="41">
        <v>300000</v>
      </c>
      <c r="M24" s="412">
        <f t="shared" si="0"/>
        <v>300000</v>
      </c>
      <c r="N24" s="44">
        <v>300000</v>
      </c>
      <c r="O24" s="420">
        <v>0</v>
      </c>
      <c r="P24" s="418">
        <f t="shared" si="1"/>
        <v>1</v>
      </c>
      <c r="Q24" s="777"/>
      <c r="R24" s="421" t="s">
        <v>376</v>
      </c>
      <c r="S24" s="27"/>
    </row>
    <row r="25" spans="1:77" ht="270" x14ac:dyDescent="0.25">
      <c r="A25" s="800">
        <v>5</v>
      </c>
      <c r="B25" s="829" t="s">
        <v>28</v>
      </c>
      <c r="C25" s="677" t="s">
        <v>77</v>
      </c>
      <c r="D25" s="677" t="s">
        <v>232</v>
      </c>
      <c r="E25" s="812" t="s">
        <v>297</v>
      </c>
      <c r="F25" s="816" t="s">
        <v>298</v>
      </c>
      <c r="G25" s="632">
        <v>383980487.01999998</v>
      </c>
      <c r="H25" s="734" t="s">
        <v>28</v>
      </c>
      <c r="I25" s="647" t="s">
        <v>299</v>
      </c>
      <c r="J25" s="416" t="s">
        <v>260</v>
      </c>
      <c r="K25" s="416" t="s">
        <v>300</v>
      </c>
      <c r="L25" s="41">
        <v>31074718.09</v>
      </c>
      <c r="M25" s="412">
        <f t="shared" si="0"/>
        <v>31074718.09</v>
      </c>
      <c r="N25" s="44">
        <v>31074718.09</v>
      </c>
      <c r="O25" s="420">
        <v>0</v>
      </c>
      <c r="P25" s="418">
        <f t="shared" si="1"/>
        <v>1</v>
      </c>
      <c r="Q25" s="776">
        <f>(M25+M26+M27+M28+M29)/G25</f>
        <v>8.2025185223434285E-2</v>
      </c>
      <c r="R25" s="2" t="s">
        <v>377</v>
      </c>
      <c r="S25" s="27"/>
    </row>
    <row r="26" spans="1:77" ht="90" x14ac:dyDescent="0.25">
      <c r="A26" s="828"/>
      <c r="B26" s="830"/>
      <c r="C26" s="736"/>
      <c r="D26" s="736"/>
      <c r="E26" s="813"/>
      <c r="F26" s="818"/>
      <c r="G26" s="633"/>
      <c r="H26" s="804"/>
      <c r="I26" s="833"/>
      <c r="J26" s="410" t="s">
        <v>74</v>
      </c>
      <c r="K26" s="416" t="s">
        <v>301</v>
      </c>
      <c r="L26" s="41">
        <v>24838.28</v>
      </c>
      <c r="M26" s="412">
        <f t="shared" si="0"/>
        <v>24838.28</v>
      </c>
      <c r="N26" s="30">
        <v>0</v>
      </c>
      <c r="O26" s="420">
        <v>24838.28</v>
      </c>
      <c r="P26" s="418"/>
      <c r="Q26" s="808"/>
      <c r="R26" s="421" t="s">
        <v>302</v>
      </c>
      <c r="S26" s="27"/>
    </row>
    <row r="27" spans="1:77" ht="103.5" customHeight="1" x14ac:dyDescent="0.25">
      <c r="A27" s="828"/>
      <c r="B27" s="830"/>
      <c r="C27" s="736"/>
      <c r="D27" s="620"/>
      <c r="E27" s="813"/>
      <c r="F27" s="818"/>
      <c r="G27" s="633"/>
      <c r="H27" s="804"/>
      <c r="I27" s="833"/>
      <c r="J27" s="410" t="s">
        <v>74</v>
      </c>
      <c r="K27" s="416" t="s">
        <v>303</v>
      </c>
      <c r="L27" s="41">
        <v>89233</v>
      </c>
      <c r="M27" s="412">
        <v>89233</v>
      </c>
      <c r="N27" s="820">
        <v>393223</v>
      </c>
      <c r="O27" s="420">
        <v>0</v>
      </c>
      <c r="P27" s="418">
        <f t="shared" ref="P27:P40" si="2">M27/L27</f>
        <v>1</v>
      </c>
      <c r="Q27" s="808"/>
      <c r="R27" s="822" t="s">
        <v>304</v>
      </c>
      <c r="S27" s="27"/>
    </row>
    <row r="28" spans="1:77" ht="137.25" customHeight="1" x14ac:dyDescent="0.25">
      <c r="A28" s="828"/>
      <c r="B28" s="830"/>
      <c r="C28" s="736"/>
      <c r="D28" s="620"/>
      <c r="E28" s="813"/>
      <c r="F28" s="818"/>
      <c r="G28" s="633"/>
      <c r="H28" s="804"/>
      <c r="I28" s="833"/>
      <c r="J28" s="410" t="s">
        <v>74</v>
      </c>
      <c r="K28" s="416" t="s">
        <v>305</v>
      </c>
      <c r="L28" s="41">
        <v>303990</v>
      </c>
      <c r="M28" s="412">
        <v>303990</v>
      </c>
      <c r="N28" s="821"/>
      <c r="O28" s="420">
        <v>0</v>
      </c>
      <c r="P28" s="418">
        <f t="shared" si="2"/>
        <v>1</v>
      </c>
      <c r="Q28" s="808"/>
      <c r="R28" s="823"/>
      <c r="S28" s="27"/>
    </row>
    <row r="29" spans="1:77" ht="75" x14ac:dyDescent="0.25">
      <c r="A29" s="824"/>
      <c r="B29" s="831"/>
      <c r="C29" s="678"/>
      <c r="D29" s="621"/>
      <c r="E29" s="832"/>
      <c r="F29" s="819"/>
      <c r="G29" s="676"/>
      <c r="H29" s="735"/>
      <c r="I29" s="648"/>
      <c r="J29" s="410" t="s">
        <v>74</v>
      </c>
      <c r="K29" s="416" t="s">
        <v>306</v>
      </c>
      <c r="L29" s="41">
        <v>3291.2</v>
      </c>
      <c r="M29" s="412">
        <f t="shared" ref="M29:M34" si="3">N29+O29</f>
        <v>3291.2</v>
      </c>
      <c r="N29" s="30">
        <v>0</v>
      </c>
      <c r="O29" s="420">
        <v>3291.2</v>
      </c>
      <c r="P29" s="418">
        <f t="shared" si="2"/>
        <v>1</v>
      </c>
      <c r="Q29" s="777"/>
      <c r="R29" s="421" t="s">
        <v>307</v>
      </c>
      <c r="S29" s="27"/>
    </row>
    <row r="30" spans="1:77" ht="345" x14ac:dyDescent="0.25">
      <c r="A30" s="800">
        <v>6</v>
      </c>
      <c r="B30" s="825" t="s">
        <v>28</v>
      </c>
      <c r="C30" s="677" t="s">
        <v>40</v>
      </c>
      <c r="D30" s="677" t="s">
        <v>232</v>
      </c>
      <c r="E30" s="677" t="s">
        <v>308</v>
      </c>
      <c r="F30" s="677" t="s">
        <v>309</v>
      </c>
      <c r="G30" s="632">
        <v>77718036.650000006</v>
      </c>
      <c r="H30" s="677" t="s">
        <v>28</v>
      </c>
      <c r="I30" s="677" t="s">
        <v>299</v>
      </c>
      <c r="J30" s="422" t="s">
        <v>260</v>
      </c>
      <c r="K30" s="423" t="s">
        <v>310</v>
      </c>
      <c r="L30" s="246">
        <v>19504849.310000002</v>
      </c>
      <c r="M30" s="424">
        <f t="shared" si="3"/>
        <v>16163365.609999999</v>
      </c>
      <c r="N30" s="247">
        <v>16163365.609999999</v>
      </c>
      <c r="O30" s="425">
        <v>0</v>
      </c>
      <c r="P30" s="418">
        <f t="shared" si="2"/>
        <v>0.8286844647250442</v>
      </c>
      <c r="Q30" s="776">
        <f>(M30+M31)/G30</f>
        <v>0.20845888944622482</v>
      </c>
      <c r="R30" s="248" t="s">
        <v>311</v>
      </c>
      <c r="S30" s="27"/>
      <c r="T30" s="27"/>
    </row>
    <row r="31" spans="1:77" ht="172.9" customHeight="1" x14ac:dyDescent="0.25">
      <c r="A31" s="824"/>
      <c r="B31" s="826"/>
      <c r="C31" s="678"/>
      <c r="D31" s="678"/>
      <c r="E31" s="678"/>
      <c r="F31" s="678"/>
      <c r="G31" s="676"/>
      <c r="H31" s="678"/>
      <c r="I31" s="678"/>
      <c r="J31" s="426" t="s">
        <v>74</v>
      </c>
      <c r="K31" s="416" t="s">
        <v>312</v>
      </c>
      <c r="L31" s="41">
        <v>44293.75</v>
      </c>
      <c r="M31" s="412">
        <f t="shared" si="3"/>
        <v>37650</v>
      </c>
      <c r="N31" s="43">
        <v>37650</v>
      </c>
      <c r="O31" s="420">
        <v>0</v>
      </c>
      <c r="P31" s="418">
        <f t="shared" si="2"/>
        <v>0.85000705517144071</v>
      </c>
      <c r="Q31" s="777"/>
      <c r="R31" s="421" t="s">
        <v>313</v>
      </c>
      <c r="S31" s="27"/>
    </row>
    <row r="32" spans="1:77" ht="285" x14ac:dyDescent="0.25">
      <c r="A32" s="800">
        <v>7</v>
      </c>
      <c r="B32" s="825" t="s">
        <v>28</v>
      </c>
      <c r="C32" s="677" t="s">
        <v>41</v>
      </c>
      <c r="D32" s="677" t="s">
        <v>232</v>
      </c>
      <c r="E32" s="677" t="s">
        <v>308</v>
      </c>
      <c r="F32" s="677" t="s">
        <v>298</v>
      </c>
      <c r="G32" s="632">
        <v>429420138.85000002</v>
      </c>
      <c r="H32" s="677" t="s">
        <v>28</v>
      </c>
      <c r="I32" s="677" t="s">
        <v>299</v>
      </c>
      <c r="J32" s="427" t="s">
        <v>260</v>
      </c>
      <c r="K32" s="428" t="s">
        <v>314</v>
      </c>
      <c r="L32" s="100">
        <v>35285573.330000006</v>
      </c>
      <c r="M32" s="412">
        <f t="shared" si="3"/>
        <v>35285573.329999998</v>
      </c>
      <c r="N32" s="44">
        <v>35285573.329999998</v>
      </c>
      <c r="O32" s="429">
        <v>0</v>
      </c>
      <c r="P32" s="430">
        <f>M32/L32</f>
        <v>0.99999999999999978</v>
      </c>
      <c r="Q32" s="776">
        <f>(M32+M33)/G32</f>
        <v>8.2957097506886054E-2</v>
      </c>
      <c r="R32" s="2" t="s">
        <v>315</v>
      </c>
      <c r="S32" s="27"/>
    </row>
    <row r="33" spans="1:19" ht="165" x14ac:dyDescent="0.25">
      <c r="A33" s="824"/>
      <c r="B33" s="826"/>
      <c r="C33" s="678"/>
      <c r="D33" s="678"/>
      <c r="E33" s="678"/>
      <c r="F33" s="678"/>
      <c r="G33" s="676"/>
      <c r="H33" s="678"/>
      <c r="I33" s="678"/>
      <c r="J33" s="426" t="s">
        <v>74</v>
      </c>
      <c r="K33" s="416" t="s">
        <v>305</v>
      </c>
      <c r="L33" s="41">
        <v>397500</v>
      </c>
      <c r="M33" s="412">
        <f t="shared" si="3"/>
        <v>337875</v>
      </c>
      <c r="N33" s="43">
        <v>337875</v>
      </c>
      <c r="O33" s="420">
        <v>0</v>
      </c>
      <c r="P33" s="418">
        <f t="shared" si="2"/>
        <v>0.85</v>
      </c>
      <c r="Q33" s="777"/>
      <c r="R33" s="421" t="s">
        <v>316</v>
      </c>
      <c r="S33" s="27"/>
    </row>
    <row r="34" spans="1:19" ht="300" x14ac:dyDescent="0.25">
      <c r="A34" s="484">
        <v>9</v>
      </c>
      <c r="B34" s="399" t="s">
        <v>24</v>
      </c>
      <c r="C34" s="399" t="s">
        <v>32</v>
      </c>
      <c r="D34" s="399" t="s">
        <v>255</v>
      </c>
      <c r="E34" s="399" t="s">
        <v>317</v>
      </c>
      <c r="F34" s="399" t="s">
        <v>298</v>
      </c>
      <c r="G34" s="483">
        <v>121876492.78</v>
      </c>
      <c r="H34" s="489" t="s">
        <v>24</v>
      </c>
      <c r="I34" s="489" t="s">
        <v>400</v>
      </c>
      <c r="J34" s="490" t="s">
        <v>401</v>
      </c>
      <c r="K34" s="491" t="s">
        <v>402</v>
      </c>
      <c r="L34" s="41">
        <v>8920521.7899999991</v>
      </c>
      <c r="M34" s="492">
        <f t="shared" si="3"/>
        <v>8920521.7899999991</v>
      </c>
      <c r="N34" s="42">
        <v>8920521.7899999991</v>
      </c>
      <c r="O34" s="493">
        <v>0</v>
      </c>
      <c r="P34" s="494">
        <f t="shared" si="2"/>
        <v>1</v>
      </c>
      <c r="Q34" s="485">
        <f>M34/G34</f>
        <v>7.3193128441121844E-2</v>
      </c>
      <c r="R34" s="495" t="s">
        <v>403</v>
      </c>
      <c r="S34" s="27"/>
    </row>
    <row r="35" spans="1:19" ht="408" customHeight="1" x14ac:dyDescent="0.25">
      <c r="A35" s="809">
        <v>11</v>
      </c>
      <c r="B35" s="677" t="s">
        <v>78</v>
      </c>
      <c r="C35" s="677" t="s">
        <v>79</v>
      </c>
      <c r="D35" s="677" t="s">
        <v>282</v>
      </c>
      <c r="E35" s="812" t="s">
        <v>318</v>
      </c>
      <c r="F35" s="816" t="s">
        <v>298</v>
      </c>
      <c r="G35" s="632">
        <v>50983386.560000002</v>
      </c>
      <c r="H35" s="734" t="s">
        <v>284</v>
      </c>
      <c r="I35" s="805" t="s">
        <v>319</v>
      </c>
      <c r="J35" s="427" t="s">
        <v>260</v>
      </c>
      <c r="K35" s="500" t="s">
        <v>407</v>
      </c>
      <c r="L35" s="45">
        <v>9633792.9000000004</v>
      </c>
      <c r="M35" s="432">
        <f>N35+O35</f>
        <v>2135621.39</v>
      </c>
      <c r="N35" s="42">
        <v>2135621.39</v>
      </c>
      <c r="O35" s="47">
        <v>0</v>
      </c>
      <c r="P35" s="418">
        <f t="shared" si="2"/>
        <v>0.22168022627930895</v>
      </c>
      <c r="Q35" s="776">
        <f>(M35+35+M37+M38+M39)/G35</f>
        <v>0.19108535245172226</v>
      </c>
      <c r="R35" s="421" t="s">
        <v>378</v>
      </c>
      <c r="S35" s="27"/>
    </row>
    <row r="36" spans="1:19" ht="75" x14ac:dyDescent="0.25">
      <c r="A36" s="810"/>
      <c r="B36" s="736"/>
      <c r="C36" s="736"/>
      <c r="D36" s="736"/>
      <c r="E36" s="813"/>
      <c r="F36" s="817"/>
      <c r="G36" s="633"/>
      <c r="H36" s="804"/>
      <c r="I36" s="806"/>
      <c r="J36" s="433" t="s">
        <v>379</v>
      </c>
      <c r="K36" s="500" t="s">
        <v>408</v>
      </c>
      <c r="L36" s="434">
        <v>215985</v>
      </c>
      <c r="M36" s="432">
        <f>N36+O36</f>
        <v>215985</v>
      </c>
      <c r="N36" s="42">
        <v>215985</v>
      </c>
      <c r="O36" s="47">
        <v>0</v>
      </c>
      <c r="P36" s="418">
        <f t="shared" si="2"/>
        <v>1</v>
      </c>
      <c r="Q36" s="808"/>
      <c r="R36" s="421" t="s">
        <v>380</v>
      </c>
      <c r="S36" s="27"/>
    </row>
    <row r="37" spans="1:19" ht="124.5" customHeight="1" x14ac:dyDescent="0.25">
      <c r="A37" s="810"/>
      <c r="B37" s="736"/>
      <c r="C37" s="736"/>
      <c r="D37" s="620"/>
      <c r="E37" s="814"/>
      <c r="F37" s="818"/>
      <c r="G37" s="633"/>
      <c r="H37" s="804"/>
      <c r="I37" s="806"/>
      <c r="J37" s="410" t="s">
        <v>295</v>
      </c>
      <c r="K37" s="416" t="s">
        <v>320</v>
      </c>
      <c r="L37" s="41">
        <v>1000</v>
      </c>
      <c r="M37" s="41">
        <v>1000</v>
      </c>
      <c r="N37" s="48">
        <v>1000</v>
      </c>
      <c r="O37" s="46">
        <v>0</v>
      </c>
      <c r="P37" s="418">
        <f t="shared" si="2"/>
        <v>1</v>
      </c>
      <c r="Q37" s="808"/>
      <c r="R37" s="421" t="s">
        <v>321</v>
      </c>
      <c r="S37" s="27"/>
    </row>
    <row r="38" spans="1:19" ht="240" x14ac:dyDescent="0.25">
      <c r="A38" s="810"/>
      <c r="B38" s="736"/>
      <c r="C38" s="736"/>
      <c r="D38" s="620"/>
      <c r="E38" s="814"/>
      <c r="F38" s="818"/>
      <c r="G38" s="633"/>
      <c r="H38" s="804"/>
      <c r="I38" s="806"/>
      <c r="J38" s="410" t="s">
        <v>74</v>
      </c>
      <c r="K38" s="416" t="s">
        <v>322</v>
      </c>
      <c r="L38" s="41">
        <v>6773775.2599999998</v>
      </c>
      <c r="M38" s="412">
        <f>N38+O38</f>
        <v>7605522</v>
      </c>
      <c r="N38" s="43">
        <v>7605522</v>
      </c>
      <c r="O38" s="420">
        <v>0</v>
      </c>
      <c r="P38" s="418">
        <f t="shared" si="2"/>
        <v>1.1227892435273974</v>
      </c>
      <c r="Q38" s="808"/>
      <c r="R38" s="421" t="s">
        <v>323</v>
      </c>
      <c r="S38" s="27"/>
    </row>
    <row r="39" spans="1:19" ht="60" x14ac:dyDescent="0.25">
      <c r="A39" s="811"/>
      <c r="B39" s="678"/>
      <c r="C39" s="678"/>
      <c r="D39" s="621"/>
      <c r="E39" s="815"/>
      <c r="F39" s="819"/>
      <c r="G39" s="676"/>
      <c r="H39" s="735"/>
      <c r="I39" s="807"/>
      <c r="J39" s="426" t="s">
        <v>324</v>
      </c>
      <c r="K39" s="416" t="s">
        <v>266</v>
      </c>
      <c r="L39" s="41">
        <v>0</v>
      </c>
      <c r="M39" s="412">
        <f>N39+O39</f>
        <v>0</v>
      </c>
      <c r="N39" s="30">
        <v>0</v>
      </c>
      <c r="O39" s="420">
        <v>0</v>
      </c>
      <c r="P39" s="418">
        <v>0</v>
      </c>
      <c r="Q39" s="777"/>
      <c r="R39" s="49" t="s">
        <v>325</v>
      </c>
      <c r="S39" s="27"/>
    </row>
    <row r="40" spans="1:19" ht="150" x14ac:dyDescent="0.25">
      <c r="A40" s="435">
        <v>13</v>
      </c>
      <c r="B40" s="436" t="s">
        <v>28</v>
      </c>
      <c r="C40" s="436" t="s">
        <v>33</v>
      </c>
      <c r="D40" s="436" t="s">
        <v>232</v>
      </c>
      <c r="E40" s="437" t="s">
        <v>326</v>
      </c>
      <c r="F40" s="437" t="s">
        <v>298</v>
      </c>
      <c r="G40" s="193">
        <v>75726679.859999999</v>
      </c>
      <c r="H40" s="193" t="s">
        <v>28</v>
      </c>
      <c r="I40" s="3" t="s">
        <v>327</v>
      </c>
      <c r="J40" s="410" t="s">
        <v>74</v>
      </c>
      <c r="K40" s="416" t="s">
        <v>328</v>
      </c>
      <c r="L40" s="438">
        <v>259240</v>
      </c>
      <c r="M40" s="439">
        <f>N40+O40</f>
        <v>259240</v>
      </c>
      <c r="N40" s="40">
        <v>259240</v>
      </c>
      <c r="O40" s="440">
        <v>0</v>
      </c>
      <c r="P40" s="418">
        <f t="shared" si="2"/>
        <v>1</v>
      </c>
      <c r="Q40" s="413">
        <f>M40/G40</f>
        <v>3.4233641363819326E-3</v>
      </c>
      <c r="R40" s="421" t="s">
        <v>329</v>
      </c>
      <c r="S40" s="27"/>
    </row>
    <row r="41" spans="1:19" ht="150" x14ac:dyDescent="0.25">
      <c r="A41" s="435">
        <v>14</v>
      </c>
      <c r="B41" s="436" t="s">
        <v>28</v>
      </c>
      <c r="C41" s="436" t="s">
        <v>80</v>
      </c>
      <c r="D41" s="436" t="s">
        <v>232</v>
      </c>
      <c r="E41" s="437" t="s">
        <v>330</v>
      </c>
      <c r="F41" s="441" t="s">
        <v>298</v>
      </c>
      <c r="G41" s="193">
        <v>114144662.22</v>
      </c>
      <c r="H41" s="193" t="s">
        <v>28</v>
      </c>
      <c r="I41" s="3" t="s">
        <v>299</v>
      </c>
      <c r="J41" s="410" t="s">
        <v>74</v>
      </c>
      <c r="K41" s="442" t="s">
        <v>331</v>
      </c>
      <c r="L41" s="50">
        <v>186679.77</v>
      </c>
      <c r="M41" s="412">
        <f t="shared" ref="M41:M42" si="4">N41+O41</f>
        <v>195663</v>
      </c>
      <c r="N41" s="51">
        <v>195663</v>
      </c>
      <c r="O41" s="432">
        <v>0</v>
      </c>
      <c r="P41" s="413">
        <f>M41/L41</f>
        <v>1.0481210685014237</v>
      </c>
      <c r="Q41" s="413">
        <f>M41/G41</f>
        <v>1.7141668843251145E-3</v>
      </c>
      <c r="R41" s="421" t="s">
        <v>332</v>
      </c>
      <c r="S41" s="27"/>
    </row>
    <row r="42" spans="1:19" ht="135" x14ac:dyDescent="0.25">
      <c r="A42" s="435">
        <v>15</v>
      </c>
      <c r="B42" s="436" t="s">
        <v>28</v>
      </c>
      <c r="C42" s="436" t="s">
        <v>35</v>
      </c>
      <c r="D42" s="436" t="s">
        <v>232</v>
      </c>
      <c r="E42" s="437" t="s">
        <v>330</v>
      </c>
      <c r="F42" s="441" t="s">
        <v>298</v>
      </c>
      <c r="G42" s="193">
        <v>97275841.819999993</v>
      </c>
      <c r="H42" s="193" t="s">
        <v>28</v>
      </c>
      <c r="I42" s="3" t="s">
        <v>299</v>
      </c>
      <c r="J42" s="426" t="s">
        <v>74</v>
      </c>
      <c r="K42" s="443" t="s">
        <v>333</v>
      </c>
      <c r="L42" s="249">
        <v>910378.05</v>
      </c>
      <c r="M42" s="50">
        <f t="shared" si="4"/>
        <v>751433</v>
      </c>
      <c r="N42" s="250">
        <v>751433</v>
      </c>
      <c r="O42" s="251">
        <v>0</v>
      </c>
      <c r="P42" s="252">
        <v>1</v>
      </c>
      <c r="Q42" s="253">
        <f>M42/G42</f>
        <v>7.7247648125261942E-3</v>
      </c>
      <c r="R42" s="254" t="s">
        <v>334</v>
      </c>
      <c r="S42" s="27"/>
    </row>
    <row r="43" spans="1:19" ht="150" x14ac:dyDescent="0.25">
      <c r="A43" s="444">
        <v>16</v>
      </c>
      <c r="B43" s="445" t="s">
        <v>24</v>
      </c>
      <c r="C43" s="427" t="s">
        <v>36</v>
      </c>
      <c r="D43" s="427" t="s">
        <v>255</v>
      </c>
      <c r="E43" s="8" t="s">
        <v>335</v>
      </c>
      <c r="F43" s="408" t="s">
        <v>298</v>
      </c>
      <c r="G43" s="128">
        <v>112459975.41</v>
      </c>
      <c r="H43" s="128" t="s">
        <v>24</v>
      </c>
      <c r="I43" s="8" t="s">
        <v>319</v>
      </c>
      <c r="J43" s="427" t="s">
        <v>260</v>
      </c>
      <c r="K43" s="255" t="s">
        <v>336</v>
      </c>
      <c r="L43" s="45">
        <v>483531</v>
      </c>
      <c r="M43" s="45">
        <v>483531</v>
      </c>
      <c r="N43" s="256">
        <v>483531</v>
      </c>
      <c r="O43" s="257">
        <v>0</v>
      </c>
      <c r="P43" s="252">
        <v>1</v>
      </c>
      <c r="Q43" s="322">
        <f>M43/G43</f>
        <v>4.2995830137537465E-3</v>
      </c>
      <c r="R43" s="2" t="s">
        <v>381</v>
      </c>
      <c r="S43" s="27"/>
    </row>
    <row r="44" spans="1:19" ht="51.6" customHeight="1" x14ac:dyDescent="0.25">
      <c r="A44" s="800">
        <v>32</v>
      </c>
      <c r="B44" s="677" t="s">
        <v>341</v>
      </c>
      <c r="C44" s="677" t="s">
        <v>342</v>
      </c>
      <c r="D44" s="677" t="s">
        <v>255</v>
      </c>
      <c r="E44" s="677" t="s">
        <v>343</v>
      </c>
      <c r="F44" s="677" t="s">
        <v>272</v>
      </c>
      <c r="G44" s="802">
        <v>4146520.73</v>
      </c>
      <c r="H44" s="677" t="s">
        <v>341</v>
      </c>
      <c r="I44" s="677" t="s">
        <v>344</v>
      </c>
      <c r="J44" s="427" t="s">
        <v>273</v>
      </c>
      <c r="K44" s="677" t="s">
        <v>345</v>
      </c>
      <c r="L44" s="726">
        <v>740806.74</v>
      </c>
      <c r="M44" s="431">
        <f>N44+O44</f>
        <v>414621.75</v>
      </c>
      <c r="N44" s="323">
        <v>414621.75</v>
      </c>
      <c r="O44" s="446">
        <v>0</v>
      </c>
      <c r="P44" s="430">
        <v>0</v>
      </c>
      <c r="Q44" s="691">
        <f>(M44+M45)/G44</f>
        <v>0.17865743070817833</v>
      </c>
      <c r="R44" s="794" t="s">
        <v>382</v>
      </c>
      <c r="S44" s="27"/>
    </row>
    <row r="45" spans="1:19" ht="114" customHeight="1" thickBot="1" x14ac:dyDescent="0.3">
      <c r="A45" s="801"/>
      <c r="B45" s="736"/>
      <c r="C45" s="736"/>
      <c r="D45" s="736"/>
      <c r="E45" s="736"/>
      <c r="F45" s="736"/>
      <c r="G45" s="803"/>
      <c r="H45" s="736"/>
      <c r="I45" s="736"/>
      <c r="J45" s="447" t="s">
        <v>346</v>
      </c>
      <c r="K45" s="736"/>
      <c r="L45" s="786"/>
      <c r="M45" s="448">
        <f>N45+O45</f>
        <v>326184.99</v>
      </c>
      <c r="N45" s="324">
        <v>326184.99</v>
      </c>
      <c r="O45" s="449">
        <v>0</v>
      </c>
      <c r="P45" s="430">
        <v>0</v>
      </c>
      <c r="Q45" s="793"/>
      <c r="R45" s="795"/>
      <c r="S45" s="27"/>
    </row>
    <row r="46" spans="1:19" ht="28.5" customHeight="1" thickBot="1" x14ac:dyDescent="0.3">
      <c r="A46" s="325"/>
      <c r="B46" s="326" t="s">
        <v>0</v>
      </c>
      <c r="C46" s="327"/>
      <c r="D46" s="327"/>
      <c r="E46" s="450"/>
      <c r="F46" s="451"/>
      <c r="G46" s="328">
        <f>SUM(G7:G45)</f>
        <v>3126264438.1100001</v>
      </c>
      <c r="H46" s="329"/>
      <c r="I46" s="452"/>
      <c r="J46" s="452"/>
      <c r="K46" s="453"/>
      <c r="L46" s="330">
        <f>SUM(L7:L45)</f>
        <v>903291482.47000003</v>
      </c>
      <c r="M46" s="330">
        <f>SUM(M7:M45)</f>
        <v>345342488.17999995</v>
      </c>
      <c r="N46" s="331">
        <f>SUM(N7:N45)</f>
        <v>380182625.92000002</v>
      </c>
      <c r="O46" s="332">
        <f>SUM(O7:O45)</f>
        <v>4252481.5100000007</v>
      </c>
      <c r="P46" s="333">
        <f t="shared" ref="P46" si="5">M46/L46</f>
        <v>0.38231566983857773</v>
      </c>
      <c r="Q46" s="333">
        <f t="shared" ref="Q46" si="6">M46/G46</f>
        <v>0.11046489988824446</v>
      </c>
      <c r="R46" s="454" t="s">
        <v>82</v>
      </c>
      <c r="S46" s="27"/>
    </row>
    <row r="47" spans="1:19" ht="30" customHeight="1" x14ac:dyDescent="0.25">
      <c r="A47" s="53"/>
      <c r="B47" s="54" t="s">
        <v>83</v>
      </c>
      <c r="C47" s="796" t="s">
        <v>84</v>
      </c>
      <c r="D47" s="796"/>
      <c r="E47" s="796"/>
      <c r="F47" s="796"/>
      <c r="G47" s="796"/>
      <c r="H47" s="796"/>
      <c r="I47" s="796"/>
      <c r="J47" s="796"/>
      <c r="K47" s="797"/>
      <c r="L47" s="55" t="s">
        <v>82</v>
      </c>
      <c r="M47" s="55" t="s">
        <v>82</v>
      </c>
      <c r="N47" s="56">
        <f>N7+N10+N13+N16+N20+N21+N22+N23+N24+N25+N30+N32+N34+N35+N36+N37+N43+N44+N45</f>
        <v>324807341.67000002</v>
      </c>
      <c r="O47" s="57" t="s">
        <v>82</v>
      </c>
      <c r="P47" s="58" t="s">
        <v>82</v>
      </c>
      <c r="Q47" s="258" t="s">
        <v>82</v>
      </c>
      <c r="R47" s="455" t="s">
        <v>82</v>
      </c>
    </row>
    <row r="48" spans="1:19" ht="30" customHeight="1" x14ac:dyDescent="0.25">
      <c r="A48" s="59"/>
      <c r="B48" s="60" t="s">
        <v>83</v>
      </c>
      <c r="C48" s="798" t="s">
        <v>85</v>
      </c>
      <c r="D48" s="798"/>
      <c r="E48" s="798"/>
      <c r="F48" s="798"/>
      <c r="G48" s="798"/>
      <c r="H48" s="798"/>
      <c r="I48" s="798"/>
      <c r="J48" s="798"/>
      <c r="K48" s="799"/>
      <c r="L48" s="61" t="s">
        <v>82</v>
      </c>
      <c r="M48" s="61" t="s">
        <v>82</v>
      </c>
      <c r="N48" s="350">
        <f>N9+N12+N15</f>
        <v>39092619.25</v>
      </c>
      <c r="O48" s="62" t="s">
        <v>82</v>
      </c>
      <c r="P48" s="63" t="s">
        <v>82</v>
      </c>
      <c r="Q48" s="259" t="s">
        <v>82</v>
      </c>
      <c r="R48" s="456" t="s">
        <v>82</v>
      </c>
    </row>
    <row r="49" spans="1:18" ht="30.75" customHeight="1" thickBot="1" x14ac:dyDescent="0.3">
      <c r="A49" s="64"/>
      <c r="B49" s="65" t="s">
        <v>83</v>
      </c>
      <c r="C49" s="789" t="s">
        <v>86</v>
      </c>
      <c r="D49" s="789"/>
      <c r="E49" s="789"/>
      <c r="F49" s="789"/>
      <c r="G49" s="789"/>
      <c r="H49" s="789"/>
      <c r="I49" s="789"/>
      <c r="J49" s="789"/>
      <c r="K49" s="790"/>
      <c r="L49" s="66" t="s">
        <v>82</v>
      </c>
      <c r="M49" s="66" t="s">
        <v>82</v>
      </c>
      <c r="N49" s="67">
        <f>N17+N18+N19+N27+N31+N33+N38+N41+N40+N42</f>
        <v>16282665</v>
      </c>
      <c r="O49" s="68">
        <f>O46</f>
        <v>4252481.5100000007</v>
      </c>
      <c r="P49" s="457" t="s">
        <v>82</v>
      </c>
      <c r="Q49" s="458" t="s">
        <v>82</v>
      </c>
      <c r="R49" s="459" t="s">
        <v>82</v>
      </c>
    </row>
    <row r="50" spans="1:18" x14ac:dyDescent="0.25">
      <c r="A50" s="69"/>
      <c r="B50" s="70"/>
      <c r="C50" s="71"/>
      <c r="D50" s="71"/>
      <c r="E50" s="72"/>
      <c r="F50" s="72"/>
      <c r="G50" s="73"/>
      <c r="H50" s="74"/>
      <c r="I50" s="75"/>
      <c r="J50" s="75"/>
      <c r="K50" s="75"/>
      <c r="L50" s="75"/>
      <c r="M50" s="75"/>
      <c r="N50" s="76"/>
      <c r="O50" s="77"/>
      <c r="P50" s="77"/>
      <c r="Q50" s="77"/>
    </row>
    <row r="51" spans="1:18" x14ac:dyDescent="0.25">
      <c r="A51" s="78"/>
      <c r="B51" s="79"/>
      <c r="C51" s="80"/>
      <c r="D51" s="80"/>
      <c r="N51" s="77"/>
      <c r="O51" s="77"/>
      <c r="P51" s="77"/>
      <c r="Q51" s="77"/>
    </row>
    <row r="52" spans="1:18" x14ac:dyDescent="0.25">
      <c r="A52" s="78"/>
      <c r="B52" s="84" t="s">
        <v>87</v>
      </c>
      <c r="C52" s="71"/>
      <c r="D52" s="71"/>
      <c r="L52" s="460"/>
      <c r="M52" s="460"/>
      <c r="N52" s="85"/>
      <c r="O52" s="86"/>
      <c r="P52" s="87"/>
      <c r="Q52" s="87"/>
    </row>
    <row r="53" spans="1:18" ht="52.15" customHeight="1" x14ac:dyDescent="0.25">
      <c r="A53" s="69"/>
      <c r="B53" s="791" t="s">
        <v>88</v>
      </c>
      <c r="C53" s="791"/>
      <c r="D53" s="791"/>
      <c r="E53" s="791"/>
      <c r="F53" s="791"/>
      <c r="G53" s="791"/>
      <c r="H53" s="791"/>
      <c r="I53" s="791"/>
      <c r="J53" s="75"/>
      <c r="K53" s="75"/>
      <c r="L53" s="88"/>
      <c r="M53" s="89"/>
      <c r="N53" s="27"/>
      <c r="O53" s="77"/>
      <c r="P53" s="77"/>
      <c r="Q53" s="77"/>
    </row>
    <row r="54" spans="1:18" ht="27.6" customHeight="1" x14ac:dyDescent="0.25">
      <c r="A54" s="69"/>
      <c r="B54" s="791" t="s">
        <v>89</v>
      </c>
      <c r="C54" s="792"/>
      <c r="D54" s="792"/>
      <c r="E54" s="792"/>
      <c r="F54" s="792"/>
      <c r="G54" s="792"/>
      <c r="H54" s="792"/>
      <c r="I54" s="792"/>
      <c r="J54" s="75"/>
      <c r="K54" s="75"/>
      <c r="L54" s="75"/>
      <c r="M54" s="75"/>
      <c r="N54" s="77"/>
      <c r="O54" s="77"/>
      <c r="P54" s="77"/>
      <c r="Q54" s="77"/>
    </row>
    <row r="55" spans="1:18" x14ac:dyDescent="0.25">
      <c r="A55" s="69"/>
      <c r="B55" s="79"/>
      <c r="C55" s="90"/>
      <c r="D55" s="90"/>
      <c r="E55" s="72"/>
      <c r="F55" s="72"/>
      <c r="G55" s="73"/>
      <c r="H55" s="74"/>
      <c r="I55" s="75"/>
      <c r="J55" s="75"/>
      <c r="K55" s="75"/>
      <c r="L55" s="75"/>
      <c r="M55" s="77"/>
      <c r="N55" s="91"/>
      <c r="O55" s="57"/>
      <c r="P55" s="52"/>
      <c r="Q55" s="77"/>
    </row>
    <row r="56" spans="1:18" x14ac:dyDescent="0.25">
      <c r="A56" s="69"/>
      <c r="B56" s="79"/>
      <c r="C56" s="90"/>
      <c r="D56" s="90"/>
      <c r="E56" s="72"/>
      <c r="F56" s="72"/>
      <c r="G56" s="73"/>
      <c r="H56" s="74"/>
      <c r="I56" s="75"/>
      <c r="J56" s="75"/>
      <c r="K56" s="75"/>
      <c r="L56" s="75"/>
      <c r="M56" s="77"/>
      <c r="N56" s="92"/>
      <c r="O56" s="57"/>
      <c r="P56" s="52"/>
      <c r="Q56" s="77"/>
    </row>
    <row r="57" spans="1:18" x14ac:dyDescent="0.25">
      <c r="A57" s="69"/>
      <c r="B57" s="79"/>
      <c r="C57" s="90"/>
      <c r="D57" s="90"/>
      <c r="E57" s="72"/>
      <c r="F57" s="72"/>
      <c r="G57" s="73"/>
      <c r="H57" s="74"/>
      <c r="I57" s="75"/>
      <c r="J57" s="75"/>
      <c r="K57" s="75"/>
      <c r="L57" s="75"/>
      <c r="M57" s="77"/>
      <c r="N57" s="93"/>
      <c r="O57" s="94"/>
      <c r="P57" s="52"/>
      <c r="Q57" s="77"/>
    </row>
    <row r="58" spans="1:18" x14ac:dyDescent="0.25">
      <c r="A58" s="69"/>
      <c r="B58" s="95"/>
      <c r="C58" s="80"/>
      <c r="D58" s="80"/>
      <c r="I58" s="96"/>
      <c r="J58" s="96"/>
      <c r="K58" s="96"/>
      <c r="L58" s="97"/>
      <c r="M58" s="97"/>
      <c r="N58" s="98"/>
      <c r="O58" s="98"/>
      <c r="P58" s="98"/>
      <c r="Q58" s="97"/>
    </row>
    <row r="59" spans="1:18" x14ac:dyDescent="0.25">
      <c r="A59" s="69"/>
      <c r="B59" s="95"/>
      <c r="C59" s="80"/>
      <c r="D59" s="80"/>
      <c r="I59" s="96"/>
      <c r="J59" s="96"/>
      <c r="K59" s="96"/>
      <c r="L59" s="97"/>
      <c r="M59" s="97"/>
      <c r="N59" s="98"/>
      <c r="O59" s="98"/>
      <c r="P59" s="99"/>
      <c r="Q59" s="27"/>
    </row>
    <row r="60" spans="1:18" x14ac:dyDescent="0.25">
      <c r="A60" s="69"/>
      <c r="I60" s="96"/>
      <c r="J60" s="96"/>
      <c r="K60" s="96"/>
      <c r="L60" s="97"/>
      <c r="M60" s="97"/>
      <c r="N60" s="98"/>
      <c r="O60" s="98"/>
      <c r="P60" s="99"/>
      <c r="Q60" s="27"/>
    </row>
    <row r="61" spans="1:18" x14ac:dyDescent="0.25">
      <c r="A61" s="69"/>
      <c r="I61" s="96"/>
      <c r="J61" s="96"/>
      <c r="K61" s="96"/>
      <c r="L61" s="97"/>
      <c r="M61" s="97"/>
      <c r="N61" s="98"/>
      <c r="O61" s="98"/>
      <c r="P61" s="99"/>
      <c r="Q61" s="27"/>
    </row>
    <row r="62" spans="1:18" x14ac:dyDescent="0.25">
      <c r="A62" s="69"/>
      <c r="I62" s="96"/>
      <c r="J62" s="96"/>
      <c r="K62" s="96"/>
      <c r="L62" s="96"/>
      <c r="M62" s="96"/>
      <c r="N62" s="99"/>
      <c r="O62" s="99"/>
      <c r="P62" s="99"/>
      <c r="Q62" s="27"/>
    </row>
    <row r="63" spans="1:18" x14ac:dyDescent="0.25">
      <c r="A63" s="69"/>
      <c r="I63" s="96"/>
      <c r="J63" s="96"/>
      <c r="K63" s="96"/>
      <c r="L63" s="96"/>
      <c r="M63" s="96"/>
      <c r="N63" s="99"/>
      <c r="O63" s="99"/>
      <c r="P63" s="99"/>
      <c r="Q63" s="27"/>
    </row>
    <row r="64" spans="1:18" x14ac:dyDescent="0.25">
      <c r="A64" s="69"/>
      <c r="I64" s="96"/>
      <c r="J64" s="96"/>
      <c r="K64" s="96"/>
      <c r="L64" s="96"/>
      <c r="M64" s="96"/>
      <c r="N64" s="27"/>
      <c r="O64" s="27"/>
      <c r="P64" s="27"/>
      <c r="Q64" s="27"/>
    </row>
    <row r="65" spans="1:17" x14ac:dyDescent="0.25">
      <c r="A65" s="69"/>
      <c r="I65" s="96"/>
      <c r="J65" s="96"/>
      <c r="K65" s="96"/>
      <c r="L65" s="96"/>
      <c r="M65" s="96"/>
      <c r="N65" s="27"/>
      <c r="O65" s="27"/>
      <c r="P65" s="27"/>
      <c r="Q65" s="27"/>
    </row>
    <row r="66" spans="1:17" x14ac:dyDescent="0.25">
      <c r="A66" s="69"/>
      <c r="I66" s="96"/>
      <c r="J66" s="96"/>
      <c r="K66" s="96"/>
      <c r="L66" s="96"/>
      <c r="M66" s="96"/>
      <c r="N66" s="27"/>
      <c r="O66" s="27"/>
      <c r="P66" s="27"/>
      <c r="Q66" s="27"/>
    </row>
    <row r="67" spans="1:17" x14ac:dyDescent="0.25">
      <c r="A67" s="69"/>
      <c r="I67" s="96"/>
      <c r="J67" s="96"/>
      <c r="K67" s="96"/>
      <c r="L67" s="96"/>
      <c r="M67" s="96"/>
      <c r="N67" s="27"/>
      <c r="O67" s="27"/>
      <c r="P67" s="27"/>
      <c r="Q67" s="27"/>
    </row>
    <row r="68" spans="1:17" x14ac:dyDescent="0.25">
      <c r="A68" s="69"/>
      <c r="I68" s="96"/>
      <c r="J68" s="96"/>
      <c r="K68" s="96"/>
      <c r="L68" s="96"/>
      <c r="M68" s="96"/>
      <c r="N68" s="27"/>
      <c r="O68" s="27"/>
      <c r="P68" s="27"/>
      <c r="Q68" s="27"/>
    </row>
    <row r="69" spans="1:17" x14ac:dyDescent="0.25">
      <c r="A69" s="69"/>
      <c r="I69" s="96"/>
      <c r="J69" s="96"/>
      <c r="K69" s="96"/>
      <c r="L69" s="96"/>
      <c r="M69" s="96"/>
      <c r="N69" s="27"/>
      <c r="O69" s="27"/>
      <c r="P69" s="27"/>
      <c r="Q69" s="27"/>
    </row>
    <row r="70" spans="1:17" x14ac:dyDescent="0.25">
      <c r="A70" s="69"/>
      <c r="I70" s="96"/>
      <c r="J70" s="96"/>
      <c r="K70" s="96"/>
      <c r="L70" s="96"/>
      <c r="M70" s="96"/>
      <c r="N70" s="27"/>
      <c r="O70" s="27"/>
      <c r="P70" s="27"/>
      <c r="Q70" s="27"/>
    </row>
    <row r="71" spans="1:17" x14ac:dyDescent="0.25">
      <c r="A71" s="69"/>
      <c r="I71" s="96"/>
      <c r="J71" s="96"/>
      <c r="K71" s="96"/>
      <c r="L71" s="96"/>
      <c r="M71" s="96"/>
      <c r="N71" s="27"/>
      <c r="O71" s="27"/>
      <c r="P71" s="27"/>
      <c r="Q71" s="27"/>
    </row>
    <row r="72" spans="1:17" x14ac:dyDescent="0.25">
      <c r="A72" s="69"/>
      <c r="I72" s="96"/>
      <c r="J72" s="96"/>
      <c r="K72" s="96"/>
      <c r="L72" s="96"/>
      <c r="M72" s="96"/>
      <c r="N72" s="27"/>
      <c r="O72" s="27"/>
      <c r="P72" s="27"/>
      <c r="Q72" s="27"/>
    </row>
    <row r="73" spans="1:17" x14ac:dyDescent="0.25">
      <c r="A73" s="69"/>
      <c r="I73" s="96"/>
      <c r="J73" s="96"/>
      <c r="K73" s="96"/>
      <c r="L73" s="96"/>
      <c r="M73" s="96"/>
      <c r="N73" s="27"/>
      <c r="O73" s="27"/>
      <c r="P73" s="27"/>
      <c r="Q73" s="27"/>
    </row>
    <row r="74" spans="1:17" x14ac:dyDescent="0.25">
      <c r="A74" s="69"/>
      <c r="I74" s="96"/>
      <c r="J74" s="96"/>
      <c r="K74" s="96"/>
      <c r="L74" s="96"/>
      <c r="M74" s="96"/>
      <c r="N74" s="27"/>
      <c r="O74" s="27"/>
      <c r="P74" s="27"/>
      <c r="Q74" s="27"/>
    </row>
    <row r="75" spans="1:17" x14ac:dyDescent="0.25">
      <c r="A75" s="69"/>
      <c r="I75" s="96"/>
      <c r="J75" s="96"/>
      <c r="K75" s="96"/>
      <c r="L75" s="96"/>
      <c r="M75" s="96"/>
      <c r="N75" s="27"/>
      <c r="O75" s="27"/>
      <c r="P75" s="27"/>
      <c r="Q75" s="27"/>
    </row>
    <row r="76" spans="1:17" x14ac:dyDescent="0.25">
      <c r="A76" s="69"/>
      <c r="I76" s="96"/>
      <c r="J76" s="96"/>
      <c r="K76" s="96"/>
      <c r="L76" s="96"/>
      <c r="M76" s="96"/>
      <c r="N76" s="27"/>
      <c r="O76" s="27"/>
      <c r="P76" s="27"/>
      <c r="Q76" s="27"/>
    </row>
    <row r="77" spans="1:17" x14ac:dyDescent="0.25">
      <c r="A77" s="69"/>
      <c r="I77" s="96"/>
      <c r="J77" s="96"/>
      <c r="K77" s="96"/>
      <c r="L77" s="96"/>
      <c r="M77" s="96"/>
      <c r="N77" s="27"/>
      <c r="O77" s="27"/>
      <c r="P77" s="27"/>
      <c r="Q77" s="27"/>
    </row>
    <row r="78" spans="1:17" x14ac:dyDescent="0.25">
      <c r="A78" s="69"/>
      <c r="I78" s="96"/>
      <c r="J78" s="96"/>
      <c r="K78" s="96"/>
      <c r="L78" s="96"/>
      <c r="M78" s="96"/>
      <c r="N78" s="27"/>
      <c r="O78" s="27"/>
      <c r="P78" s="27"/>
      <c r="Q78" s="27"/>
    </row>
    <row r="79" spans="1:17" x14ac:dyDescent="0.25">
      <c r="A79" s="69"/>
      <c r="I79" s="96"/>
      <c r="J79" s="96"/>
      <c r="K79" s="96"/>
      <c r="L79" s="96"/>
      <c r="M79" s="96"/>
      <c r="N79" s="27"/>
      <c r="O79" s="27"/>
      <c r="P79" s="27"/>
      <c r="Q79" s="27"/>
    </row>
    <row r="80" spans="1:17" x14ac:dyDescent="0.25">
      <c r="A80" s="69"/>
      <c r="I80" s="96"/>
      <c r="J80" s="96"/>
      <c r="K80" s="96"/>
      <c r="L80" s="96"/>
      <c r="M80" s="96"/>
      <c r="N80" s="27"/>
      <c r="O80" s="27"/>
      <c r="P80" s="27"/>
      <c r="Q80" s="27"/>
    </row>
    <row r="81" spans="1:17" x14ac:dyDescent="0.25">
      <c r="A81" s="69"/>
      <c r="I81" s="96"/>
      <c r="J81" s="96"/>
      <c r="K81" s="96"/>
      <c r="L81" s="96"/>
      <c r="M81" s="96"/>
      <c r="N81" s="27"/>
      <c r="O81" s="27"/>
      <c r="P81" s="27"/>
      <c r="Q81" s="27"/>
    </row>
    <row r="82" spans="1:17" x14ac:dyDescent="0.25">
      <c r="A82" s="69"/>
      <c r="I82" s="96"/>
      <c r="J82" s="96"/>
      <c r="K82" s="96"/>
      <c r="L82" s="96"/>
      <c r="M82" s="96"/>
      <c r="N82" s="27"/>
      <c r="O82" s="27"/>
      <c r="P82" s="27"/>
      <c r="Q82" s="27"/>
    </row>
    <row r="83" spans="1:17" x14ac:dyDescent="0.25">
      <c r="A83" s="69"/>
      <c r="I83" s="96"/>
      <c r="J83" s="96"/>
      <c r="K83" s="96"/>
      <c r="L83" s="96"/>
      <c r="M83" s="96"/>
      <c r="N83" s="27"/>
      <c r="O83" s="27"/>
      <c r="P83" s="27"/>
      <c r="Q83" s="27"/>
    </row>
    <row r="84" spans="1:17" x14ac:dyDescent="0.25">
      <c r="A84" s="69"/>
      <c r="I84" s="96"/>
      <c r="J84" s="96"/>
      <c r="K84" s="96"/>
      <c r="L84" s="96"/>
      <c r="M84" s="96"/>
      <c r="N84" s="27"/>
      <c r="O84" s="27"/>
      <c r="P84" s="27"/>
      <c r="Q84" s="27"/>
    </row>
    <row r="85" spans="1:17" x14ac:dyDescent="0.25">
      <c r="A85" s="69"/>
      <c r="I85" s="96"/>
      <c r="J85" s="96"/>
      <c r="K85" s="96"/>
      <c r="L85" s="96"/>
      <c r="M85" s="96"/>
      <c r="N85" s="27"/>
      <c r="O85" s="27"/>
      <c r="P85" s="27"/>
      <c r="Q85" s="27"/>
    </row>
    <row r="86" spans="1:17" x14ac:dyDescent="0.25">
      <c r="A86" s="69"/>
      <c r="I86" s="96"/>
      <c r="J86" s="96"/>
      <c r="K86" s="96"/>
      <c r="L86" s="96"/>
      <c r="M86" s="96"/>
      <c r="N86" s="27"/>
      <c r="O86" s="27"/>
      <c r="P86" s="27"/>
      <c r="Q86" s="27"/>
    </row>
    <row r="87" spans="1:17" x14ac:dyDescent="0.25">
      <c r="A87" s="69"/>
      <c r="I87" s="96"/>
      <c r="J87" s="96"/>
      <c r="K87" s="96"/>
      <c r="L87" s="96"/>
      <c r="M87" s="96"/>
      <c r="N87" s="27"/>
      <c r="O87" s="27"/>
      <c r="P87" s="27"/>
      <c r="Q87" s="27"/>
    </row>
    <row r="88" spans="1:17" x14ac:dyDescent="0.25">
      <c r="A88" s="69"/>
      <c r="I88" s="96"/>
      <c r="J88" s="96"/>
      <c r="K88" s="96"/>
      <c r="L88" s="96"/>
      <c r="M88" s="96"/>
      <c r="N88" s="27"/>
      <c r="O88" s="27"/>
      <c r="P88" s="27"/>
      <c r="Q88" s="27"/>
    </row>
    <row r="89" spans="1:17" x14ac:dyDescent="0.25">
      <c r="A89" s="69"/>
      <c r="I89" s="96"/>
      <c r="J89" s="96"/>
      <c r="K89" s="96"/>
      <c r="L89" s="96"/>
      <c r="M89" s="96"/>
      <c r="N89" s="27"/>
      <c r="O89" s="27"/>
      <c r="P89" s="27"/>
      <c r="Q89" s="27"/>
    </row>
    <row r="90" spans="1:17" x14ac:dyDescent="0.25">
      <c r="A90" s="75"/>
      <c r="I90" s="96"/>
      <c r="J90" s="96"/>
      <c r="K90" s="96"/>
      <c r="L90" s="96"/>
      <c r="M90" s="96"/>
      <c r="N90" s="27"/>
      <c r="O90" s="27"/>
      <c r="P90" s="27"/>
      <c r="Q90" s="27"/>
    </row>
    <row r="91" spans="1:17" x14ac:dyDescent="0.25">
      <c r="A91" s="75"/>
      <c r="I91" s="96"/>
      <c r="J91" s="96"/>
      <c r="K91" s="96"/>
      <c r="L91" s="96"/>
      <c r="M91" s="96"/>
      <c r="N91" s="27"/>
      <c r="O91" s="27"/>
      <c r="P91" s="27"/>
      <c r="Q91" s="27"/>
    </row>
    <row r="92" spans="1:17" x14ac:dyDescent="0.25">
      <c r="A92" s="75"/>
      <c r="I92" s="96"/>
      <c r="J92" s="96"/>
      <c r="K92" s="96"/>
      <c r="L92" s="96"/>
      <c r="M92" s="96"/>
      <c r="N92" s="27"/>
      <c r="O92" s="27"/>
      <c r="P92" s="27"/>
      <c r="Q92" s="27"/>
    </row>
    <row r="93" spans="1:17" x14ac:dyDescent="0.25">
      <c r="A93" s="75"/>
      <c r="I93" s="96"/>
      <c r="J93" s="96"/>
      <c r="K93" s="96"/>
      <c r="L93" s="96"/>
      <c r="M93" s="96"/>
      <c r="N93" s="27"/>
      <c r="O93" s="27"/>
      <c r="P93" s="27"/>
      <c r="Q93" s="27"/>
    </row>
    <row r="94" spans="1:17" x14ac:dyDescent="0.25">
      <c r="I94" s="96"/>
      <c r="J94" s="96"/>
      <c r="K94" s="96"/>
      <c r="L94" s="96"/>
      <c r="M94" s="96"/>
      <c r="N94" s="27"/>
      <c r="O94" s="27"/>
      <c r="P94" s="27"/>
      <c r="Q94" s="27"/>
    </row>
    <row r="95" spans="1:17" x14ac:dyDescent="0.25">
      <c r="I95" s="96"/>
      <c r="J95" s="96"/>
      <c r="K95" s="96"/>
      <c r="L95" s="96"/>
      <c r="M95" s="96"/>
      <c r="N95" s="27"/>
      <c r="O95" s="27"/>
      <c r="P95" s="27"/>
      <c r="Q95" s="27"/>
    </row>
    <row r="96" spans="1:17" x14ac:dyDescent="0.25">
      <c r="I96" s="96"/>
      <c r="J96" s="96"/>
      <c r="K96" s="96"/>
      <c r="L96" s="96"/>
      <c r="M96" s="96"/>
      <c r="N96" s="27"/>
      <c r="O96" s="27"/>
      <c r="P96" s="27"/>
      <c r="Q96" s="27"/>
    </row>
    <row r="97" spans="9:17" x14ac:dyDescent="0.25">
      <c r="I97" s="96"/>
      <c r="J97" s="96"/>
      <c r="K97" s="96"/>
      <c r="L97" s="96"/>
      <c r="M97" s="96"/>
      <c r="N97" s="27"/>
      <c r="O97" s="27"/>
      <c r="P97" s="27"/>
      <c r="Q97" s="27"/>
    </row>
    <row r="98" spans="9:17" x14ac:dyDescent="0.25">
      <c r="I98" s="96"/>
      <c r="J98" s="96"/>
      <c r="K98" s="96"/>
      <c r="L98" s="96"/>
      <c r="M98" s="96"/>
      <c r="N98" s="27"/>
      <c r="O98" s="27"/>
      <c r="P98" s="27"/>
      <c r="Q98" s="27"/>
    </row>
    <row r="99" spans="9:17" x14ac:dyDescent="0.25">
      <c r="I99" s="96"/>
      <c r="J99" s="96"/>
      <c r="K99" s="96"/>
      <c r="L99" s="96"/>
      <c r="M99" s="96"/>
      <c r="N99" s="27"/>
      <c r="O99" s="27"/>
      <c r="P99" s="27"/>
      <c r="Q99" s="27"/>
    </row>
    <row r="100" spans="9:17" x14ac:dyDescent="0.25">
      <c r="I100" s="96"/>
      <c r="J100" s="96"/>
      <c r="K100" s="96"/>
      <c r="L100" s="96"/>
      <c r="M100" s="96"/>
      <c r="N100" s="27"/>
      <c r="O100" s="27"/>
      <c r="P100" s="27"/>
      <c r="Q100" s="27"/>
    </row>
    <row r="101" spans="9:17" x14ac:dyDescent="0.25">
      <c r="I101" s="96"/>
      <c r="J101" s="96"/>
      <c r="K101" s="96"/>
      <c r="L101" s="96"/>
      <c r="M101" s="96"/>
      <c r="N101" s="27"/>
      <c r="O101" s="27"/>
      <c r="P101" s="27"/>
      <c r="Q101" s="27"/>
    </row>
    <row r="102" spans="9:17" x14ac:dyDescent="0.25">
      <c r="I102" s="96"/>
      <c r="J102" s="96"/>
      <c r="K102" s="96"/>
      <c r="L102" s="96"/>
      <c r="M102" s="96"/>
      <c r="N102" s="27"/>
      <c r="O102" s="27"/>
      <c r="P102" s="27"/>
      <c r="Q102" s="27"/>
    </row>
    <row r="103" spans="9:17" x14ac:dyDescent="0.25">
      <c r="I103" s="96"/>
      <c r="J103" s="96"/>
      <c r="K103" s="96"/>
      <c r="L103" s="96"/>
      <c r="M103" s="96"/>
      <c r="N103" s="27"/>
      <c r="O103" s="27"/>
      <c r="P103" s="27"/>
      <c r="Q103" s="27"/>
    </row>
    <row r="104" spans="9:17" x14ac:dyDescent="0.25">
      <c r="I104" s="96"/>
      <c r="J104" s="96"/>
      <c r="K104" s="96"/>
      <c r="L104" s="96"/>
      <c r="M104" s="96"/>
    </row>
    <row r="105" spans="9:17" x14ac:dyDescent="0.25">
      <c r="I105" s="96"/>
      <c r="J105" s="96"/>
      <c r="K105" s="96"/>
      <c r="L105" s="96"/>
      <c r="M105" s="96"/>
    </row>
    <row r="106" spans="9:17" x14ac:dyDescent="0.25">
      <c r="I106" s="96"/>
      <c r="J106" s="96"/>
      <c r="K106" s="96"/>
      <c r="L106" s="96"/>
      <c r="M106" s="96"/>
    </row>
    <row r="107" spans="9:17" x14ac:dyDescent="0.25">
      <c r="I107" s="96"/>
      <c r="J107" s="96"/>
      <c r="K107" s="96"/>
      <c r="L107" s="96"/>
      <c r="M107" s="96"/>
    </row>
    <row r="108" spans="9:17" x14ac:dyDescent="0.25">
      <c r="I108" s="96"/>
      <c r="J108" s="96"/>
      <c r="K108" s="96"/>
      <c r="L108" s="96"/>
      <c r="M108" s="96"/>
    </row>
    <row r="109" spans="9:17" x14ac:dyDescent="0.25">
      <c r="I109" s="96"/>
      <c r="J109" s="96"/>
      <c r="K109" s="96"/>
      <c r="L109" s="96"/>
      <c r="M109" s="96"/>
    </row>
    <row r="110" spans="9:17" x14ac:dyDescent="0.25">
      <c r="I110" s="96"/>
      <c r="J110" s="96"/>
      <c r="K110" s="96"/>
      <c r="L110" s="96"/>
      <c r="M110" s="96"/>
    </row>
  </sheetData>
  <autoFilter ref="A6:R49"/>
  <mergeCells count="150">
    <mergeCell ref="M4:O4"/>
    <mergeCell ref="P4:P5"/>
    <mergeCell ref="Q4:Q5"/>
    <mergeCell ref="R4:R5"/>
    <mergeCell ref="A7:A9"/>
    <mergeCell ref="B7:B9"/>
    <mergeCell ref="C7:C9"/>
    <mergeCell ref="D7:D9"/>
    <mergeCell ref="E7:E9"/>
    <mergeCell ref="F7:F9"/>
    <mergeCell ref="G4:G5"/>
    <mergeCell ref="H4:H5"/>
    <mergeCell ref="I4:I5"/>
    <mergeCell ref="J4:J5"/>
    <mergeCell ref="K4:K5"/>
    <mergeCell ref="L4:L5"/>
    <mergeCell ref="A4:A5"/>
    <mergeCell ref="B4:B5"/>
    <mergeCell ref="C4:C5"/>
    <mergeCell ref="D4:D5"/>
    <mergeCell ref="E4:E5"/>
    <mergeCell ref="F4:F5"/>
    <mergeCell ref="M7:M9"/>
    <mergeCell ref="O7:O9"/>
    <mergeCell ref="P7:P9"/>
    <mergeCell ref="Q7:Q9"/>
    <mergeCell ref="R7:R9"/>
    <mergeCell ref="A10:A12"/>
    <mergeCell ref="B10:B12"/>
    <mergeCell ref="C10:C12"/>
    <mergeCell ref="D10:D12"/>
    <mergeCell ref="E10:E12"/>
    <mergeCell ref="G7:G9"/>
    <mergeCell ref="H7:H9"/>
    <mergeCell ref="I7:I9"/>
    <mergeCell ref="J7:J9"/>
    <mergeCell ref="K7:K9"/>
    <mergeCell ref="L7:L9"/>
    <mergeCell ref="L10:L12"/>
    <mergeCell ref="M10:M12"/>
    <mergeCell ref="O10:O12"/>
    <mergeCell ref="P10:P12"/>
    <mergeCell ref="Q10:Q12"/>
    <mergeCell ref="R10:R12"/>
    <mergeCell ref="F10:F12"/>
    <mergeCell ref="G10:G12"/>
    <mergeCell ref="H10:H12"/>
    <mergeCell ref="I10:I12"/>
    <mergeCell ref="P13:P15"/>
    <mergeCell ref="Q13:Q19"/>
    <mergeCell ref="R13:R15"/>
    <mergeCell ref="J17:J19"/>
    <mergeCell ref="K17:K19"/>
    <mergeCell ref="L17:L19"/>
    <mergeCell ref="M17:M19"/>
    <mergeCell ref="P17:P19"/>
    <mergeCell ref="J13:J15"/>
    <mergeCell ref="K13:K15"/>
    <mergeCell ref="L13:L15"/>
    <mergeCell ref="R17:R19"/>
    <mergeCell ref="E20:E24"/>
    <mergeCell ref="F20:F24"/>
    <mergeCell ref="G20:G24"/>
    <mergeCell ref="H20:H24"/>
    <mergeCell ref="I20:I24"/>
    <mergeCell ref="J10:J12"/>
    <mergeCell ref="K10:K12"/>
    <mergeCell ref="M13:M15"/>
    <mergeCell ref="O13:O15"/>
    <mergeCell ref="G13:G19"/>
    <mergeCell ref="H13:H19"/>
    <mergeCell ref="I13:I19"/>
    <mergeCell ref="A13:A19"/>
    <mergeCell ref="B13:B19"/>
    <mergeCell ref="C13:C19"/>
    <mergeCell ref="D13:D19"/>
    <mergeCell ref="E13:E19"/>
    <mergeCell ref="F13:F19"/>
    <mergeCell ref="Q20:Q24"/>
    <mergeCell ref="R20:R21"/>
    <mergeCell ref="A25:A29"/>
    <mergeCell ref="B25:B29"/>
    <mergeCell ref="C25:C29"/>
    <mergeCell ref="D25:D29"/>
    <mergeCell ref="E25:E29"/>
    <mergeCell ref="F25:F29"/>
    <mergeCell ref="G25:G29"/>
    <mergeCell ref="H25:H29"/>
    <mergeCell ref="J20:J21"/>
    <mergeCell ref="K20:K21"/>
    <mergeCell ref="L20:L21"/>
    <mergeCell ref="M20:M21"/>
    <mergeCell ref="O20:O21"/>
    <mergeCell ref="P20:P21"/>
    <mergeCell ref="I25:I29"/>
    <mergeCell ref="Q25:Q29"/>
    <mergeCell ref="N27:N28"/>
    <mergeCell ref="R27:R28"/>
    <mergeCell ref="A20:A24"/>
    <mergeCell ref="B20:B24"/>
    <mergeCell ref="C20:C24"/>
    <mergeCell ref="D20:D24"/>
    <mergeCell ref="Q32:Q33"/>
    <mergeCell ref="G30:G31"/>
    <mergeCell ref="H30:H31"/>
    <mergeCell ref="I30:I31"/>
    <mergeCell ref="Q30:Q31"/>
    <mergeCell ref="A32:A33"/>
    <mergeCell ref="B32:B33"/>
    <mergeCell ref="C32:C33"/>
    <mergeCell ref="D32:D33"/>
    <mergeCell ref="E32:E33"/>
    <mergeCell ref="F32:F33"/>
    <mergeCell ref="A30:A31"/>
    <mergeCell ref="B30:B31"/>
    <mergeCell ref="C30:C31"/>
    <mergeCell ref="D30:D31"/>
    <mergeCell ref="E30:E31"/>
    <mergeCell ref="F30:F31"/>
    <mergeCell ref="G32:G33"/>
    <mergeCell ref="H32:H33"/>
    <mergeCell ref="I32:I33"/>
    <mergeCell ref="G35:G39"/>
    <mergeCell ref="H35:H39"/>
    <mergeCell ref="I35:I39"/>
    <mergeCell ref="Q35:Q39"/>
    <mergeCell ref="A35:A39"/>
    <mergeCell ref="B35:B39"/>
    <mergeCell ref="C35:C39"/>
    <mergeCell ref="D35:D39"/>
    <mergeCell ref="E35:E39"/>
    <mergeCell ref="F35:F39"/>
    <mergeCell ref="A44:A45"/>
    <mergeCell ref="B44:B45"/>
    <mergeCell ref="C44:C45"/>
    <mergeCell ref="D44:D45"/>
    <mergeCell ref="E44:E45"/>
    <mergeCell ref="F44:F45"/>
    <mergeCell ref="G44:G45"/>
    <mergeCell ref="H44:H45"/>
    <mergeCell ref="I44:I45"/>
    <mergeCell ref="C49:K49"/>
    <mergeCell ref="B53:I53"/>
    <mergeCell ref="B54:I54"/>
    <mergeCell ref="K44:K45"/>
    <mergeCell ref="L44:L45"/>
    <mergeCell ref="Q44:Q45"/>
    <mergeCell ref="R44:R45"/>
    <mergeCell ref="C47:K47"/>
    <mergeCell ref="C48:K48"/>
  </mergeCells>
  <pageMargins left="0.23622047244094491" right="0.23622047244094491" top="0.74803149606299213" bottom="0.74803149606299213" header="0.31496062992125984" footer="0.31496062992125984"/>
  <pageSetup paperSize="8" scale="60" fitToHeight="0" orientation="landscape" horizontalDpi="4294967293" verticalDpi="4294967293" r:id="rId1"/>
  <headerFooter>
    <oddFooter xml:space="preserve">&amp;CStránka &amp;P z &amp;N&amp;RZpracoval odbor finanční, stav k 1. 5. 2021
</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5BCAA7-42C4-4B83-A644-26A6740BCE37}"/>
</file>

<file path=customXml/itemProps2.xml><?xml version="1.0" encoding="utf-8"?>
<ds:datastoreItem xmlns:ds="http://schemas.openxmlformats.org/officeDocument/2006/customXml" ds:itemID="{E0908836-A44B-4D5E-A635-DA47F139A9BC}"/>
</file>

<file path=customXml/itemProps3.xml><?xml version="1.0" encoding="utf-8"?>
<ds:datastoreItem xmlns:ds="http://schemas.openxmlformats.org/officeDocument/2006/customXml" ds:itemID="{27796A6A-E294-4511-A362-8BA68DF61B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4</vt:i4>
      </vt:variant>
    </vt:vector>
  </HeadingPairs>
  <TitlesOfParts>
    <vt:vector size="9" baseType="lpstr">
      <vt:lpstr>Rekapitulace 1.5.2021</vt:lpstr>
      <vt:lpstr>A1_KK_vyřazení_1.5.2021_</vt:lpstr>
      <vt:lpstr>A2_PO_vyřazení_1.5.2021 </vt:lpstr>
      <vt:lpstr>B1_KK_sledování </vt:lpstr>
      <vt:lpstr>B2_PO_sledování</vt:lpstr>
      <vt:lpstr>A1_KK_vyřazení_1.5.2021_!Názvy_tisku</vt:lpstr>
      <vt:lpstr>'A2_PO_vyřazení_1.5.2021 '!Názvy_tisku</vt:lpstr>
      <vt:lpstr>'B1_KK_sledování '!Názvy_tisku</vt:lpstr>
      <vt:lpstr>B2_PO_sledování!Názvy_tisku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bodu č. 15) k usnesení ze 7. jednání Zastupitelstva Karlovarského kraje, které se uskutečnilo dne 28.06.2021</dc:title>
  <dc:creator/>
  <cp:lastModifiedBy/>
  <dcterms:created xsi:type="dcterms:W3CDTF">2006-09-16T00:00:00Z</dcterms:created>
  <dcterms:modified xsi:type="dcterms:W3CDTF">2021-06-24T06:55:40Z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