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showInkAnnotation="0" codeName="ThisWorkbook" defaultThemeVersion="124226"/>
  <mc:AlternateContent xmlns:mc="http://schemas.openxmlformats.org/markup-compatibility/2006">
    <mc:Choice Requires="x15">
      <x15ac:absPath xmlns:x15ac="http://schemas.microsoft.com/office/spreadsheetml/2010/11/ac" url="O:\dotace a prispevky 2027\program socsl 2027\"/>
    </mc:Choice>
  </mc:AlternateContent>
  <xr:revisionPtr revIDLastSave="0" documentId="13_ncr:1_{766A03B2-3683-4F34-B0D2-40273D8D8BA8}" xr6:coauthVersionLast="47" xr6:coauthVersionMax="47" xr10:uidLastSave="{00000000-0000-0000-0000-000000000000}"/>
  <workbookProtection workbookAlgorithmName="SHA-512" workbookHashValue="J18wXKZ20rGodN/cFqh3vS4/tdEV15KF7s7FCguUFye1O/Q5DcbujiS9QFxlN7ac64zi4P+3vFqZpAmekboKnA==" workbookSaltValue="GAauYW/J0yEW99dGwZQhqQ==" workbookSpinCount="100000" lockStructure="1"/>
  <bookViews>
    <workbookView xWindow="-108" yWindow="-108" windowWidth="23256" windowHeight="12456" tabRatio="898" activeTab="12" xr2:uid="{00000000-000D-0000-FFFF-FFFF00000000}"/>
  </bookViews>
  <sheets>
    <sheet name="úvodní list" sheetId="3" r:id="rId1"/>
    <sheet name="část A zhodnocení" sheetId="23" r:id="rId2"/>
    <sheet name="část B ind_AT_péče" sheetId="10" r:id="rId3"/>
    <sheet name="část B ind_AT_prev" sheetId="29" state="hidden" r:id="rId4"/>
    <sheet name="část B ind_P_péče" sheetId="30" state="hidden" r:id="rId5"/>
    <sheet name="část B ind_P_prev" sheetId="31" state="hidden" r:id="rId6"/>
    <sheet name="část C indikátory" sheetId="21" r:id="rId7"/>
    <sheet name="část D zaměstnanci" sheetId="13" r:id="rId8"/>
    <sheet name="část E náklady" sheetId="24" r:id="rId9"/>
    <sheet name="část F zdroje" sheetId="25" r:id="rId10"/>
    <sheet name="část F zdroje zisk" sheetId="32" state="hidden" r:id="rId11"/>
    <sheet name="část G obce" sheetId="28" r:id="rId12"/>
    <sheet name="část H přílohy" sheetId="22" r:id="rId13"/>
    <sheet name="kontrola" sheetId="26" state="hidden" r:id="rId14"/>
    <sheet name="data" sheetId="8" state="hidden" r:id="rId15"/>
    <sheet name="Sehrávání" sheetId="27" state="hidden" r:id="rId16"/>
  </sheets>
  <externalReferences>
    <externalReference r:id="rId17"/>
  </externalReferences>
  <definedNames>
    <definedName name="_xlnm._FilterDatabase" localSheetId="13" hidden="1">kontrola!$AA$2:$AC$17</definedName>
    <definedName name="druhysluzeb" localSheetId="8">[1]data!$A$1:$A$33</definedName>
    <definedName name="druhysluzeb" localSheetId="9">[1]data!$A$1:$A$33</definedName>
    <definedName name="druhysluzeb" localSheetId="10">[1]data!$A$1:$A$33</definedName>
    <definedName name="druhysluzeb">data!$A$1:$A$33</definedName>
    <definedName name="_xlnm.Print_Area" localSheetId="1">'část A zhodnocení'!$A$1:$J$47</definedName>
    <definedName name="_xlnm.Print_Area" localSheetId="2">'část B ind_AT_péče'!$A$1:$J$29</definedName>
    <definedName name="_xlnm.Print_Area" localSheetId="3">'část B ind_AT_prev'!$A$1:$J$53</definedName>
    <definedName name="_xlnm.Print_Area" localSheetId="4">'část B ind_P_péče'!$A$1:$J$35</definedName>
    <definedName name="_xlnm.Print_Area" localSheetId="5">'část B ind_P_prev'!$A$1:$J$16</definedName>
    <definedName name="_xlnm.Print_Area" localSheetId="6">'část C indikátory'!$A$2:$E$55</definedName>
    <definedName name="_xlnm.Print_Area" localSheetId="7">'část D zaměstnanci'!$A$1:$L$109,'část D zaměstnanci'!$A$110:$U$164</definedName>
    <definedName name="_xlnm.Print_Area" localSheetId="8">'část E náklady'!$A$1:$L$91</definedName>
    <definedName name="_xlnm.Print_Area" localSheetId="9">'část F zdroje'!$A$1:$I$37</definedName>
    <definedName name="_xlnm.Print_Area" localSheetId="10">'část F zdroje zisk'!$A$1:$I$37</definedName>
    <definedName name="_xlnm.Print_Area" localSheetId="11">'část G obce'!$A$1:$G$37</definedName>
    <definedName name="_xlnm.Print_Area" localSheetId="12">'část H přílohy'!$A$1:$I$19</definedName>
    <definedName name="_xlnm.Print_Area" localSheetId="14">data!$A$1:$N$34</definedName>
    <definedName name="_xlnm.Print_Area" localSheetId="0">'úvodní list'!$A$4:$K$40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62" i="13" l="1"/>
  <c r="Q161" i="13"/>
  <c r="Q160" i="13"/>
  <c r="Q159" i="13"/>
  <c r="Q158" i="13"/>
  <c r="Q157" i="13"/>
  <c r="Q156" i="13"/>
  <c r="Q155" i="13"/>
  <c r="Q154" i="13"/>
  <c r="Q153" i="13"/>
  <c r="Q152" i="13"/>
  <c r="Q151" i="13"/>
  <c r="Q150" i="13"/>
  <c r="Q149" i="13"/>
  <c r="Q148" i="13"/>
  <c r="Q147" i="13"/>
  <c r="Q146" i="13"/>
  <c r="Q145" i="13"/>
  <c r="Q144" i="13"/>
  <c r="Q143" i="13"/>
  <c r="Q142" i="13"/>
  <c r="Q141" i="13"/>
  <c r="Q140" i="13"/>
  <c r="Q139" i="13"/>
  <c r="Q138" i="13"/>
  <c r="Q137" i="13"/>
  <c r="Q136" i="13"/>
  <c r="Q135" i="13"/>
  <c r="Q134" i="13"/>
  <c r="Q133" i="13"/>
  <c r="Q132" i="13"/>
  <c r="Q131" i="13"/>
  <c r="Q130" i="13"/>
  <c r="Q129" i="13"/>
  <c r="Q128" i="13"/>
  <c r="Q127" i="13"/>
  <c r="Q126" i="13"/>
  <c r="Q125" i="13"/>
  <c r="Q124" i="13"/>
  <c r="Q123" i="13"/>
  <c r="Q122" i="13"/>
  <c r="Q121" i="13"/>
  <c r="Q120" i="13"/>
  <c r="Q119" i="13"/>
  <c r="Q118" i="13"/>
  <c r="Q117" i="13"/>
  <c r="Q116" i="13"/>
  <c r="Q115" i="13"/>
  <c r="Q114" i="13"/>
  <c r="Q113" i="13"/>
  <c r="F102" i="13" l="1"/>
  <c r="F98" i="13"/>
  <c r="F92" i="13"/>
  <c r="F91" i="13" s="1"/>
  <c r="F80" i="13"/>
  <c r="F68" i="13"/>
  <c r="F66" i="13" s="1"/>
  <c r="F61" i="13"/>
  <c r="F59" i="13" s="1"/>
  <c r="F106" i="13" s="1"/>
  <c r="G104" i="13" l="1"/>
  <c r="G105" i="13"/>
  <c r="G103" i="13"/>
  <c r="G100" i="13"/>
  <c r="G101" i="13"/>
  <c r="G99" i="13"/>
  <c r="G94" i="13"/>
  <c r="G95" i="13"/>
  <c r="G96" i="13"/>
  <c r="G97" i="13"/>
  <c r="G93" i="13"/>
  <c r="G82" i="13"/>
  <c r="G83" i="13"/>
  <c r="G84" i="13"/>
  <c r="G85" i="13"/>
  <c r="G86" i="13"/>
  <c r="G87" i="13"/>
  <c r="G88" i="13"/>
  <c r="G89" i="13"/>
  <c r="G90" i="13"/>
  <c r="G81" i="13"/>
  <c r="G70" i="13"/>
  <c r="G71" i="13"/>
  <c r="G72" i="13"/>
  <c r="G73" i="13"/>
  <c r="G74" i="13"/>
  <c r="G75" i="13"/>
  <c r="G76" i="13"/>
  <c r="G77" i="13"/>
  <c r="G78" i="13"/>
  <c r="G79" i="13"/>
  <c r="G69" i="13"/>
  <c r="G67" i="13"/>
  <c r="G63" i="13"/>
  <c r="G64" i="13"/>
  <c r="G65" i="13"/>
  <c r="G62" i="13"/>
  <c r="G60" i="13"/>
  <c r="G53" i="13"/>
  <c r="F50" i="13" l="1"/>
  <c r="F46" i="13"/>
  <c r="F40" i="13"/>
  <c r="F39" i="13" s="1"/>
  <c r="F28" i="13"/>
  <c r="F16" i="13"/>
  <c r="F14" i="13" s="1"/>
  <c r="F9" i="13"/>
  <c r="F7" i="13" s="1"/>
  <c r="F54" i="13" s="1"/>
  <c r="G52" i="13"/>
  <c r="G51" i="13"/>
  <c r="G48" i="13"/>
  <c r="G49" i="13"/>
  <c r="G47" i="13"/>
  <c r="G42" i="13"/>
  <c r="G43" i="13"/>
  <c r="G44" i="13"/>
  <c r="G45" i="13"/>
  <c r="G41" i="13"/>
  <c r="G30" i="13"/>
  <c r="G31" i="13"/>
  <c r="G32" i="13"/>
  <c r="G33" i="13"/>
  <c r="G34" i="13"/>
  <c r="G35" i="13"/>
  <c r="G36" i="13"/>
  <c r="G37" i="13"/>
  <c r="G38" i="13"/>
  <c r="G29" i="13"/>
  <c r="G18" i="13"/>
  <c r="G19" i="13"/>
  <c r="G20" i="13"/>
  <c r="G21" i="13"/>
  <c r="G22" i="13"/>
  <c r="G23" i="13"/>
  <c r="G24" i="13"/>
  <c r="G25" i="13"/>
  <c r="G26" i="13"/>
  <c r="G27" i="13"/>
  <c r="G17" i="13"/>
  <c r="G15" i="13"/>
  <c r="G11" i="13"/>
  <c r="G12" i="13"/>
  <c r="G13" i="13"/>
  <c r="G10" i="13"/>
  <c r="G8" i="13"/>
  <c r="I8" i="13"/>
  <c r="J15" i="3" l="1"/>
  <c r="D4" i="21" s="1"/>
  <c r="B18" i="21" l="1"/>
  <c r="C18" i="21"/>
  <c r="B13" i="21"/>
  <c r="D17" i="21"/>
  <c r="C17" i="21"/>
  <c r="B15" i="21"/>
  <c r="D18" i="21"/>
  <c r="B12" i="21"/>
  <c r="B17" i="21"/>
  <c r="J18" i="3" l="1"/>
  <c r="K26" i="32" l="1"/>
  <c r="H26" i="32"/>
  <c r="K25" i="32"/>
  <c r="K24" i="32"/>
  <c r="K23" i="32"/>
  <c r="G23" i="32"/>
  <c r="K22" i="32"/>
  <c r="K21" i="32"/>
  <c r="K20" i="32"/>
  <c r="K19" i="32"/>
  <c r="K18" i="32"/>
  <c r="K17" i="32"/>
  <c r="K16" i="32"/>
  <c r="K15" i="32"/>
  <c r="H15" i="32"/>
  <c r="K14" i="32"/>
  <c r="K11" i="32"/>
  <c r="H11" i="32"/>
  <c r="K10" i="32"/>
  <c r="AS30" i="27" l="1"/>
  <c r="AR30" i="27"/>
  <c r="AA30" i="27"/>
  <c r="Z30" i="27"/>
  <c r="R30" i="27"/>
  <c r="Q30" i="27"/>
  <c r="I30" i="27" l="1"/>
  <c r="H30" i="27"/>
  <c r="AF30" i="27"/>
  <c r="AG30" i="27"/>
  <c r="W30" i="27"/>
  <c r="X30" i="27"/>
  <c r="N30" i="27"/>
  <c r="O30" i="27"/>
  <c r="H44" i="27" l="1"/>
  <c r="H12" i="29" l="1"/>
  <c r="AO30" i="27" s="1"/>
  <c r="H12" i="21" l="1"/>
  <c r="C40" i="21" l="1"/>
  <c r="C41" i="21" l="1"/>
  <c r="D30" i="8" l="1"/>
  <c r="D8" i="8"/>
  <c r="D2" i="8"/>
  <c r="D34" i="8"/>
  <c r="D28" i="8"/>
  <c r="D9" i="8"/>
  <c r="D7" i="8"/>
  <c r="D6" i="8"/>
  <c r="D5" i="8"/>
  <c r="G33" i="8" l="1"/>
  <c r="G31" i="8"/>
  <c r="G27" i="8"/>
  <c r="G26" i="8"/>
  <c r="G25" i="8"/>
  <c r="G24" i="8"/>
  <c r="G23" i="8"/>
  <c r="G22" i="8"/>
  <c r="G16" i="8"/>
  <c r="G15" i="8"/>
  <c r="G14" i="8"/>
  <c r="G13" i="8"/>
  <c r="G12" i="8"/>
  <c r="G11" i="8"/>
  <c r="G10" i="8"/>
  <c r="K18" i="3" l="1"/>
  <c r="G23" i="25" l="1"/>
  <c r="C47" i="21" l="1"/>
  <c r="C45" i="21"/>
  <c r="C43" i="21"/>
  <c r="C35" i="21" l="1"/>
  <c r="C33" i="21"/>
  <c r="C31" i="21"/>
  <c r="C24" i="21"/>
  <c r="C25" i="21" s="1"/>
  <c r="C26" i="21" s="1"/>
  <c r="K15" i="3"/>
  <c r="F55" i="26" l="1"/>
  <c r="BU35" i="27" l="1"/>
  <c r="BU19" i="27"/>
  <c r="BP44" i="27" l="1"/>
  <c r="BO44" i="27"/>
  <c r="BN44" i="27"/>
  <c r="BM44" i="27"/>
  <c r="BL44" i="27"/>
  <c r="BK44" i="27"/>
  <c r="BJ44" i="27"/>
  <c r="BI44" i="27"/>
  <c r="BH44" i="27"/>
  <c r="BG44" i="27"/>
  <c r="BF44" i="27"/>
  <c r="BE44" i="27"/>
  <c r="BD44" i="27"/>
  <c r="BC44" i="27"/>
  <c r="BB44" i="27"/>
  <c r="BA44" i="27"/>
  <c r="AZ44" i="27"/>
  <c r="AY44" i="27"/>
  <c r="AX44" i="27"/>
  <c r="AW44" i="27"/>
  <c r="AV44" i="27"/>
  <c r="AU44" i="27"/>
  <c r="AT44" i="27"/>
  <c r="AS44" i="27"/>
  <c r="AR44" i="27"/>
  <c r="AQ44" i="27"/>
  <c r="AP44" i="27"/>
  <c r="AO44" i="27"/>
  <c r="AN44" i="27"/>
  <c r="AM44" i="27"/>
  <c r="AL44" i="27"/>
  <c r="AK44" i="27"/>
  <c r="AJ44" i="27"/>
  <c r="AI44" i="27"/>
  <c r="AH44" i="27"/>
  <c r="AG44" i="27"/>
  <c r="AF44" i="27"/>
  <c r="AE44" i="27"/>
  <c r="AD44" i="27"/>
  <c r="AC44" i="27"/>
  <c r="AB44" i="27"/>
  <c r="AA44" i="27"/>
  <c r="Z44" i="27"/>
  <c r="Y44" i="27"/>
  <c r="X44" i="27"/>
  <c r="W44" i="27"/>
  <c r="V44" i="27"/>
  <c r="U44" i="27"/>
  <c r="T44" i="27"/>
  <c r="S44" i="27"/>
  <c r="R44" i="27"/>
  <c r="Q44" i="27"/>
  <c r="P44" i="27"/>
  <c r="O44" i="27"/>
  <c r="N44" i="27"/>
  <c r="M44" i="27"/>
  <c r="L44" i="27"/>
  <c r="K44" i="27"/>
  <c r="J44" i="27"/>
  <c r="I44" i="27"/>
  <c r="P86" i="24" l="1"/>
  <c r="I37" i="24" l="1"/>
  <c r="H163" i="13" l="1"/>
  <c r="K16" i="3" l="1"/>
  <c r="K13" i="3"/>
  <c r="H9" i="30" l="1"/>
  <c r="K9" i="30" s="1"/>
  <c r="K6" i="30"/>
  <c r="H25" i="31"/>
  <c r="K25" i="31" s="1"/>
  <c r="H9" i="31"/>
  <c r="K22" i="31"/>
  <c r="K27" i="31"/>
  <c r="K11" i="31" l="1"/>
  <c r="K6" i="31"/>
  <c r="K35" i="29"/>
  <c r="K8" i="29"/>
  <c r="K10" i="29"/>
  <c r="K10" i="25" l="1"/>
  <c r="K11" i="25"/>
  <c r="K14" i="25"/>
  <c r="K15" i="25"/>
  <c r="K16" i="25"/>
  <c r="K17" i="25"/>
  <c r="K18" i="25"/>
  <c r="K19" i="25"/>
  <c r="K20" i="25"/>
  <c r="K21" i="25"/>
  <c r="K22" i="25"/>
  <c r="K23" i="25"/>
  <c r="K24" i="25"/>
  <c r="K25" i="25"/>
  <c r="K26" i="25"/>
  <c r="M90" i="13"/>
  <c r="N90" i="13"/>
  <c r="O90" i="13"/>
  <c r="M89" i="13"/>
  <c r="N89" i="13"/>
  <c r="O89" i="13"/>
  <c r="M60" i="13"/>
  <c r="N60" i="13"/>
  <c r="O60" i="13"/>
  <c r="M38" i="13"/>
  <c r="N38" i="13"/>
  <c r="O38" i="13"/>
  <c r="M37" i="13"/>
  <c r="N37" i="13"/>
  <c r="O37" i="13"/>
  <c r="M8" i="13"/>
  <c r="N8" i="13"/>
  <c r="O8" i="13"/>
  <c r="O75" i="24" l="1"/>
  <c r="O76" i="24"/>
  <c r="O77" i="24"/>
  <c r="O78" i="24"/>
  <c r="O79" i="24"/>
  <c r="O80" i="24"/>
  <c r="O81" i="24"/>
  <c r="O82" i="24"/>
  <c r="O83" i="24"/>
  <c r="O84" i="24"/>
  <c r="O85" i="24"/>
  <c r="O86" i="24"/>
  <c r="P85" i="24"/>
  <c r="P84" i="24"/>
  <c r="P83" i="24"/>
  <c r="P82" i="24"/>
  <c r="P81" i="24"/>
  <c r="P80" i="24"/>
  <c r="P79" i="24"/>
  <c r="P78" i="24"/>
  <c r="P77" i="24"/>
  <c r="P76" i="24"/>
  <c r="P75" i="24"/>
  <c r="O68" i="24" l="1"/>
  <c r="O69" i="24"/>
  <c r="O70" i="24"/>
  <c r="O71" i="24"/>
  <c r="O72" i="24"/>
  <c r="O73" i="24"/>
  <c r="P73" i="24"/>
  <c r="P72" i="24"/>
  <c r="P71" i="24"/>
  <c r="P70" i="24"/>
  <c r="P69" i="24"/>
  <c r="P68" i="24"/>
  <c r="P65" i="24"/>
  <c r="P64" i="24"/>
  <c r="P63" i="24"/>
  <c r="P62" i="24"/>
  <c r="O62" i="24"/>
  <c r="O63" i="24"/>
  <c r="O64" i="24"/>
  <c r="O65" i="24"/>
  <c r="M62" i="24"/>
  <c r="N62" i="24"/>
  <c r="M63" i="24"/>
  <c r="N63" i="24"/>
  <c r="M64" i="24"/>
  <c r="N64" i="24"/>
  <c r="M65" i="24"/>
  <c r="N65" i="24"/>
  <c r="O55" i="24"/>
  <c r="O56" i="24"/>
  <c r="O57" i="24"/>
  <c r="O58" i="24"/>
  <c r="O59" i="24"/>
  <c r="O60" i="24"/>
  <c r="M55" i="24"/>
  <c r="N55" i="24"/>
  <c r="M56" i="24"/>
  <c r="N56" i="24"/>
  <c r="M57" i="24"/>
  <c r="N57" i="24"/>
  <c r="M58" i="24"/>
  <c r="N58" i="24"/>
  <c r="M59" i="24"/>
  <c r="N59" i="24"/>
  <c r="M60" i="24"/>
  <c r="N60" i="24"/>
  <c r="P60" i="24"/>
  <c r="P59" i="24"/>
  <c r="P58" i="24"/>
  <c r="P57" i="24"/>
  <c r="P56" i="24"/>
  <c r="P55" i="24"/>
  <c r="P52" i="24"/>
  <c r="P51" i="24"/>
  <c r="P50" i="24"/>
  <c r="P48" i="24"/>
  <c r="P47" i="24"/>
  <c r="P46" i="24"/>
  <c r="P45" i="24"/>
  <c r="P44" i="24"/>
  <c r="P43" i="24"/>
  <c r="P40" i="24"/>
  <c r="P39" i="24"/>
  <c r="P38" i="24"/>
  <c r="P36" i="24"/>
  <c r="P35" i="24"/>
  <c r="P34" i="24"/>
  <c r="P33" i="24"/>
  <c r="P32" i="24"/>
  <c r="P31" i="24"/>
  <c r="O50" i="24"/>
  <c r="O51" i="24"/>
  <c r="O52" i="24"/>
  <c r="M50" i="24"/>
  <c r="N50" i="24"/>
  <c r="M51" i="24"/>
  <c r="N51" i="24"/>
  <c r="M52" i="24"/>
  <c r="N52" i="24"/>
  <c r="O43" i="24"/>
  <c r="O44" i="24"/>
  <c r="O45" i="24"/>
  <c r="O46" i="24"/>
  <c r="O47" i="24"/>
  <c r="O48" i="24"/>
  <c r="M43" i="24"/>
  <c r="N43" i="24"/>
  <c r="M44" i="24"/>
  <c r="N44" i="24"/>
  <c r="M45" i="24"/>
  <c r="N45" i="24"/>
  <c r="M46" i="24"/>
  <c r="N46" i="24"/>
  <c r="M47" i="24"/>
  <c r="N47" i="24"/>
  <c r="M48" i="24"/>
  <c r="N48" i="24"/>
  <c r="O38" i="24" l="1"/>
  <c r="O39" i="24"/>
  <c r="O40" i="24"/>
  <c r="N38" i="24"/>
  <c r="N39" i="24"/>
  <c r="N40" i="24"/>
  <c r="M38" i="24"/>
  <c r="M39" i="24"/>
  <c r="M40" i="24"/>
  <c r="O31" i="24"/>
  <c r="O32" i="24"/>
  <c r="O33" i="24"/>
  <c r="O34" i="24"/>
  <c r="O35" i="24"/>
  <c r="O36" i="24"/>
  <c r="M31" i="24"/>
  <c r="N31" i="24"/>
  <c r="M32" i="24"/>
  <c r="N32" i="24"/>
  <c r="M33" i="24"/>
  <c r="N33" i="24"/>
  <c r="M34" i="24"/>
  <c r="N34" i="24"/>
  <c r="M35" i="24"/>
  <c r="N35" i="24"/>
  <c r="M36" i="24"/>
  <c r="N36" i="24"/>
  <c r="E9" i="13" l="1"/>
  <c r="M9" i="13" s="1"/>
  <c r="K143" i="13" l="1"/>
  <c r="L143" i="13" s="1"/>
  <c r="O145" i="13"/>
  <c r="K27" i="27" l="1"/>
  <c r="N26" i="27"/>
  <c r="AP34" i="27" l="1"/>
  <c r="AO34" i="27"/>
  <c r="AM34" i="27"/>
  <c r="AK34" i="27"/>
  <c r="AJ34" i="27"/>
  <c r="AH34" i="27"/>
  <c r="AF34" i="27"/>
  <c r="AC34" i="27"/>
  <c r="U34" i="27"/>
  <c r="T34" i="27"/>
  <c r="R34" i="27"/>
  <c r="P34" i="27"/>
  <c r="O34" i="27"/>
  <c r="N34" i="27"/>
  <c r="M34" i="27"/>
  <c r="K34" i="27"/>
  <c r="I34" i="27"/>
  <c r="H34" i="27"/>
  <c r="AP33" i="27"/>
  <c r="AO33" i="27"/>
  <c r="AM33" i="27"/>
  <c r="AK33" i="27"/>
  <c r="AJ33" i="27"/>
  <c r="AH33" i="27"/>
  <c r="AF33" i="27"/>
  <c r="AC33" i="27"/>
  <c r="AB33" i="27"/>
  <c r="AA33" i="27"/>
  <c r="Y33" i="27"/>
  <c r="W33" i="27"/>
  <c r="V33" i="27"/>
  <c r="U33" i="27"/>
  <c r="T33" i="27"/>
  <c r="R33" i="27"/>
  <c r="P33" i="27"/>
  <c r="O33" i="27"/>
  <c r="N33" i="27"/>
  <c r="M33" i="27"/>
  <c r="K33" i="27"/>
  <c r="I33" i="27"/>
  <c r="H33" i="27"/>
  <c r="G34" i="27"/>
  <c r="F34" i="27"/>
  <c r="E34" i="27"/>
  <c r="D34" i="27"/>
  <c r="C34" i="27"/>
  <c r="G33" i="27"/>
  <c r="F33" i="27"/>
  <c r="E33" i="27"/>
  <c r="D33" i="27"/>
  <c r="C33" i="27"/>
  <c r="H28" i="31" l="1"/>
  <c r="AI34" i="27" s="1"/>
  <c r="I24" i="31"/>
  <c r="F24" i="31"/>
  <c r="E24" i="31"/>
  <c r="H23" i="31"/>
  <c r="K23" i="31" s="1"/>
  <c r="H12" i="31"/>
  <c r="AI33" i="27" s="1"/>
  <c r="I8" i="31"/>
  <c r="G8" i="31"/>
  <c r="F8" i="31"/>
  <c r="E8" i="31"/>
  <c r="H7" i="31"/>
  <c r="K7" i="31" s="1"/>
  <c r="AK32" i="27"/>
  <c r="AI32" i="27"/>
  <c r="AG32" i="27"/>
  <c r="AF32" i="27"/>
  <c r="AC32" i="27"/>
  <c r="Z32" i="27"/>
  <c r="Y32" i="27"/>
  <c r="W32" i="27"/>
  <c r="U32" i="27"/>
  <c r="T32" i="27"/>
  <c r="S32" i="27"/>
  <c r="Q32" i="27"/>
  <c r="O32" i="27"/>
  <c r="N32" i="27"/>
  <c r="M32" i="27"/>
  <c r="K32" i="27"/>
  <c r="I32" i="27"/>
  <c r="H32" i="27"/>
  <c r="R27" i="27"/>
  <c r="Q27" i="27"/>
  <c r="P27" i="27"/>
  <c r="O27" i="27"/>
  <c r="N27" i="27"/>
  <c r="L27" i="27"/>
  <c r="J27" i="27"/>
  <c r="I27" i="27"/>
  <c r="H27" i="27"/>
  <c r="G27" i="27"/>
  <c r="F27" i="27"/>
  <c r="E27" i="27"/>
  <c r="D27" i="27"/>
  <c r="C27" i="27"/>
  <c r="G32" i="27"/>
  <c r="F32" i="27"/>
  <c r="E32" i="27"/>
  <c r="D32" i="27"/>
  <c r="C32" i="27"/>
  <c r="F21" i="30"/>
  <c r="S27" i="27" s="1"/>
  <c r="E21" i="30"/>
  <c r="M27" i="27" s="1"/>
  <c r="G20" i="30"/>
  <c r="X27" i="27" s="1"/>
  <c r="G19" i="30"/>
  <c r="W27" i="27" s="1"/>
  <c r="G18" i="30"/>
  <c r="V27" i="27" s="1"/>
  <c r="G17" i="30"/>
  <c r="U27" i="27" s="1"/>
  <c r="G16" i="30"/>
  <c r="T27" i="27" s="1"/>
  <c r="I8" i="30"/>
  <c r="I10" i="30" s="1"/>
  <c r="AJ32" i="27" s="1"/>
  <c r="G8" i="30"/>
  <c r="G10" i="30" s="1"/>
  <c r="X32" i="27" s="1"/>
  <c r="F8" i="30"/>
  <c r="P32" i="27" s="1"/>
  <c r="E8" i="30"/>
  <c r="E10" i="30" s="1"/>
  <c r="L32" i="27" s="1"/>
  <c r="H7" i="30"/>
  <c r="H8" i="30" l="1"/>
  <c r="AB32" i="27" s="1"/>
  <c r="K7" i="30"/>
  <c r="V32" i="27"/>
  <c r="F10" i="30"/>
  <c r="R32" i="27" s="1"/>
  <c r="H8" i="31"/>
  <c r="K8" i="31" s="1"/>
  <c r="AD33" i="27"/>
  <c r="H24" i="31"/>
  <c r="AD34" i="27"/>
  <c r="I26" i="31"/>
  <c r="AN34" i="27" s="1"/>
  <c r="AL34" i="27"/>
  <c r="F26" i="31"/>
  <c r="S34" i="27" s="1"/>
  <c r="Q34" i="27"/>
  <c r="E26" i="31"/>
  <c r="L34" i="27" s="1"/>
  <c r="J34" i="27"/>
  <c r="I10" i="31"/>
  <c r="AN33" i="27" s="1"/>
  <c r="AL33" i="27"/>
  <c r="G10" i="31"/>
  <c r="Z33" i="27" s="1"/>
  <c r="X33" i="27"/>
  <c r="Q33" i="27"/>
  <c r="F10" i="31"/>
  <c r="S33" i="27" s="1"/>
  <c r="J33" i="27"/>
  <c r="E10" i="31"/>
  <c r="L33" i="27" s="1"/>
  <c r="AH32" i="27"/>
  <c r="AA32" i="27"/>
  <c r="J32" i="27"/>
  <c r="G21" i="30"/>
  <c r="Y27" i="27" s="1"/>
  <c r="R26" i="27"/>
  <c r="Q26" i="27"/>
  <c r="P26" i="27"/>
  <c r="O26" i="27"/>
  <c r="L26" i="27"/>
  <c r="K26" i="27"/>
  <c r="J26" i="27"/>
  <c r="I26" i="27"/>
  <c r="H26" i="27"/>
  <c r="G26" i="27"/>
  <c r="F26" i="27"/>
  <c r="E26" i="27"/>
  <c r="D26" i="27"/>
  <c r="C26" i="27"/>
  <c r="H29" i="27"/>
  <c r="R29" i="27"/>
  <c r="Q29" i="27"/>
  <c r="P29" i="27"/>
  <c r="O29" i="27"/>
  <c r="N29" i="27"/>
  <c r="L29" i="27"/>
  <c r="K29" i="27"/>
  <c r="J29" i="27"/>
  <c r="I29" i="27"/>
  <c r="G29" i="27"/>
  <c r="F29" i="27"/>
  <c r="E29" i="27"/>
  <c r="D29" i="27"/>
  <c r="C29" i="27"/>
  <c r="AT31" i="27"/>
  <c r="AS31" i="27"/>
  <c r="AR31" i="27"/>
  <c r="AK31" i="27"/>
  <c r="Y31" i="27"/>
  <c r="X31" i="27"/>
  <c r="W31" i="27"/>
  <c r="V31" i="27"/>
  <c r="S31" i="27"/>
  <c r="R31" i="27"/>
  <c r="Q31" i="27"/>
  <c r="P31" i="27"/>
  <c r="O31" i="27"/>
  <c r="N31" i="27"/>
  <c r="M31" i="27"/>
  <c r="J31" i="27"/>
  <c r="I31" i="27"/>
  <c r="H31" i="27"/>
  <c r="AV30" i="27"/>
  <c r="AU30" i="27"/>
  <c r="AT30" i="27"/>
  <c r="AM30" i="27"/>
  <c r="AK30" i="27"/>
  <c r="AH30" i="27"/>
  <c r="AE30" i="27"/>
  <c r="AD30" i="27"/>
  <c r="AC30" i="27"/>
  <c r="AB30" i="27"/>
  <c r="Y30" i="27"/>
  <c r="V30" i="27"/>
  <c r="U30" i="27"/>
  <c r="T30" i="27"/>
  <c r="S30" i="27"/>
  <c r="P30" i="27"/>
  <c r="M30" i="27"/>
  <c r="L30" i="27"/>
  <c r="K30" i="27"/>
  <c r="J30" i="27"/>
  <c r="G31" i="27"/>
  <c r="F31" i="27"/>
  <c r="E31" i="27"/>
  <c r="D31" i="27"/>
  <c r="C31" i="27"/>
  <c r="G30" i="27"/>
  <c r="F30" i="27"/>
  <c r="E30" i="27"/>
  <c r="D30" i="27"/>
  <c r="C30" i="27"/>
  <c r="AE33" i="27" l="1"/>
  <c r="H10" i="31"/>
  <c r="G2" i="8" s="1"/>
  <c r="G30" i="8"/>
  <c r="G8" i="8"/>
  <c r="K8" i="30"/>
  <c r="H10" i="30"/>
  <c r="H26" i="31"/>
  <c r="AG34" i="27" s="1"/>
  <c r="K24" i="31"/>
  <c r="AE34" i="27"/>
  <c r="H20" i="30"/>
  <c r="E30" i="30" s="1"/>
  <c r="H19" i="30"/>
  <c r="E29" i="30" s="1"/>
  <c r="H18" i="30"/>
  <c r="E28" i="30" s="1"/>
  <c r="H17" i="30"/>
  <c r="E27" i="30" s="1"/>
  <c r="H16" i="30"/>
  <c r="H11" i="30"/>
  <c r="F49" i="29"/>
  <c r="S29" i="27" s="1"/>
  <c r="E49" i="29"/>
  <c r="M29" i="27" s="1"/>
  <c r="G48" i="29"/>
  <c r="X29" i="27" s="1"/>
  <c r="G47" i="29"/>
  <c r="W29" i="27" s="1"/>
  <c r="G46" i="29"/>
  <c r="V29" i="27" s="1"/>
  <c r="G45" i="29"/>
  <c r="U29" i="27" s="1"/>
  <c r="G44" i="29"/>
  <c r="T29" i="27" s="1"/>
  <c r="H39" i="29"/>
  <c r="AQ31" i="27" s="1"/>
  <c r="H38" i="29"/>
  <c r="AP31" i="27" s="1"/>
  <c r="H37" i="29"/>
  <c r="AO31" i="27" s="1"/>
  <c r="H36" i="29"/>
  <c r="AN31" i="27" s="1"/>
  <c r="H34" i="29"/>
  <c r="H33" i="29"/>
  <c r="F24" i="29"/>
  <c r="S26" i="27" s="1"/>
  <c r="E24" i="29"/>
  <c r="M26" i="27" s="1"/>
  <c r="G23" i="29"/>
  <c r="X26" i="27" s="1"/>
  <c r="G22" i="29"/>
  <c r="W26" i="27" s="1"/>
  <c r="G21" i="29"/>
  <c r="V26" i="27" s="1"/>
  <c r="G20" i="29"/>
  <c r="U26" i="27" s="1"/>
  <c r="G19" i="29"/>
  <c r="T26" i="27" s="1"/>
  <c r="H14" i="29"/>
  <c r="AQ30" i="27" s="1"/>
  <c r="H13" i="29"/>
  <c r="AP30" i="27" s="1"/>
  <c r="H11" i="29"/>
  <c r="AN30" i="27" s="1"/>
  <c r="H9" i="29"/>
  <c r="G29" i="8" s="1"/>
  <c r="H7" i="29"/>
  <c r="AI30" i="27" s="1"/>
  <c r="H6" i="29"/>
  <c r="AJ30" i="27" s="1"/>
  <c r="BT34" i="27" l="1" a="1"/>
  <c r="BT34" i="27" s="1"/>
  <c r="BU34" i="27" s="1"/>
  <c r="K10" i="31"/>
  <c r="AG33" i="27"/>
  <c r="G34" i="8"/>
  <c r="G28" i="8"/>
  <c r="G9" i="8"/>
  <c r="G7" i="8"/>
  <c r="G6" i="8"/>
  <c r="G5" i="8"/>
  <c r="AD32" i="27"/>
  <c r="K26" i="31"/>
  <c r="AE32" i="27"/>
  <c r="K11" i="30"/>
  <c r="AJ31" i="27"/>
  <c r="K34" i="29"/>
  <c r="AI31" i="27"/>
  <c r="BT31" i="27" s="1" a="1"/>
  <c r="K33" i="29"/>
  <c r="AL30" i="27"/>
  <c r="K9" i="29"/>
  <c r="K7" i="29"/>
  <c r="K6" i="29"/>
  <c r="Z27" i="27"/>
  <c r="E26" i="30"/>
  <c r="E31" i="30" s="1"/>
  <c r="AA27" i="27"/>
  <c r="AC27" i="27"/>
  <c r="AB27" i="27"/>
  <c r="AD27" i="27"/>
  <c r="H21" i="30"/>
  <c r="AE27" i="27" s="1"/>
  <c r="G24" i="29"/>
  <c r="G49" i="29"/>
  <c r="R28" i="27"/>
  <c r="Q28" i="27"/>
  <c r="P28" i="27"/>
  <c r="O28" i="27"/>
  <c r="N28" i="27"/>
  <c r="L28" i="27"/>
  <c r="K28" i="27"/>
  <c r="J28" i="27"/>
  <c r="I28" i="27"/>
  <c r="H28" i="27"/>
  <c r="AT24" i="27"/>
  <c r="AS24" i="27"/>
  <c r="AR24" i="27"/>
  <c r="U24" i="27"/>
  <c r="T24" i="27"/>
  <c r="S24" i="27"/>
  <c r="R24" i="27"/>
  <c r="Q24" i="27"/>
  <c r="L24" i="27"/>
  <c r="K24" i="27"/>
  <c r="J24" i="27"/>
  <c r="I24" i="27"/>
  <c r="H24" i="27"/>
  <c r="G28" i="27"/>
  <c r="F28" i="27"/>
  <c r="E28" i="27"/>
  <c r="D28" i="27"/>
  <c r="C28" i="27"/>
  <c r="G24" i="27"/>
  <c r="F24" i="27"/>
  <c r="E24" i="27"/>
  <c r="D24" i="27"/>
  <c r="C24" i="27"/>
  <c r="BT30" i="27" l="1" a="1"/>
  <c r="BT30" i="27" s="1"/>
  <c r="BU30" i="27" s="1"/>
  <c r="BT32" i="27" a="1"/>
  <c r="BT32" i="27" s="1"/>
  <c r="BU32" i="27" s="1"/>
  <c r="BT33" i="27" a="1"/>
  <c r="BT33" i="27" s="1"/>
  <c r="BU33" i="27" s="1"/>
  <c r="BT27" i="27" a="1"/>
  <c r="BT27" i="27" s="1"/>
  <c r="BU27" i="27" s="1"/>
  <c r="BT31" i="27"/>
  <c r="BU31" i="27" s="1"/>
  <c r="H48" i="29"/>
  <c r="H47" i="29"/>
  <c r="AC29" i="27" s="1"/>
  <c r="H46" i="29"/>
  <c r="AB29" i="27" s="1"/>
  <c r="H45" i="29"/>
  <c r="AA29" i="27" s="1"/>
  <c r="H44" i="29"/>
  <c r="Z29" i="27" s="1"/>
  <c r="H23" i="29"/>
  <c r="H20" i="29"/>
  <c r="AA26" i="27" s="1"/>
  <c r="H22" i="29"/>
  <c r="AC26" i="27" s="1"/>
  <c r="H21" i="29"/>
  <c r="AB26" i="27" s="1"/>
  <c r="H19" i="29"/>
  <c r="Z26" i="27" s="1"/>
  <c r="Y29" i="27"/>
  <c r="Y26" i="27"/>
  <c r="AD29" i="27"/>
  <c r="G19" i="27"/>
  <c r="F19" i="27"/>
  <c r="E19" i="27"/>
  <c r="D19" i="27"/>
  <c r="C19" i="27"/>
  <c r="F30" i="30" l="1"/>
  <c r="F29" i="30"/>
  <c r="F28" i="30"/>
  <c r="F26" i="30"/>
  <c r="F27" i="30"/>
  <c r="H24" i="29"/>
  <c r="AE26" i="27" s="1"/>
  <c r="AD26" i="27"/>
  <c r="H49" i="29"/>
  <c r="AE29" i="27" s="1"/>
  <c r="BT29" i="27" s="1" a="1"/>
  <c r="BT29" i="27" s="1"/>
  <c r="AH35" i="27"/>
  <c r="AG35" i="27"/>
  <c r="AF35" i="27"/>
  <c r="H36" i="27"/>
  <c r="AH36" i="27"/>
  <c r="AG36" i="27"/>
  <c r="AF36" i="27"/>
  <c r="AE36" i="27"/>
  <c r="AD36" i="27"/>
  <c r="AC36" i="27"/>
  <c r="AB36" i="27"/>
  <c r="AA36" i="27"/>
  <c r="Z36" i="27"/>
  <c r="Y36" i="27"/>
  <c r="X36" i="27"/>
  <c r="W36" i="27"/>
  <c r="V36" i="27"/>
  <c r="U36" i="27"/>
  <c r="T36" i="27"/>
  <c r="S36" i="27"/>
  <c r="R36" i="27"/>
  <c r="Q36" i="27"/>
  <c r="P36" i="27"/>
  <c r="O36" i="27"/>
  <c r="N36" i="27"/>
  <c r="M36" i="27"/>
  <c r="L36" i="27"/>
  <c r="K36" i="27"/>
  <c r="J36" i="27"/>
  <c r="I36" i="27"/>
  <c r="AH37" i="27"/>
  <c r="AG37" i="27"/>
  <c r="AF37" i="27"/>
  <c r="B29" i="28"/>
  <c r="AE35" i="27" s="1"/>
  <c r="B28" i="28"/>
  <c r="B27" i="28"/>
  <c r="AC35" i="27" s="1"/>
  <c r="B26" i="28"/>
  <c r="AB35" i="27" s="1"/>
  <c r="B25" i="28"/>
  <c r="AA35" i="27" s="1"/>
  <c r="B24" i="28"/>
  <c r="Z35" i="27" s="1"/>
  <c r="B23" i="28"/>
  <c r="Y35" i="27" s="1"/>
  <c r="B22" i="28"/>
  <c r="X35" i="27" s="1"/>
  <c r="B21" i="28"/>
  <c r="W35" i="27" s="1"/>
  <c r="B20" i="28"/>
  <c r="V35" i="27" s="1"/>
  <c r="B19" i="28"/>
  <c r="U35" i="27" s="1"/>
  <c r="B18" i="28"/>
  <c r="T35" i="27" s="1"/>
  <c r="B17" i="28"/>
  <c r="S35" i="27" s="1"/>
  <c r="B16" i="28"/>
  <c r="R35" i="27" s="1"/>
  <c r="B15" i="28"/>
  <c r="B14" i="28"/>
  <c r="B13" i="28"/>
  <c r="B12" i="28"/>
  <c r="B11" i="28"/>
  <c r="M35" i="27" s="1"/>
  <c r="B10" i="28"/>
  <c r="L35" i="27" s="1"/>
  <c r="BT26" i="27" l="1" a="1"/>
  <c r="BT36" i="27" a="1"/>
  <c r="BT36" i="27" s="1"/>
  <c r="BU36" i="27" s="1"/>
  <c r="BU29" i="27"/>
  <c r="BT26" i="27"/>
  <c r="BU26" i="27" s="1"/>
  <c r="F31" i="30"/>
  <c r="AD35" i="27"/>
  <c r="Q35" i="27"/>
  <c r="P35" i="27"/>
  <c r="O35" i="27"/>
  <c r="N35" i="27"/>
  <c r="B8" i="28" l="1"/>
  <c r="B9" i="28"/>
  <c r="B7" i="28"/>
  <c r="B6" i="28"/>
  <c r="K35" i="27" l="1"/>
  <c r="J35" i="27"/>
  <c r="I35" i="27"/>
  <c r="H35" i="27"/>
  <c r="F49" i="10"/>
  <c r="S28" i="27" s="1"/>
  <c r="E49" i="10"/>
  <c r="M28" i="27" s="1"/>
  <c r="G48" i="10"/>
  <c r="X28" i="27" s="1"/>
  <c r="G47" i="10"/>
  <c r="W28" i="27" s="1"/>
  <c r="G46" i="10"/>
  <c r="V28" i="27" s="1"/>
  <c r="G45" i="10"/>
  <c r="U28" i="27" s="1"/>
  <c r="G44" i="10"/>
  <c r="T28" i="27" s="1"/>
  <c r="H39" i="10"/>
  <c r="AM24" i="27" s="1"/>
  <c r="H38" i="10"/>
  <c r="AL24" i="27" s="1"/>
  <c r="H36" i="10"/>
  <c r="H35" i="10"/>
  <c r="AI24" i="27" l="1"/>
  <c r="K35" i="10"/>
  <c r="AJ24" i="27"/>
  <c r="K36" i="10"/>
  <c r="G49" i="10"/>
  <c r="H37" i="10" l="1"/>
  <c r="H48" i="10"/>
  <c r="AD28" i="27" s="1"/>
  <c r="H47" i="10"/>
  <c r="AC28" i="27" s="1"/>
  <c r="H46" i="10"/>
  <c r="AB28" i="27" s="1"/>
  <c r="H45" i="10"/>
  <c r="AA28" i="27" s="1"/>
  <c r="Y28" i="27"/>
  <c r="H44" i="10"/>
  <c r="BO18" i="27"/>
  <c r="BN18" i="27"/>
  <c r="BM18" i="27"/>
  <c r="BL18" i="27"/>
  <c r="BK18" i="27"/>
  <c r="BJ18" i="27"/>
  <c r="BI18" i="27"/>
  <c r="BH18" i="27"/>
  <c r="BG18" i="27"/>
  <c r="BF18" i="27"/>
  <c r="BE18" i="27"/>
  <c r="BD18" i="27"/>
  <c r="BC18" i="27"/>
  <c r="BA18" i="27"/>
  <c r="AZ18" i="27"/>
  <c r="AY18" i="27"/>
  <c r="AX18" i="27"/>
  <c r="AW18" i="27"/>
  <c r="AV18" i="27"/>
  <c r="AS18" i="27"/>
  <c r="AR18" i="27"/>
  <c r="AQ18" i="27"/>
  <c r="AP18" i="27"/>
  <c r="AN18" i="27"/>
  <c r="AM18" i="27"/>
  <c r="AL18" i="27"/>
  <c r="AK18" i="27"/>
  <c r="AJ18" i="27"/>
  <c r="AI18" i="27"/>
  <c r="AF18" i="27"/>
  <c r="AE18" i="27"/>
  <c r="AD18" i="27"/>
  <c r="AB18" i="27"/>
  <c r="AA18" i="27"/>
  <c r="Z18" i="27"/>
  <c r="Y18" i="27"/>
  <c r="X18" i="27"/>
  <c r="W18" i="27"/>
  <c r="T18" i="27"/>
  <c r="S18" i="27"/>
  <c r="R18" i="27"/>
  <c r="P18" i="27"/>
  <c r="O18" i="27"/>
  <c r="N18" i="27"/>
  <c r="M18" i="27"/>
  <c r="L18" i="27"/>
  <c r="K18" i="27"/>
  <c r="G18" i="27"/>
  <c r="F18" i="27"/>
  <c r="E18" i="27"/>
  <c r="D18" i="27"/>
  <c r="C18" i="27"/>
  <c r="U20" i="27"/>
  <c r="AK24" i="27" l="1"/>
  <c r="K37" i="10"/>
  <c r="H49" i="10"/>
  <c r="Z28" i="27"/>
  <c r="AE28" i="27"/>
  <c r="H74" i="24"/>
  <c r="BB18" i="27" s="1"/>
  <c r="H67" i="24"/>
  <c r="AU18" i="27" s="1"/>
  <c r="H61" i="24"/>
  <c r="AO18" i="27" s="1"/>
  <c r="H54" i="24"/>
  <c r="AH18" i="27" s="1"/>
  <c r="H49" i="24"/>
  <c r="AC18" i="27" s="1"/>
  <c r="H42" i="24"/>
  <c r="V18" i="27" s="1"/>
  <c r="H37" i="24"/>
  <c r="Q18" i="27" s="1"/>
  <c r="H30" i="24"/>
  <c r="J18" i="27" s="1"/>
  <c r="BT28" i="27" l="1" a="1"/>
  <c r="BT28" i="27" s="1"/>
  <c r="BU28" i="27" s="1"/>
  <c r="BT24" i="27" a="1"/>
  <c r="BT24" i="27" s="1"/>
  <c r="BU24" i="27" s="1"/>
  <c r="H66" i="24"/>
  <c r="AT18" i="27" s="1"/>
  <c r="H53" i="24"/>
  <c r="AG18" i="27" s="1"/>
  <c r="H41" i="24"/>
  <c r="U18" i="27" s="1"/>
  <c r="H29" i="24"/>
  <c r="I18" i="27" s="1"/>
  <c r="AC22" i="27"/>
  <c r="AB22" i="27"/>
  <c r="AA22" i="27"/>
  <c r="Z22" i="27"/>
  <c r="Y22" i="27"/>
  <c r="X22" i="27"/>
  <c r="W22" i="27"/>
  <c r="V22" i="27"/>
  <c r="U22" i="27"/>
  <c r="T22" i="27"/>
  <c r="S22" i="27"/>
  <c r="R22" i="27"/>
  <c r="Q22" i="27"/>
  <c r="N22" i="27"/>
  <c r="M22" i="27"/>
  <c r="G22" i="27"/>
  <c r="F22" i="27"/>
  <c r="E22" i="27"/>
  <c r="D22" i="27"/>
  <c r="C22" i="27"/>
  <c r="H28" i="24" l="1"/>
  <c r="BN17" i="27"/>
  <c r="BM17" i="27"/>
  <c r="BL17" i="27"/>
  <c r="BK17" i="27"/>
  <c r="BJ17" i="27"/>
  <c r="BI17" i="27"/>
  <c r="BH17" i="27"/>
  <c r="BG17" i="27"/>
  <c r="BF17" i="27"/>
  <c r="BE17" i="27"/>
  <c r="BD17" i="27"/>
  <c r="BC17" i="27"/>
  <c r="BA17" i="27"/>
  <c r="AZ17" i="27"/>
  <c r="AY17" i="27"/>
  <c r="AX17" i="27"/>
  <c r="AW17" i="27"/>
  <c r="AV17" i="27"/>
  <c r="AS17" i="27"/>
  <c r="AR17" i="27"/>
  <c r="AQ17" i="27"/>
  <c r="AP17" i="27"/>
  <c r="AN17" i="27"/>
  <c r="AM17" i="27"/>
  <c r="AL17" i="27"/>
  <c r="AK17" i="27"/>
  <c r="AJ17" i="27"/>
  <c r="AI17" i="27"/>
  <c r="AF17" i="27"/>
  <c r="AE17" i="27"/>
  <c r="AD17" i="27"/>
  <c r="AB17" i="27"/>
  <c r="AA17" i="27"/>
  <c r="Z17" i="27"/>
  <c r="Y17" i="27"/>
  <c r="X17" i="27"/>
  <c r="W17" i="27"/>
  <c r="T17" i="27"/>
  <c r="S17" i="27"/>
  <c r="R17" i="27"/>
  <c r="P17" i="27"/>
  <c r="O17" i="27"/>
  <c r="N17" i="27"/>
  <c r="M17" i="27"/>
  <c r="L17" i="27"/>
  <c r="K17" i="27"/>
  <c r="G17" i="27"/>
  <c r="F17" i="27"/>
  <c r="E17" i="27"/>
  <c r="D17" i="27"/>
  <c r="C17" i="27"/>
  <c r="H88" i="24" l="1"/>
  <c r="H18" i="27"/>
  <c r="AH23" i="27"/>
  <c r="Y23" i="27"/>
  <c r="P23" i="27"/>
  <c r="BP18" i="27" l="1"/>
  <c r="BT18" i="27" s="1" a="1"/>
  <c r="E11" i="24"/>
  <c r="R20" i="27"/>
  <c r="Q20" i="27"/>
  <c r="F8" i="32" l="1"/>
  <c r="E8" i="32"/>
  <c r="F8" i="25"/>
  <c r="E8" i="25"/>
  <c r="K21" i="27" s="1"/>
  <c r="BT18" i="27"/>
  <c r="BU18" i="27" s="1"/>
  <c r="V20" i="27"/>
  <c r="E12" i="24"/>
  <c r="W20" i="27" s="1"/>
  <c r="AE37" i="27"/>
  <c r="AD37" i="27"/>
  <c r="AC37" i="27"/>
  <c r="AB37" i="27"/>
  <c r="AA37" i="27"/>
  <c r="Z37" i="27"/>
  <c r="Y37" i="27"/>
  <c r="X37" i="27"/>
  <c r="W37" i="27"/>
  <c r="V37" i="27"/>
  <c r="U37" i="27"/>
  <c r="T37" i="27"/>
  <c r="S37" i="27"/>
  <c r="R37" i="27"/>
  <c r="Q37" i="27"/>
  <c r="P37" i="27"/>
  <c r="O37" i="27"/>
  <c r="N37" i="27"/>
  <c r="M37" i="27"/>
  <c r="L37" i="27"/>
  <c r="K37" i="27"/>
  <c r="J37" i="27"/>
  <c r="I37" i="27"/>
  <c r="H37" i="27"/>
  <c r="G37" i="27"/>
  <c r="F37" i="27"/>
  <c r="E37" i="27"/>
  <c r="D37" i="27"/>
  <c r="C37" i="27"/>
  <c r="G36" i="27"/>
  <c r="F36" i="27"/>
  <c r="E36" i="27"/>
  <c r="D36" i="27"/>
  <c r="C36" i="27"/>
  <c r="BT37" i="27" l="1" a="1"/>
  <c r="BT37" i="27" s="1"/>
  <c r="BU37" i="27" s="1"/>
  <c r="K22" i="27"/>
  <c r="J74" i="24"/>
  <c r="BB17" i="27" s="1"/>
  <c r="G49" i="24" l="1"/>
  <c r="I49" i="24"/>
  <c r="J49" i="24"/>
  <c r="AC17" i="27" s="1"/>
  <c r="J67" i="24"/>
  <c r="J61" i="24"/>
  <c r="AO17" i="27" s="1"/>
  <c r="J54" i="24"/>
  <c r="AH17" i="27" s="1"/>
  <c r="G54" i="24"/>
  <c r="J42" i="24"/>
  <c r="J37" i="24"/>
  <c r="Q17" i="27" s="1"/>
  <c r="J30" i="24"/>
  <c r="J17" i="27" s="1"/>
  <c r="H15" i="25"/>
  <c r="C33" i="28"/>
  <c r="D33" i="28"/>
  <c r="F12" i="25" l="1"/>
  <c r="F12" i="32"/>
  <c r="K12" i="32" s="1"/>
  <c r="F13" i="25"/>
  <c r="F13" i="32"/>
  <c r="K13" i="32" s="1"/>
  <c r="AU17" i="27"/>
  <c r="J66" i="24"/>
  <c r="AT17" i="27" s="1"/>
  <c r="J53" i="24"/>
  <c r="AG17" i="27" s="1"/>
  <c r="J41" i="24"/>
  <c r="U17" i="27" s="1"/>
  <c r="V17" i="27"/>
  <c r="J29" i="24"/>
  <c r="I17" i="27" s="1"/>
  <c r="H14" i="10"/>
  <c r="AQ23" i="27" s="1"/>
  <c r="P22" i="27" l="1"/>
  <c r="K13" i="25"/>
  <c r="O22" i="27"/>
  <c r="K12" i="25"/>
  <c r="J28" i="24"/>
  <c r="C29" i="21" s="1"/>
  <c r="C36" i="21" s="1"/>
  <c r="H17" i="27" l="1"/>
  <c r="K142" i="13"/>
  <c r="K141" i="13"/>
  <c r="K140" i="13"/>
  <c r="K139" i="13"/>
  <c r="K138" i="13"/>
  <c r="K137" i="13"/>
  <c r="K136" i="13"/>
  <c r="K135" i="13"/>
  <c r="K134" i="13"/>
  <c r="K133" i="13"/>
  <c r="K132" i="13"/>
  <c r="K131" i="13"/>
  <c r="K130" i="13"/>
  <c r="K129" i="13"/>
  <c r="K128" i="13"/>
  <c r="K127" i="13"/>
  <c r="K126" i="13"/>
  <c r="K125" i="13"/>
  <c r="K124" i="13"/>
  <c r="K123" i="13"/>
  <c r="T142" i="13"/>
  <c r="T141" i="13"/>
  <c r="T140" i="13"/>
  <c r="T139" i="13"/>
  <c r="T138" i="13"/>
  <c r="T137" i="13"/>
  <c r="T136" i="13"/>
  <c r="T135" i="13"/>
  <c r="T134" i="13"/>
  <c r="T133" i="13"/>
  <c r="T132" i="13"/>
  <c r="T131" i="13"/>
  <c r="T130" i="13"/>
  <c r="T129" i="13"/>
  <c r="T128" i="13"/>
  <c r="T127" i="13"/>
  <c r="T126" i="13"/>
  <c r="T125" i="13"/>
  <c r="T124" i="13"/>
  <c r="T123" i="13"/>
  <c r="R142" i="13"/>
  <c r="P142" i="13"/>
  <c r="O142" i="13"/>
  <c r="R141" i="13"/>
  <c r="P141" i="13"/>
  <c r="O141" i="13"/>
  <c r="R140" i="13"/>
  <c r="P140" i="13"/>
  <c r="O140" i="13"/>
  <c r="R139" i="13"/>
  <c r="P139" i="13"/>
  <c r="O139" i="13"/>
  <c r="R138" i="13"/>
  <c r="P138" i="13"/>
  <c r="O138" i="13"/>
  <c r="R137" i="13"/>
  <c r="P137" i="13"/>
  <c r="O137" i="13"/>
  <c r="R136" i="13"/>
  <c r="P136" i="13"/>
  <c r="O136" i="13"/>
  <c r="R135" i="13"/>
  <c r="P135" i="13"/>
  <c r="O135" i="13"/>
  <c r="R134" i="13"/>
  <c r="P134" i="13"/>
  <c r="O134" i="13"/>
  <c r="R133" i="13"/>
  <c r="P133" i="13"/>
  <c r="O133" i="13"/>
  <c r="R132" i="13"/>
  <c r="P132" i="13"/>
  <c r="O132" i="13"/>
  <c r="R131" i="13"/>
  <c r="P131" i="13"/>
  <c r="O131" i="13"/>
  <c r="R130" i="13"/>
  <c r="P130" i="13"/>
  <c r="O130" i="13"/>
  <c r="R129" i="13"/>
  <c r="P129" i="13"/>
  <c r="O129" i="13"/>
  <c r="R128" i="13"/>
  <c r="P128" i="13"/>
  <c r="O128" i="13"/>
  <c r="R127" i="13"/>
  <c r="P127" i="13"/>
  <c r="O127" i="13"/>
  <c r="R126" i="13"/>
  <c r="P126" i="13"/>
  <c r="O126" i="13"/>
  <c r="R125" i="13"/>
  <c r="P125" i="13"/>
  <c r="O125" i="13"/>
  <c r="R124" i="13"/>
  <c r="P124" i="13"/>
  <c r="O124" i="13"/>
  <c r="R123" i="13"/>
  <c r="P123" i="13"/>
  <c r="O123" i="13"/>
  <c r="T163" i="13"/>
  <c r="T162" i="13"/>
  <c r="T161" i="13"/>
  <c r="T160" i="13"/>
  <c r="T159" i="13"/>
  <c r="T158" i="13"/>
  <c r="T157" i="13"/>
  <c r="T156" i="13"/>
  <c r="T155" i="13"/>
  <c r="T154" i="13"/>
  <c r="T153" i="13"/>
  <c r="T152" i="13"/>
  <c r="T151" i="13"/>
  <c r="T150" i="13"/>
  <c r="T149" i="13"/>
  <c r="T148" i="13"/>
  <c r="T147" i="13"/>
  <c r="T146" i="13"/>
  <c r="T145" i="13"/>
  <c r="T144" i="13"/>
  <c r="T143" i="13"/>
  <c r="T122" i="13"/>
  <c r="T121" i="13"/>
  <c r="T120" i="13"/>
  <c r="T119" i="13"/>
  <c r="T118" i="13"/>
  <c r="T117" i="13"/>
  <c r="T116" i="13"/>
  <c r="T115" i="13"/>
  <c r="T114" i="13"/>
  <c r="T113" i="13"/>
  <c r="L132" i="13" l="1"/>
  <c r="N132" i="13" s="1"/>
  <c r="L133" i="13"/>
  <c r="N133" i="13" s="1"/>
  <c r="L136" i="13"/>
  <c r="N136" i="13" s="1"/>
  <c r="L126" i="13"/>
  <c r="N126" i="13" s="1"/>
  <c r="L138" i="13"/>
  <c r="N138" i="13" s="1"/>
  <c r="L123" i="13"/>
  <c r="N123" i="13" s="1"/>
  <c r="L139" i="13"/>
  <c r="N139" i="13" s="1"/>
  <c r="L124" i="13"/>
  <c r="N124" i="13" s="1"/>
  <c r="L140" i="13"/>
  <c r="N140" i="13" s="1"/>
  <c r="L134" i="13"/>
  <c r="N134" i="13" s="1"/>
  <c r="L127" i="13"/>
  <c r="N127" i="13" s="1"/>
  <c r="L141" i="13"/>
  <c r="N141" i="13" s="1"/>
  <c r="L137" i="13"/>
  <c r="N137" i="13" s="1"/>
  <c r="L142" i="13"/>
  <c r="N142" i="13" s="1"/>
  <c r="L135" i="13"/>
  <c r="N135" i="13" s="1"/>
  <c r="L125" i="13"/>
  <c r="N125" i="13" s="1"/>
  <c r="L128" i="13"/>
  <c r="N128" i="13" s="1"/>
  <c r="L129" i="13"/>
  <c r="N129" i="13" s="1"/>
  <c r="L130" i="13"/>
  <c r="N130" i="13" s="1"/>
  <c r="L131" i="13"/>
  <c r="N131" i="13" s="1"/>
  <c r="P162" i="13"/>
  <c r="P161" i="13"/>
  <c r="P160" i="13"/>
  <c r="P159" i="13"/>
  <c r="P158" i="13"/>
  <c r="P157" i="13"/>
  <c r="P156" i="13"/>
  <c r="P155" i="13"/>
  <c r="P154" i="13"/>
  <c r="P153" i="13"/>
  <c r="P152" i="13"/>
  <c r="P151" i="13"/>
  <c r="P150" i="13"/>
  <c r="P149" i="13"/>
  <c r="P148" i="13"/>
  <c r="P147" i="13"/>
  <c r="P146" i="13"/>
  <c r="P145" i="13"/>
  <c r="P144" i="13"/>
  <c r="P143" i="13"/>
  <c r="P122" i="13"/>
  <c r="P121" i="13"/>
  <c r="P118" i="13"/>
  <c r="P117" i="13"/>
  <c r="P116" i="13"/>
  <c r="P115" i="13"/>
  <c r="P114" i="13"/>
  <c r="P113" i="13"/>
  <c r="P120" i="13"/>
  <c r="P119" i="13"/>
  <c r="H26" i="25" l="1"/>
  <c r="H11" i="25"/>
  <c r="N20" i="27" l="1"/>
  <c r="M20" i="27"/>
  <c r="L20" i="27"/>
  <c r="I20" i="27"/>
  <c r="H20" i="27"/>
  <c r="G20" i="27"/>
  <c r="F20" i="27"/>
  <c r="E20" i="27"/>
  <c r="D20" i="27"/>
  <c r="C20" i="27"/>
  <c r="R25" i="27" l="1"/>
  <c r="Q25" i="27"/>
  <c r="P25" i="27"/>
  <c r="O25" i="27"/>
  <c r="N25" i="27"/>
  <c r="L25" i="27"/>
  <c r="K25" i="27"/>
  <c r="J25" i="27"/>
  <c r="I25" i="27"/>
  <c r="H25" i="27"/>
  <c r="AT23" i="27"/>
  <c r="AS23" i="27"/>
  <c r="AR23" i="27"/>
  <c r="AG23" i="27"/>
  <c r="AF23" i="27"/>
  <c r="AE23" i="27"/>
  <c r="AD23" i="27"/>
  <c r="AC23" i="27"/>
  <c r="AB23" i="27"/>
  <c r="AA23" i="27"/>
  <c r="Z23" i="27"/>
  <c r="X23" i="27"/>
  <c r="W23" i="27"/>
  <c r="V23" i="27"/>
  <c r="U23" i="27"/>
  <c r="T23" i="27"/>
  <c r="S23" i="27"/>
  <c r="R23" i="27"/>
  <c r="Q23" i="27"/>
  <c r="O23" i="27"/>
  <c r="N23" i="27"/>
  <c r="M23" i="27"/>
  <c r="L23" i="27"/>
  <c r="K23" i="27"/>
  <c r="J23" i="27"/>
  <c r="I23" i="27"/>
  <c r="H23" i="27"/>
  <c r="AC21" i="27"/>
  <c r="AB21" i="27"/>
  <c r="AA21" i="27"/>
  <c r="Z21" i="27"/>
  <c r="Y21" i="27"/>
  <c r="X21" i="27"/>
  <c r="W21" i="27"/>
  <c r="V21" i="27"/>
  <c r="U21" i="27"/>
  <c r="T21" i="27"/>
  <c r="S21" i="27"/>
  <c r="R21" i="27"/>
  <c r="Q21" i="27"/>
  <c r="P21" i="27"/>
  <c r="O21" i="27"/>
  <c r="N21" i="27"/>
  <c r="M21" i="27"/>
  <c r="C25" i="27"/>
  <c r="D25" i="27"/>
  <c r="E25" i="27"/>
  <c r="F25" i="27"/>
  <c r="G25" i="27"/>
  <c r="C23" i="27"/>
  <c r="D23" i="27"/>
  <c r="E23" i="27"/>
  <c r="F23" i="27"/>
  <c r="G23" i="27"/>
  <c r="C21" i="27"/>
  <c r="D21" i="27"/>
  <c r="E21" i="27"/>
  <c r="F21" i="27"/>
  <c r="G21" i="27"/>
  <c r="I54" i="24" l="1"/>
  <c r="J68" i="13" l="1"/>
  <c r="G19" i="10" l="1"/>
  <c r="T25" i="27" s="1"/>
  <c r="G20" i="10"/>
  <c r="U25" i="27" s="1"/>
  <c r="G21" i="10"/>
  <c r="V25" i="27" s="1"/>
  <c r="G22" i="10"/>
  <c r="W25" i="27" s="1"/>
  <c r="G23" i="10"/>
  <c r="X25" i="27" s="1"/>
  <c r="E24" i="10"/>
  <c r="M25" i="27" s="1"/>
  <c r="F24" i="10"/>
  <c r="S25" i="27" s="1"/>
  <c r="G24" i="10" l="1"/>
  <c r="E80" i="13"/>
  <c r="M80" i="13" s="1"/>
  <c r="Y25" i="27" l="1"/>
  <c r="H23" i="10"/>
  <c r="H21" i="10"/>
  <c r="H22" i="10"/>
  <c r="H19" i="10"/>
  <c r="H20" i="10"/>
  <c r="G54" i="26"/>
  <c r="F54" i="26"/>
  <c r="BN16" i="27" l="1"/>
  <c r="BM16" i="27"/>
  <c r="BL16" i="27"/>
  <c r="BK16" i="27"/>
  <c r="BJ16" i="27"/>
  <c r="BI16" i="27"/>
  <c r="BH16" i="27"/>
  <c r="BG16" i="27"/>
  <c r="BF16" i="27"/>
  <c r="BE16" i="27"/>
  <c r="BD16" i="27"/>
  <c r="BC16" i="27"/>
  <c r="BA16" i="27"/>
  <c r="AZ16" i="27"/>
  <c r="AY16" i="27"/>
  <c r="AX16" i="27"/>
  <c r="AW16" i="27"/>
  <c r="AV16" i="27"/>
  <c r="AS16" i="27"/>
  <c r="AR16" i="27"/>
  <c r="AQ16" i="27"/>
  <c r="AP16" i="27"/>
  <c r="AN16" i="27"/>
  <c r="AM16" i="27"/>
  <c r="AL16" i="27"/>
  <c r="AK16" i="27"/>
  <c r="AJ16" i="27"/>
  <c r="AI16" i="27"/>
  <c r="AH16" i="27"/>
  <c r="AF16" i="27"/>
  <c r="AE16" i="27"/>
  <c r="AD16" i="27"/>
  <c r="AB16" i="27"/>
  <c r="AA16" i="27"/>
  <c r="Z16" i="27"/>
  <c r="Y16" i="27"/>
  <c r="X16" i="27"/>
  <c r="W16" i="27"/>
  <c r="T16" i="27"/>
  <c r="S16" i="27"/>
  <c r="R16" i="27"/>
  <c r="P16" i="27"/>
  <c r="O16" i="27"/>
  <c r="N16" i="27"/>
  <c r="M16" i="27"/>
  <c r="L16" i="27"/>
  <c r="K16" i="27"/>
  <c r="BN15" i="27"/>
  <c r="BM15" i="27"/>
  <c r="BL15" i="27"/>
  <c r="BK15" i="27"/>
  <c r="BJ15" i="27"/>
  <c r="BI15" i="27"/>
  <c r="BH15" i="27"/>
  <c r="BG15" i="27"/>
  <c r="BF15" i="27"/>
  <c r="BE15" i="27"/>
  <c r="BD15" i="27"/>
  <c r="BC15" i="27"/>
  <c r="BA15" i="27"/>
  <c r="AZ15" i="27"/>
  <c r="AY15" i="27"/>
  <c r="AX15" i="27"/>
  <c r="AW15" i="27"/>
  <c r="AV15" i="27"/>
  <c r="AS15" i="27"/>
  <c r="AR15" i="27"/>
  <c r="AQ15" i="27"/>
  <c r="AP15" i="27"/>
  <c r="AN15" i="27"/>
  <c r="AM15" i="27"/>
  <c r="AL15" i="27"/>
  <c r="AK15" i="27"/>
  <c r="AJ15" i="27"/>
  <c r="AI15" i="27"/>
  <c r="AF15" i="27"/>
  <c r="AE15" i="27"/>
  <c r="AD15" i="27"/>
  <c r="AB15" i="27"/>
  <c r="AA15" i="27"/>
  <c r="Z15" i="27"/>
  <c r="Y15" i="27"/>
  <c r="X15" i="27"/>
  <c r="W15" i="27"/>
  <c r="T15" i="27"/>
  <c r="S15" i="27"/>
  <c r="R15" i="27"/>
  <c r="P15" i="27"/>
  <c r="O15" i="27"/>
  <c r="N15" i="27"/>
  <c r="M15" i="27"/>
  <c r="L15" i="27"/>
  <c r="K15" i="27"/>
  <c r="BO14" i="27"/>
  <c r="BN14" i="27"/>
  <c r="BM14" i="27"/>
  <c r="BL14" i="27"/>
  <c r="BK14" i="27"/>
  <c r="BJ14" i="27"/>
  <c r="BI14" i="27"/>
  <c r="BH14" i="27"/>
  <c r="BG14" i="27"/>
  <c r="BF14" i="27"/>
  <c r="BE14" i="27"/>
  <c r="BD14" i="27"/>
  <c r="BC14" i="27"/>
  <c r="BA14" i="27"/>
  <c r="AZ14" i="27"/>
  <c r="AY14" i="27"/>
  <c r="AX14" i="27"/>
  <c r="AW14" i="27"/>
  <c r="AV14" i="27"/>
  <c r="AS14" i="27"/>
  <c r="AR14" i="27"/>
  <c r="AQ14" i="27"/>
  <c r="AP14" i="27"/>
  <c r="AN14" i="27"/>
  <c r="AM14" i="27"/>
  <c r="AL14" i="27"/>
  <c r="AK14" i="27"/>
  <c r="AJ14" i="27"/>
  <c r="AI14" i="27"/>
  <c r="AF14" i="27"/>
  <c r="AE14" i="27"/>
  <c r="AD14" i="27"/>
  <c r="AB14" i="27"/>
  <c r="AA14" i="27"/>
  <c r="Z14" i="27"/>
  <c r="Y14" i="27"/>
  <c r="X14" i="27"/>
  <c r="W14" i="27"/>
  <c r="T14" i="27"/>
  <c r="S14" i="27"/>
  <c r="R14" i="27"/>
  <c r="P14" i="27"/>
  <c r="O14" i="27"/>
  <c r="N14" i="27"/>
  <c r="M14" i="27"/>
  <c r="L14" i="27"/>
  <c r="K14" i="27"/>
  <c r="BO13" i="27"/>
  <c r="BN13" i="27"/>
  <c r="BM13" i="27"/>
  <c r="BL13" i="27"/>
  <c r="BK13" i="27"/>
  <c r="BJ13" i="27"/>
  <c r="BI13" i="27"/>
  <c r="BH13" i="27"/>
  <c r="BG13" i="27"/>
  <c r="BF13" i="27"/>
  <c r="BE13" i="27"/>
  <c r="BD13" i="27"/>
  <c r="BC13" i="27"/>
  <c r="BA13" i="27"/>
  <c r="AZ13" i="27"/>
  <c r="AY13" i="27"/>
  <c r="AX13" i="27"/>
  <c r="AW13" i="27"/>
  <c r="AV13" i="27"/>
  <c r="AS13" i="27"/>
  <c r="AR13" i="27"/>
  <c r="AQ13" i="27"/>
  <c r="AP13" i="27"/>
  <c r="AN13" i="27"/>
  <c r="AM13" i="27"/>
  <c r="AL13" i="27"/>
  <c r="AK13" i="27"/>
  <c r="AJ13" i="27"/>
  <c r="AI13" i="27"/>
  <c r="AF13" i="27"/>
  <c r="AE13" i="27"/>
  <c r="AD13" i="27"/>
  <c r="AB13" i="27"/>
  <c r="AA13" i="27"/>
  <c r="Z13" i="27"/>
  <c r="Y13" i="27"/>
  <c r="X13" i="27"/>
  <c r="W13" i="27"/>
  <c r="T13" i="27"/>
  <c r="S13" i="27"/>
  <c r="R13" i="27"/>
  <c r="P13" i="27"/>
  <c r="O13" i="27"/>
  <c r="N13" i="27"/>
  <c r="M13" i="27"/>
  <c r="L13" i="27"/>
  <c r="K13" i="27"/>
  <c r="G16" i="27"/>
  <c r="F16" i="27"/>
  <c r="E16" i="27"/>
  <c r="D16" i="27"/>
  <c r="C16" i="27"/>
  <c r="G15" i="27"/>
  <c r="F15" i="27"/>
  <c r="E15" i="27"/>
  <c r="D15" i="27"/>
  <c r="C15" i="27"/>
  <c r="G14" i="27"/>
  <c r="F14" i="27"/>
  <c r="E14" i="27"/>
  <c r="D14" i="27"/>
  <c r="C14" i="27"/>
  <c r="G13" i="27"/>
  <c r="F13" i="27"/>
  <c r="E13" i="27"/>
  <c r="D13" i="27"/>
  <c r="C13" i="27"/>
  <c r="E92" i="13" l="1"/>
  <c r="M92" i="13" s="1"/>
  <c r="E16" i="13"/>
  <c r="G16" i="13"/>
  <c r="H16" i="13"/>
  <c r="J16" i="13"/>
  <c r="E98" i="13"/>
  <c r="M98" i="13" s="1"/>
  <c r="H68" i="13"/>
  <c r="G68" i="13"/>
  <c r="E68" i="13"/>
  <c r="E66" i="13" s="1"/>
  <c r="M66" i="13" s="1"/>
  <c r="H10" i="10" l="1"/>
  <c r="AM23" i="27" s="1"/>
  <c r="G30" i="24"/>
  <c r="J15" i="27" s="1"/>
  <c r="E74" i="24" l="1"/>
  <c r="BB13" i="27" s="1"/>
  <c r="AC16" i="27"/>
  <c r="I42" i="24"/>
  <c r="V16" i="27" s="1"/>
  <c r="G42" i="24"/>
  <c r="V15" i="27" s="1"/>
  <c r="F42" i="24"/>
  <c r="V14" i="27" s="1"/>
  <c r="Q16" i="27"/>
  <c r="I30" i="24"/>
  <c r="J16" i="27" s="1"/>
  <c r="BB11" i="27"/>
  <c r="BA11" i="27"/>
  <c r="AZ11" i="27"/>
  <c r="AX11" i="27"/>
  <c r="AW11" i="27"/>
  <c r="AV11" i="27"/>
  <c r="AT11" i="27"/>
  <c r="AS11" i="27"/>
  <c r="AR11" i="27"/>
  <c r="AQ11" i="27"/>
  <c r="AP11" i="27"/>
  <c r="AM11" i="27"/>
  <c r="AL11" i="27"/>
  <c r="AK11" i="27"/>
  <c r="AJ11" i="27"/>
  <c r="AI11" i="27"/>
  <c r="AH11" i="27"/>
  <c r="AG11" i="27"/>
  <c r="AF11" i="27"/>
  <c r="AE11" i="27"/>
  <c r="AD11" i="27"/>
  <c r="AB11" i="27"/>
  <c r="AA11" i="27"/>
  <c r="Z11" i="27"/>
  <c r="Y11" i="27"/>
  <c r="X11" i="27"/>
  <c r="W11" i="27"/>
  <c r="V11" i="27"/>
  <c r="U11" i="27"/>
  <c r="T11" i="27"/>
  <c r="S11" i="27"/>
  <c r="R11" i="27"/>
  <c r="Q11" i="27"/>
  <c r="P11" i="27"/>
  <c r="N11" i="27"/>
  <c r="M11" i="27"/>
  <c r="L11" i="27"/>
  <c r="K11" i="27"/>
  <c r="I11" i="27"/>
  <c r="BB9" i="27"/>
  <c r="BA9" i="27"/>
  <c r="AZ9" i="27"/>
  <c r="AX9" i="27"/>
  <c r="AW9" i="27"/>
  <c r="AV9" i="27"/>
  <c r="AT9" i="27"/>
  <c r="AS9" i="27"/>
  <c r="AR9" i="27"/>
  <c r="AQ9" i="27"/>
  <c r="AP9" i="27"/>
  <c r="AM9" i="27"/>
  <c r="AL9" i="27"/>
  <c r="AK9" i="27"/>
  <c r="AJ9" i="27"/>
  <c r="AI9" i="27"/>
  <c r="AH9" i="27"/>
  <c r="AG9" i="27"/>
  <c r="AF9" i="27"/>
  <c r="AE9" i="27"/>
  <c r="AD9" i="27"/>
  <c r="AB9" i="27"/>
  <c r="AA9" i="27"/>
  <c r="Z9" i="27"/>
  <c r="Y9" i="27"/>
  <c r="X9" i="27"/>
  <c r="W9" i="27"/>
  <c r="V9" i="27"/>
  <c r="U9" i="27"/>
  <c r="T9" i="27"/>
  <c r="S9" i="27"/>
  <c r="R9" i="27"/>
  <c r="Q9" i="27"/>
  <c r="P9" i="27"/>
  <c r="N9" i="27"/>
  <c r="M9" i="27"/>
  <c r="L9" i="27"/>
  <c r="K9" i="27"/>
  <c r="I9" i="27"/>
  <c r="BB8" i="27"/>
  <c r="BA8" i="27"/>
  <c r="AZ8" i="27"/>
  <c r="AX8" i="27"/>
  <c r="AW8" i="27"/>
  <c r="AV8" i="27"/>
  <c r="AT8" i="27"/>
  <c r="AS8" i="27"/>
  <c r="AR8" i="27"/>
  <c r="AQ8" i="27"/>
  <c r="AP8" i="27"/>
  <c r="AM8" i="27"/>
  <c r="AL8" i="27"/>
  <c r="AK8" i="27"/>
  <c r="AJ8" i="27"/>
  <c r="AI8" i="27"/>
  <c r="AH8" i="27"/>
  <c r="AG8" i="27"/>
  <c r="AF8" i="27"/>
  <c r="AE8" i="27"/>
  <c r="AD8" i="27"/>
  <c r="AB8" i="27"/>
  <c r="AA8" i="27"/>
  <c r="Z8" i="27"/>
  <c r="Y8" i="27"/>
  <c r="X8" i="27"/>
  <c r="W8" i="27"/>
  <c r="V8" i="27"/>
  <c r="U8" i="27"/>
  <c r="T8" i="27"/>
  <c r="S8" i="27"/>
  <c r="R8" i="27"/>
  <c r="Q8" i="27"/>
  <c r="P8" i="27"/>
  <c r="N8" i="27"/>
  <c r="M8" i="27"/>
  <c r="L8" i="27"/>
  <c r="K8" i="27"/>
  <c r="I8" i="27"/>
  <c r="BB7" i="27"/>
  <c r="BA7" i="27"/>
  <c r="AZ7" i="27"/>
  <c r="AX7" i="27"/>
  <c r="AW7" i="27"/>
  <c r="AV7" i="27"/>
  <c r="AU7" i="27"/>
  <c r="AT7" i="27"/>
  <c r="AS7" i="27"/>
  <c r="AR7" i="27"/>
  <c r="AQ7" i="27"/>
  <c r="AP7" i="27"/>
  <c r="AM7" i="27"/>
  <c r="AL7" i="27"/>
  <c r="AK7" i="27"/>
  <c r="AJ7" i="27"/>
  <c r="AI7" i="27"/>
  <c r="AH7" i="27"/>
  <c r="AG7" i="27"/>
  <c r="AF7" i="27"/>
  <c r="AE7" i="27"/>
  <c r="AD7" i="27"/>
  <c r="AC7" i="27"/>
  <c r="AB7" i="27"/>
  <c r="AA7" i="27"/>
  <c r="Z7" i="27"/>
  <c r="Y7" i="27"/>
  <c r="X7" i="27"/>
  <c r="W7" i="27"/>
  <c r="V7" i="27"/>
  <c r="U7" i="27"/>
  <c r="T7" i="27"/>
  <c r="S7" i="27"/>
  <c r="R7" i="27"/>
  <c r="Q7" i="27"/>
  <c r="P7" i="27"/>
  <c r="N7" i="27"/>
  <c r="M7" i="27"/>
  <c r="L7" i="27"/>
  <c r="K7" i="27"/>
  <c r="I7" i="27"/>
  <c r="G12" i="27"/>
  <c r="G11" i="27"/>
  <c r="G10" i="27"/>
  <c r="G9" i="27"/>
  <c r="G8" i="27"/>
  <c r="F12" i="27"/>
  <c r="F11" i="27"/>
  <c r="F10" i="27"/>
  <c r="F9" i="27"/>
  <c r="F8" i="27"/>
  <c r="E12" i="27"/>
  <c r="E11" i="27"/>
  <c r="E10" i="27"/>
  <c r="E9" i="27"/>
  <c r="E8" i="27"/>
  <c r="D12" i="27"/>
  <c r="D11" i="27"/>
  <c r="D10" i="27"/>
  <c r="D9" i="27"/>
  <c r="D8" i="27"/>
  <c r="C12" i="27"/>
  <c r="C11" i="27"/>
  <c r="C10" i="27"/>
  <c r="C9" i="27"/>
  <c r="C8" i="27"/>
  <c r="G7" i="27"/>
  <c r="F7" i="27"/>
  <c r="E7" i="27"/>
  <c r="D7" i="27"/>
  <c r="C7" i="27"/>
  <c r="G6" i="27"/>
  <c r="F6" i="27"/>
  <c r="E6" i="27"/>
  <c r="D6" i="27"/>
  <c r="C6" i="27"/>
  <c r="BB5" i="27"/>
  <c r="BA5" i="27"/>
  <c r="AZ5" i="27"/>
  <c r="AX5" i="27"/>
  <c r="AW5" i="27"/>
  <c r="AV5" i="27"/>
  <c r="AT5" i="27"/>
  <c r="AS5" i="27"/>
  <c r="AR5" i="27"/>
  <c r="AQ5" i="27"/>
  <c r="AP5" i="27"/>
  <c r="AM5" i="27"/>
  <c r="AL5" i="27"/>
  <c r="AK5" i="27"/>
  <c r="AJ5" i="27"/>
  <c r="AI5" i="27"/>
  <c r="AH5" i="27"/>
  <c r="AG5" i="27"/>
  <c r="AF5" i="27"/>
  <c r="AE5" i="27"/>
  <c r="AD5" i="27"/>
  <c r="AB5" i="27"/>
  <c r="AA5" i="27"/>
  <c r="Z5" i="27"/>
  <c r="Y5" i="27"/>
  <c r="X5" i="27"/>
  <c r="W5" i="27"/>
  <c r="V5" i="27"/>
  <c r="U5" i="27"/>
  <c r="T5" i="27"/>
  <c r="S5" i="27"/>
  <c r="R5" i="27"/>
  <c r="Q5" i="27"/>
  <c r="P5" i="27"/>
  <c r="N5" i="27"/>
  <c r="M5" i="27"/>
  <c r="L5" i="27"/>
  <c r="K5" i="27"/>
  <c r="I5" i="27"/>
  <c r="G5" i="27"/>
  <c r="F5" i="27"/>
  <c r="E5" i="27"/>
  <c r="D5" i="27"/>
  <c r="C5" i="27"/>
  <c r="I29" i="24" l="1"/>
  <c r="I16" i="27" s="1"/>
  <c r="I41" i="24"/>
  <c r="U16" i="27" s="1"/>
  <c r="G4" i="27"/>
  <c r="F4" i="27"/>
  <c r="E4" i="27"/>
  <c r="D4" i="27"/>
  <c r="C4" i="27"/>
  <c r="BB3" i="27"/>
  <c r="BA3" i="27"/>
  <c r="AZ3" i="27"/>
  <c r="AX3" i="27"/>
  <c r="AW3" i="27"/>
  <c r="AV3" i="27"/>
  <c r="AT3" i="27"/>
  <c r="AS3" i="27"/>
  <c r="AR3" i="27"/>
  <c r="AQ3" i="27"/>
  <c r="AP3" i="27"/>
  <c r="AM3" i="27"/>
  <c r="AL3" i="27"/>
  <c r="AK3" i="27"/>
  <c r="G3" i="27"/>
  <c r="I3" i="27"/>
  <c r="K3" i="27"/>
  <c r="L3" i="27"/>
  <c r="M3" i="27"/>
  <c r="P3" i="27"/>
  <c r="Q3" i="27"/>
  <c r="R3" i="27"/>
  <c r="S3" i="27"/>
  <c r="T3" i="27"/>
  <c r="U3" i="27"/>
  <c r="V3" i="27"/>
  <c r="W3" i="27"/>
  <c r="X3" i="27"/>
  <c r="Y3" i="27"/>
  <c r="Z3" i="27"/>
  <c r="AA3" i="27"/>
  <c r="AB3" i="27"/>
  <c r="AD3" i="27"/>
  <c r="AE3" i="27"/>
  <c r="AF3" i="27"/>
  <c r="AG3" i="27"/>
  <c r="AH3" i="27"/>
  <c r="AI3" i="27"/>
  <c r="AJ3" i="27"/>
  <c r="F3" i="27"/>
  <c r="E3" i="27"/>
  <c r="D3" i="27"/>
  <c r="C3" i="27"/>
  <c r="BB2" i="27"/>
  <c r="BA2" i="27"/>
  <c r="AZ2" i="27"/>
  <c r="AX2" i="27"/>
  <c r="AW2" i="27"/>
  <c r="AV2" i="27"/>
  <c r="AT2" i="27"/>
  <c r="AS2" i="27"/>
  <c r="AR2" i="27"/>
  <c r="AQ2" i="27"/>
  <c r="AP2" i="27"/>
  <c r="AM2" i="27"/>
  <c r="AL2" i="27"/>
  <c r="AK2" i="27"/>
  <c r="AJ2" i="27"/>
  <c r="AI2" i="27"/>
  <c r="AH2" i="27"/>
  <c r="AG2" i="27"/>
  <c r="AF2" i="27"/>
  <c r="AE2" i="27"/>
  <c r="AD2" i="27"/>
  <c r="AB2" i="27"/>
  <c r="AA2" i="27"/>
  <c r="Z2" i="27"/>
  <c r="Y2" i="27"/>
  <c r="X2" i="27"/>
  <c r="W2" i="27"/>
  <c r="V2" i="27"/>
  <c r="U2" i="27"/>
  <c r="T2" i="27"/>
  <c r="S2" i="27"/>
  <c r="R2" i="27"/>
  <c r="Q2" i="27"/>
  <c r="G2" i="27"/>
  <c r="F2" i="27"/>
  <c r="E2" i="27"/>
  <c r="D2" i="27"/>
  <c r="C2" i="27"/>
  <c r="P2" i="27"/>
  <c r="M2" i="27"/>
  <c r="L2" i="27"/>
  <c r="K2" i="27"/>
  <c r="I2" i="27"/>
  <c r="BB1" i="27"/>
  <c r="BA1" i="27"/>
  <c r="AZ1" i="27"/>
  <c r="AX1" i="27"/>
  <c r="AW1" i="27"/>
  <c r="AV1" i="27"/>
  <c r="AT1" i="27"/>
  <c r="AS1" i="27"/>
  <c r="AR1" i="27"/>
  <c r="AQ1" i="27"/>
  <c r="AP1" i="27"/>
  <c r="AM1" i="27"/>
  <c r="AL1" i="27"/>
  <c r="AK1" i="27"/>
  <c r="AJ1" i="27"/>
  <c r="AI1" i="27"/>
  <c r="AH1" i="27"/>
  <c r="AG1" i="27"/>
  <c r="AF1" i="27"/>
  <c r="AE1" i="27"/>
  <c r="AD1" i="27"/>
  <c r="AB1" i="27"/>
  <c r="AA1" i="27"/>
  <c r="Z1" i="27"/>
  <c r="Y1" i="27"/>
  <c r="X1" i="27"/>
  <c r="W1" i="27"/>
  <c r="V1" i="27"/>
  <c r="U1" i="27"/>
  <c r="T1" i="27"/>
  <c r="S1" i="27"/>
  <c r="R1" i="27"/>
  <c r="Q1" i="27"/>
  <c r="P1" i="27"/>
  <c r="M1" i="27"/>
  <c r="L1" i="27"/>
  <c r="K1" i="27"/>
  <c r="I1" i="27"/>
  <c r="J98" i="13"/>
  <c r="H80" i="13"/>
  <c r="O80" i="13" s="1"/>
  <c r="E102" i="13"/>
  <c r="I60" i="13"/>
  <c r="M4" i="26" s="1"/>
  <c r="I62" i="13"/>
  <c r="M6" i="26" s="1"/>
  <c r="I63" i="13"/>
  <c r="M7" i="26" s="1"/>
  <c r="I64" i="13"/>
  <c r="M8" i="26" s="1"/>
  <c r="I65" i="13"/>
  <c r="M9" i="26" s="1"/>
  <c r="I67" i="13"/>
  <c r="M11" i="26" s="1"/>
  <c r="I69" i="13"/>
  <c r="M13" i="26" s="1"/>
  <c r="I70" i="13"/>
  <c r="M14" i="26" s="1"/>
  <c r="I71" i="13"/>
  <c r="M15" i="26" s="1"/>
  <c r="I72" i="13"/>
  <c r="M16" i="26" s="1"/>
  <c r="I73" i="13"/>
  <c r="M17" i="26" s="1"/>
  <c r="I74" i="13"/>
  <c r="M18" i="26" s="1"/>
  <c r="I75" i="13"/>
  <c r="M19" i="26" s="1"/>
  <c r="I76" i="13"/>
  <c r="M20" i="26" s="1"/>
  <c r="I77" i="13"/>
  <c r="M21" i="26" s="1"/>
  <c r="I78" i="13"/>
  <c r="M22" i="26" s="1"/>
  <c r="I79" i="13"/>
  <c r="M23" i="26" s="1"/>
  <c r="I81" i="13"/>
  <c r="M25" i="26" s="1"/>
  <c r="I82" i="13"/>
  <c r="M26" i="26" s="1"/>
  <c r="I83" i="13"/>
  <c r="M27" i="26" s="1"/>
  <c r="I84" i="13"/>
  <c r="M28" i="26" s="1"/>
  <c r="I85" i="13"/>
  <c r="M29" i="26" s="1"/>
  <c r="I86" i="13"/>
  <c r="M30" i="26" s="1"/>
  <c r="I87" i="13"/>
  <c r="I88" i="13"/>
  <c r="M32" i="26" s="1"/>
  <c r="I89" i="13"/>
  <c r="M33" i="26" s="1"/>
  <c r="I90" i="13"/>
  <c r="I93" i="13"/>
  <c r="M37" i="26" s="1"/>
  <c r="I94" i="13"/>
  <c r="M38" i="26" s="1"/>
  <c r="I95" i="13"/>
  <c r="M39" i="26" s="1"/>
  <c r="I96" i="13"/>
  <c r="M40" i="26" s="1"/>
  <c r="I97" i="13"/>
  <c r="M41" i="26" s="1"/>
  <c r="I99" i="13"/>
  <c r="M43" i="26" s="1"/>
  <c r="I100" i="13"/>
  <c r="M44" i="26" s="1"/>
  <c r="I101" i="13"/>
  <c r="M45" i="26" s="1"/>
  <c r="I103" i="13"/>
  <c r="M47" i="26" s="1"/>
  <c r="I104" i="13"/>
  <c r="M48" i="26" s="1"/>
  <c r="I105" i="13"/>
  <c r="M49" i="26" s="1"/>
  <c r="I4" i="27"/>
  <c r="I10" i="13"/>
  <c r="I11" i="13"/>
  <c r="I12" i="13"/>
  <c r="I15" i="13"/>
  <c r="P4" i="27" s="1"/>
  <c r="I17" i="13"/>
  <c r="R4" i="27" s="1"/>
  <c r="I18" i="13"/>
  <c r="I19" i="13"/>
  <c r="T4" i="27" s="1"/>
  <c r="I20" i="13"/>
  <c r="I21" i="13"/>
  <c r="I22" i="13"/>
  <c r="I23" i="13"/>
  <c r="I24" i="13"/>
  <c r="I25" i="13"/>
  <c r="Z4" i="27" s="1"/>
  <c r="I26" i="13"/>
  <c r="AA4" i="27" s="1"/>
  <c r="I27" i="13"/>
  <c r="AB4" i="27" s="1"/>
  <c r="I29" i="13"/>
  <c r="I30" i="13"/>
  <c r="I31" i="13"/>
  <c r="I32" i="13"/>
  <c r="AG4" i="27" s="1"/>
  <c r="I33" i="13"/>
  <c r="AH4" i="27" s="1"/>
  <c r="I34" i="13"/>
  <c r="I35" i="13"/>
  <c r="I36" i="13"/>
  <c r="I37" i="13"/>
  <c r="I38" i="13"/>
  <c r="AM4" i="27" s="1"/>
  <c r="I41" i="13"/>
  <c r="I42" i="13"/>
  <c r="I43" i="13"/>
  <c r="I44" i="13"/>
  <c r="AS4" i="27" s="1"/>
  <c r="I45" i="13"/>
  <c r="AT4" i="27" s="1"/>
  <c r="I47" i="13"/>
  <c r="AV4" i="27" s="1"/>
  <c r="I48" i="13"/>
  <c r="I49" i="13"/>
  <c r="AX4" i="27" s="1"/>
  <c r="I51" i="13"/>
  <c r="I52" i="13"/>
  <c r="BA4" i="27" s="1"/>
  <c r="I53" i="13"/>
  <c r="BB4" i="27" s="1"/>
  <c r="AY7" i="27" l="1"/>
  <c r="M102" i="13"/>
  <c r="K42" i="13"/>
  <c r="AQ6" i="27" s="1"/>
  <c r="K95" i="13"/>
  <c r="O39" i="26" s="1"/>
  <c r="K21" i="13"/>
  <c r="V6" i="27" s="1"/>
  <c r="K73" i="13"/>
  <c r="K101" i="13"/>
  <c r="O45" i="26" s="1"/>
  <c r="K88" i="13"/>
  <c r="K87" i="13"/>
  <c r="M31" i="26"/>
  <c r="K90" i="13"/>
  <c r="M34" i="26"/>
  <c r="AU11" i="27"/>
  <c r="K105" i="13"/>
  <c r="BB10" i="27"/>
  <c r="K104" i="13"/>
  <c r="O48" i="26" s="1"/>
  <c r="BA10" i="27"/>
  <c r="K103" i="13"/>
  <c r="AZ10" i="27"/>
  <c r="AX10" i="27"/>
  <c r="K100" i="13"/>
  <c r="AW10" i="27"/>
  <c r="K99" i="13"/>
  <c r="AV10" i="27"/>
  <c r="K97" i="13"/>
  <c r="O41" i="26" s="1"/>
  <c r="AT10" i="27"/>
  <c r="K96" i="13"/>
  <c r="AS10" i="27"/>
  <c r="AR10" i="27"/>
  <c r="K94" i="13"/>
  <c r="AQ10" i="27"/>
  <c r="K93" i="13"/>
  <c r="O37" i="26" s="1"/>
  <c r="AP10" i="27"/>
  <c r="AM10" i="27"/>
  <c r="K89" i="13"/>
  <c r="O33" i="26" s="1"/>
  <c r="AL10" i="27"/>
  <c r="AK10" i="27"/>
  <c r="AJ10" i="27"/>
  <c r="K86" i="13"/>
  <c r="AI10" i="27"/>
  <c r="K85" i="13"/>
  <c r="O29" i="26" s="1"/>
  <c r="AH10" i="27"/>
  <c r="K84" i="13"/>
  <c r="AG10" i="27"/>
  <c r="K83" i="13"/>
  <c r="O27" i="26" s="1"/>
  <c r="AF10" i="27"/>
  <c r="K82" i="13"/>
  <c r="AE10" i="27"/>
  <c r="AC9" i="27"/>
  <c r="K81" i="13"/>
  <c r="O25" i="26" s="1"/>
  <c r="AD10" i="27"/>
  <c r="AB10" i="27"/>
  <c r="K79" i="13"/>
  <c r="K78" i="13"/>
  <c r="AA10" i="27"/>
  <c r="K77" i="13"/>
  <c r="O21" i="26" s="1"/>
  <c r="Z10" i="27"/>
  <c r="K76" i="13"/>
  <c r="O20" i="26" s="1"/>
  <c r="Y10" i="27"/>
  <c r="K75" i="13"/>
  <c r="O19" i="26" s="1"/>
  <c r="X10" i="27"/>
  <c r="K74" i="13"/>
  <c r="W10" i="27"/>
  <c r="V10" i="27"/>
  <c r="K72" i="13"/>
  <c r="O16" i="26" s="1"/>
  <c r="U10" i="27"/>
  <c r="K71" i="13"/>
  <c r="O15" i="26" s="1"/>
  <c r="T10" i="27"/>
  <c r="K70" i="13"/>
  <c r="O14" i="26" s="1"/>
  <c r="S10" i="27"/>
  <c r="K69" i="13"/>
  <c r="O13" i="26" s="1"/>
  <c r="R10" i="27"/>
  <c r="K67" i="13"/>
  <c r="O11" i="26" s="1"/>
  <c r="P10" i="27"/>
  <c r="K65" i="13"/>
  <c r="N10" i="27"/>
  <c r="K64" i="13"/>
  <c r="O8" i="26" s="1"/>
  <c r="M10" i="27"/>
  <c r="K63" i="13"/>
  <c r="O7" i="26" s="1"/>
  <c r="L10" i="27"/>
  <c r="K62" i="13"/>
  <c r="K10" i="27"/>
  <c r="K60" i="13"/>
  <c r="O4" i="26" s="1"/>
  <c r="I10" i="27"/>
  <c r="K11" i="13"/>
  <c r="L6" i="27" s="1"/>
  <c r="K51" i="13"/>
  <c r="K31" i="13"/>
  <c r="K20" i="13"/>
  <c r="AL4" i="27"/>
  <c r="K49" i="13"/>
  <c r="K36" i="13"/>
  <c r="K30" i="13"/>
  <c r="K23" i="13"/>
  <c r="K19" i="13"/>
  <c r="U4" i="27"/>
  <c r="K48" i="13"/>
  <c r="K35" i="13"/>
  <c r="K29" i="13"/>
  <c r="K22" i="13"/>
  <c r="V4" i="27"/>
  <c r="AZ4" i="27"/>
  <c r="K43" i="13"/>
  <c r="K12" i="13"/>
  <c r="AR4" i="27"/>
  <c r="K41" i="13"/>
  <c r="K27" i="13"/>
  <c r="K10" i="13"/>
  <c r="K4" i="27"/>
  <c r="K45" i="13"/>
  <c r="K8" i="13"/>
  <c r="L4" i="27"/>
  <c r="X4" i="27"/>
  <c r="AD4" i="27"/>
  <c r="AJ4" i="27"/>
  <c r="AP4" i="27"/>
  <c r="K24" i="13"/>
  <c r="AF4" i="27"/>
  <c r="K47" i="13"/>
  <c r="K34" i="13"/>
  <c r="K17" i="13"/>
  <c r="W4" i="27"/>
  <c r="AI4" i="27"/>
  <c r="K53" i="13"/>
  <c r="K38" i="13"/>
  <c r="K33" i="13"/>
  <c r="K26" i="13"/>
  <c r="K15" i="13"/>
  <c r="K52" i="13"/>
  <c r="K44" i="13"/>
  <c r="K37" i="13"/>
  <c r="K32" i="13"/>
  <c r="K25" i="13"/>
  <c r="M4" i="27"/>
  <c r="S4" i="27"/>
  <c r="Y4" i="27"/>
  <c r="AE4" i="27"/>
  <c r="AK4" i="27"/>
  <c r="AQ4" i="27"/>
  <c r="AW4" i="27"/>
  <c r="I16" i="13"/>
  <c r="K18" i="13"/>
  <c r="I68" i="13"/>
  <c r="M12" i="26" s="1"/>
  <c r="AZ12" i="27" l="1"/>
  <c r="O47" i="26"/>
  <c r="BB12" i="27"/>
  <c r="O49" i="26"/>
  <c r="AW12" i="27"/>
  <c r="O44" i="26"/>
  <c r="AV12" i="27"/>
  <c r="O43" i="26"/>
  <c r="AQ12" i="27"/>
  <c r="O38" i="26"/>
  <c r="AS12" i="27"/>
  <c r="O40" i="26"/>
  <c r="AJ12" i="27"/>
  <c r="O31" i="26"/>
  <c r="AE12" i="27"/>
  <c r="O26" i="26"/>
  <c r="AM12" i="27"/>
  <c r="O34" i="26"/>
  <c r="AI12" i="27"/>
  <c r="O30" i="26"/>
  <c r="AK12" i="27"/>
  <c r="O32" i="26"/>
  <c r="AG12" i="27"/>
  <c r="O28" i="26"/>
  <c r="V12" i="27"/>
  <c r="O17" i="26"/>
  <c r="AB12" i="27"/>
  <c r="O23" i="26"/>
  <c r="AA12" i="27"/>
  <c r="O22" i="26"/>
  <c r="W12" i="27"/>
  <c r="O18" i="26"/>
  <c r="K12" i="27"/>
  <c r="O6" i="26"/>
  <c r="N12" i="27"/>
  <c r="O9" i="26"/>
  <c r="M12" i="27"/>
  <c r="U12" i="27"/>
  <c r="AR12" i="27"/>
  <c r="AX12" i="27"/>
  <c r="AF12" i="27"/>
  <c r="X12" i="27"/>
  <c r="AH12" i="27"/>
  <c r="Z12" i="27"/>
  <c r="AT12" i="27"/>
  <c r="BA12" i="27"/>
  <c r="AD12" i="27"/>
  <c r="Y12" i="27"/>
  <c r="P12" i="27"/>
  <c r="S12" i="27"/>
  <c r="K68" i="13"/>
  <c r="L12" i="27"/>
  <c r="T12" i="27"/>
  <c r="AP12" i="27"/>
  <c r="I12" i="27"/>
  <c r="R12" i="27"/>
  <c r="AL12" i="27"/>
  <c r="Q10" i="27"/>
  <c r="Z6" i="27"/>
  <c r="W6" i="27"/>
  <c r="U6" i="27"/>
  <c r="BA6" i="27"/>
  <c r="M6" i="27"/>
  <c r="S6" i="27"/>
  <c r="AS6" i="27"/>
  <c r="AA6" i="27"/>
  <c r="BB6" i="27"/>
  <c r="AI6" i="27"/>
  <c r="I6" i="27"/>
  <c r="T6" i="27"/>
  <c r="AK6" i="27"/>
  <c r="K6" i="27"/>
  <c r="AW6" i="27"/>
  <c r="AH6" i="27"/>
  <c r="AG6" i="27"/>
  <c r="AB6" i="27"/>
  <c r="AD6" i="27"/>
  <c r="AL6" i="27"/>
  <c r="AM6" i="27"/>
  <c r="R6" i="27"/>
  <c r="AT6" i="27"/>
  <c r="AR6" i="27"/>
  <c r="AE6" i="27"/>
  <c r="AX6" i="27"/>
  <c r="Q4" i="27"/>
  <c r="AV6" i="27"/>
  <c r="X6" i="27"/>
  <c r="AF6" i="27"/>
  <c r="P6" i="27"/>
  <c r="K16" i="13"/>
  <c r="Y6" i="27"/>
  <c r="AP6" i="27"/>
  <c r="AJ6" i="27"/>
  <c r="AZ6" i="27"/>
  <c r="E14" i="13"/>
  <c r="M14" i="13" s="1"/>
  <c r="Q12" i="27" l="1"/>
  <c r="O12" i="26"/>
  <c r="O1" i="27"/>
  <c r="Q6" i="27"/>
  <c r="J1" i="27"/>
  <c r="E28" i="13"/>
  <c r="E40" i="13"/>
  <c r="M40" i="13" s="1"/>
  <c r="E46" i="13"/>
  <c r="E50" i="13"/>
  <c r="G1" i="27"/>
  <c r="F1" i="27"/>
  <c r="E1" i="27"/>
  <c r="D1" i="27"/>
  <c r="C1" i="27"/>
  <c r="AY1" i="27" l="1"/>
  <c r="M50" i="13"/>
  <c r="AU1" i="27"/>
  <c r="M46" i="13"/>
  <c r="AC1" i="27"/>
  <c r="M28" i="13"/>
  <c r="N1" i="27"/>
  <c r="AO1" i="27"/>
  <c r="E39" i="13"/>
  <c r="AN1" i="27" s="1"/>
  <c r="E7" i="13"/>
  <c r="H1" i="27" s="1"/>
  <c r="H6" i="10"/>
  <c r="H7" i="10"/>
  <c r="H9" i="10"/>
  <c r="AL23" i="27" s="1"/>
  <c r="H11" i="10"/>
  <c r="AN23" i="27" s="1"/>
  <c r="H12" i="10"/>
  <c r="AO23" i="27" s="1"/>
  <c r="H13" i="10"/>
  <c r="AP23" i="27" s="1"/>
  <c r="AJ23" i="27" l="1"/>
  <c r="K7" i="10"/>
  <c r="AI23" i="27"/>
  <c r="K6" i="10"/>
  <c r="E54" i="13"/>
  <c r="BC1" i="27" s="1"/>
  <c r="E37" i="24"/>
  <c r="Q13" i="27" s="1"/>
  <c r="F37" i="24"/>
  <c r="Q14" i="27" s="1"/>
  <c r="G37" i="24"/>
  <c r="Q15" i="27" s="1"/>
  <c r="R152" i="13"/>
  <c r="O152" i="13"/>
  <c r="R151" i="13"/>
  <c r="O151" i="13"/>
  <c r="R150" i="13"/>
  <c r="O150" i="13"/>
  <c r="R149" i="13"/>
  <c r="O149" i="13"/>
  <c r="R148" i="13"/>
  <c r="O148" i="13"/>
  <c r="R147" i="13"/>
  <c r="O147" i="13"/>
  <c r="R146" i="13"/>
  <c r="O146" i="13"/>
  <c r="R145" i="13"/>
  <c r="R144" i="13"/>
  <c r="O144" i="13"/>
  <c r="R143" i="13"/>
  <c r="R122" i="13"/>
  <c r="O122" i="13"/>
  <c r="R121" i="13"/>
  <c r="O121" i="13"/>
  <c r="R120" i="13"/>
  <c r="O120" i="13"/>
  <c r="O119" i="13"/>
  <c r="O118" i="13"/>
  <c r="K152" i="13"/>
  <c r="L152" i="13" s="1"/>
  <c r="K151" i="13"/>
  <c r="L151" i="13" s="1"/>
  <c r="K150" i="13"/>
  <c r="L150" i="13" s="1"/>
  <c r="K149" i="13"/>
  <c r="L149" i="13" s="1"/>
  <c r="K148" i="13"/>
  <c r="L148" i="13" s="1"/>
  <c r="K147" i="13"/>
  <c r="L147" i="13" s="1"/>
  <c r="K146" i="13"/>
  <c r="K145" i="13"/>
  <c r="L145" i="13" s="1"/>
  <c r="K144" i="13"/>
  <c r="L144" i="13" s="1"/>
  <c r="K122" i="13"/>
  <c r="L122" i="13" s="1"/>
  <c r="K121" i="13"/>
  <c r="L121" i="13" s="1"/>
  <c r="K120" i="13"/>
  <c r="L120" i="13" s="1"/>
  <c r="K119" i="13"/>
  <c r="L119" i="13" s="1"/>
  <c r="K118" i="13"/>
  <c r="L118" i="13" s="1"/>
  <c r="L146" i="13" l="1"/>
  <c r="N146" i="13" s="1"/>
  <c r="BT1" i="27" a="1"/>
  <c r="BT1" i="27" s="1"/>
  <c r="BU1" i="27" s="1"/>
  <c r="N119" i="13"/>
  <c r="N120" i="13"/>
  <c r="N147" i="13"/>
  <c r="N122" i="13"/>
  <c r="N143" i="13"/>
  <c r="N118" i="13"/>
  <c r="N144" i="13"/>
  <c r="N150" i="13"/>
  <c r="N148" i="13"/>
  <c r="N145" i="13"/>
  <c r="N151" i="13"/>
  <c r="N121" i="13"/>
  <c r="N149" i="13"/>
  <c r="N152" i="13"/>
  <c r="G55" i="26"/>
  <c r="H24" i="26"/>
  <c r="I24" i="26"/>
  <c r="J24" i="26"/>
  <c r="O143" i="13" l="1"/>
  <c r="R119" i="13"/>
  <c r="R118" i="13"/>
  <c r="R46" i="26"/>
  <c r="Q46" i="26"/>
  <c r="P46" i="26"/>
  <c r="R42" i="26"/>
  <c r="Q42" i="26"/>
  <c r="P42" i="26"/>
  <c r="R36" i="26"/>
  <c r="Q36" i="26"/>
  <c r="P36" i="26"/>
  <c r="P35" i="26"/>
  <c r="R34" i="26"/>
  <c r="Q34" i="26"/>
  <c r="P34" i="26"/>
  <c r="R33" i="26"/>
  <c r="Q33" i="26"/>
  <c r="P33" i="26"/>
  <c r="R24" i="26"/>
  <c r="Q24" i="26"/>
  <c r="P24" i="26"/>
  <c r="R10" i="26"/>
  <c r="Q10" i="26"/>
  <c r="P10" i="26"/>
  <c r="R5" i="26"/>
  <c r="Q5" i="26"/>
  <c r="P5" i="26"/>
  <c r="R4" i="26"/>
  <c r="Q4" i="26"/>
  <c r="P4" i="26"/>
  <c r="H50" i="26"/>
  <c r="P50" i="26"/>
  <c r="N49" i="26" l="1"/>
  <c r="L49" i="26"/>
  <c r="K49" i="26"/>
  <c r="F49" i="26"/>
  <c r="D49" i="26"/>
  <c r="C49" i="26"/>
  <c r="N48" i="26"/>
  <c r="L48" i="26"/>
  <c r="K48" i="26"/>
  <c r="F48" i="26"/>
  <c r="E48" i="26"/>
  <c r="D48" i="26"/>
  <c r="C48" i="26"/>
  <c r="N47" i="26"/>
  <c r="L47" i="26"/>
  <c r="K47" i="26"/>
  <c r="F47" i="26"/>
  <c r="D47" i="26"/>
  <c r="C47" i="26"/>
  <c r="J46" i="26"/>
  <c r="I46" i="26"/>
  <c r="H46" i="26"/>
  <c r="N45" i="26"/>
  <c r="L45" i="26"/>
  <c r="K45" i="26"/>
  <c r="F45" i="26"/>
  <c r="D45" i="26"/>
  <c r="C45" i="26"/>
  <c r="N44" i="26"/>
  <c r="L44" i="26"/>
  <c r="K44" i="26"/>
  <c r="F44" i="26"/>
  <c r="E44" i="26"/>
  <c r="D44" i="26"/>
  <c r="C44" i="26"/>
  <c r="N43" i="26"/>
  <c r="L43" i="26"/>
  <c r="K43" i="26"/>
  <c r="F43" i="26"/>
  <c r="D43" i="26"/>
  <c r="C43" i="26"/>
  <c r="J42" i="26"/>
  <c r="I42" i="26"/>
  <c r="H42" i="26"/>
  <c r="N41" i="26"/>
  <c r="L41" i="26"/>
  <c r="K41" i="26"/>
  <c r="F41" i="26"/>
  <c r="D41" i="26"/>
  <c r="C41" i="26"/>
  <c r="N40" i="26"/>
  <c r="L40" i="26"/>
  <c r="K40" i="26"/>
  <c r="F40" i="26"/>
  <c r="D40" i="26"/>
  <c r="C40" i="26"/>
  <c r="N39" i="26"/>
  <c r="L39" i="26"/>
  <c r="K39" i="26"/>
  <c r="F39" i="26"/>
  <c r="E39" i="26"/>
  <c r="D39" i="26"/>
  <c r="C39" i="26"/>
  <c r="N38" i="26"/>
  <c r="L38" i="26"/>
  <c r="K38" i="26"/>
  <c r="F38" i="26"/>
  <c r="D38" i="26"/>
  <c r="C38" i="26"/>
  <c r="N37" i="26"/>
  <c r="L37" i="26"/>
  <c r="K37" i="26"/>
  <c r="F37" i="26"/>
  <c r="E37" i="26"/>
  <c r="D37" i="26"/>
  <c r="C37" i="26"/>
  <c r="J36" i="26"/>
  <c r="I36" i="26"/>
  <c r="H36" i="26"/>
  <c r="C36" i="26"/>
  <c r="H35" i="26"/>
  <c r="N34" i="26"/>
  <c r="L34" i="26"/>
  <c r="K34" i="26"/>
  <c r="J34" i="26"/>
  <c r="I34" i="26"/>
  <c r="H34" i="26"/>
  <c r="F34" i="26"/>
  <c r="E34" i="26"/>
  <c r="D34" i="26"/>
  <c r="C34" i="26"/>
  <c r="N33" i="26"/>
  <c r="L33" i="26"/>
  <c r="K33" i="26"/>
  <c r="J33" i="26"/>
  <c r="I33" i="26"/>
  <c r="H33" i="26"/>
  <c r="F33" i="26"/>
  <c r="D33" i="26"/>
  <c r="C33" i="26"/>
  <c r="N32" i="26"/>
  <c r="L32" i="26"/>
  <c r="K32" i="26"/>
  <c r="F32" i="26"/>
  <c r="E32" i="26"/>
  <c r="D32" i="26"/>
  <c r="C32" i="26"/>
  <c r="N31" i="26"/>
  <c r="L31" i="26"/>
  <c r="K31" i="26"/>
  <c r="F31" i="26"/>
  <c r="D31" i="26"/>
  <c r="C31" i="26"/>
  <c r="N30" i="26"/>
  <c r="L30" i="26"/>
  <c r="K30" i="26"/>
  <c r="F30" i="26"/>
  <c r="D30" i="26"/>
  <c r="C30" i="26"/>
  <c r="N29" i="26"/>
  <c r="L29" i="26"/>
  <c r="K29" i="26"/>
  <c r="F29" i="26"/>
  <c r="E29" i="26"/>
  <c r="D29" i="26"/>
  <c r="C29" i="26"/>
  <c r="N28" i="26"/>
  <c r="L28" i="26"/>
  <c r="K28" i="26"/>
  <c r="F28" i="26"/>
  <c r="D28" i="26"/>
  <c r="C28" i="26"/>
  <c r="N27" i="26"/>
  <c r="L27" i="26"/>
  <c r="K27" i="26"/>
  <c r="F27" i="26"/>
  <c r="D27" i="26"/>
  <c r="C27" i="26"/>
  <c r="N26" i="26"/>
  <c r="L26" i="26"/>
  <c r="K26" i="26"/>
  <c r="F26" i="26"/>
  <c r="E26" i="26"/>
  <c r="D26" i="26"/>
  <c r="C26" i="26"/>
  <c r="N25" i="26"/>
  <c r="L25" i="26"/>
  <c r="K25" i="26"/>
  <c r="F25" i="26"/>
  <c r="D25" i="26"/>
  <c r="C25" i="26"/>
  <c r="N23" i="26"/>
  <c r="L23" i="26"/>
  <c r="K23" i="26"/>
  <c r="F23" i="26"/>
  <c r="D23" i="26"/>
  <c r="C23" i="26"/>
  <c r="N22" i="26"/>
  <c r="L22" i="26"/>
  <c r="K22" i="26"/>
  <c r="F22" i="26"/>
  <c r="D22" i="26"/>
  <c r="C22" i="26"/>
  <c r="N21" i="26"/>
  <c r="L21" i="26"/>
  <c r="K21" i="26"/>
  <c r="F21" i="26"/>
  <c r="D21" i="26"/>
  <c r="C21" i="26"/>
  <c r="N20" i="26"/>
  <c r="L20" i="26"/>
  <c r="K20" i="26"/>
  <c r="F20" i="26"/>
  <c r="D20" i="26"/>
  <c r="C20" i="26"/>
  <c r="N19" i="26"/>
  <c r="L19" i="26"/>
  <c r="K19" i="26"/>
  <c r="F19" i="26"/>
  <c r="D19" i="26"/>
  <c r="C19" i="26"/>
  <c r="N18" i="26"/>
  <c r="L18" i="26"/>
  <c r="K18" i="26"/>
  <c r="F18" i="26"/>
  <c r="D18" i="26"/>
  <c r="C18" i="26"/>
  <c r="N17" i="26"/>
  <c r="L17" i="26"/>
  <c r="K17" i="26"/>
  <c r="F17" i="26"/>
  <c r="D17" i="26"/>
  <c r="C17" i="26"/>
  <c r="N16" i="26"/>
  <c r="L16" i="26"/>
  <c r="K16" i="26"/>
  <c r="F16" i="26"/>
  <c r="D16" i="26"/>
  <c r="C16" i="26"/>
  <c r="N15" i="26"/>
  <c r="L15" i="26"/>
  <c r="K15" i="26"/>
  <c r="F15" i="26"/>
  <c r="D15" i="26"/>
  <c r="C15" i="26"/>
  <c r="N14" i="26"/>
  <c r="L14" i="26"/>
  <c r="K14" i="26"/>
  <c r="F14" i="26"/>
  <c r="D14" i="26"/>
  <c r="C14" i="26"/>
  <c r="N13" i="26"/>
  <c r="L13" i="26"/>
  <c r="K13" i="26"/>
  <c r="F13" i="26"/>
  <c r="E13" i="26"/>
  <c r="D13" i="26"/>
  <c r="C13" i="26"/>
  <c r="N12" i="26"/>
  <c r="N11" i="26"/>
  <c r="L11" i="26"/>
  <c r="K11" i="26"/>
  <c r="F11" i="26"/>
  <c r="D11" i="26"/>
  <c r="C11" i="26"/>
  <c r="J10" i="26"/>
  <c r="I10" i="26"/>
  <c r="H10" i="26"/>
  <c r="N9" i="26"/>
  <c r="L9" i="26"/>
  <c r="K9" i="26"/>
  <c r="F9" i="26"/>
  <c r="C9" i="26"/>
  <c r="N8" i="26"/>
  <c r="L8" i="26"/>
  <c r="K8" i="26"/>
  <c r="F8" i="26"/>
  <c r="D8" i="26"/>
  <c r="C8" i="26"/>
  <c r="N7" i="26"/>
  <c r="L7" i="26"/>
  <c r="K7" i="26"/>
  <c r="F7" i="26"/>
  <c r="D7" i="26"/>
  <c r="C7" i="26"/>
  <c r="N6" i="26"/>
  <c r="L6" i="26"/>
  <c r="K6" i="26"/>
  <c r="F6" i="26"/>
  <c r="E6" i="26"/>
  <c r="D6" i="26"/>
  <c r="C6" i="26"/>
  <c r="J5" i="26"/>
  <c r="I5" i="26"/>
  <c r="H5" i="26"/>
  <c r="N4" i="26"/>
  <c r="L4" i="26"/>
  <c r="K4" i="26"/>
  <c r="J4" i="26"/>
  <c r="I4" i="26"/>
  <c r="H4" i="26"/>
  <c r="F4" i="26"/>
  <c r="E4" i="26"/>
  <c r="D4" i="26"/>
  <c r="C4" i="26"/>
  <c r="I74" i="24"/>
  <c r="BB16" i="27" s="1"/>
  <c r="G74" i="24"/>
  <c r="BB15" i="27" s="1"/>
  <c r="F74" i="24"/>
  <c r="BB14" i="27" s="1"/>
  <c r="I67" i="24"/>
  <c r="AU16" i="27" s="1"/>
  <c r="G67" i="24"/>
  <c r="AU15" i="27" s="1"/>
  <c r="F67" i="24"/>
  <c r="AU14" i="27" s="1"/>
  <c r="E67" i="24"/>
  <c r="AU13" i="27" s="1"/>
  <c r="I61" i="24"/>
  <c r="G61" i="24"/>
  <c r="AO15" i="27" s="1"/>
  <c r="F61" i="24"/>
  <c r="AO14" i="27" s="1"/>
  <c r="E61" i="24"/>
  <c r="F54" i="24"/>
  <c r="E54" i="24"/>
  <c r="F49" i="24"/>
  <c r="AC14" i="27" s="1"/>
  <c r="E49" i="24"/>
  <c r="AC13" i="27" s="1"/>
  <c r="I3" i="26"/>
  <c r="E42" i="24"/>
  <c r="G29" i="24"/>
  <c r="I15" i="27" s="1"/>
  <c r="F30" i="24"/>
  <c r="E30" i="24"/>
  <c r="G163" i="13"/>
  <c r="R162" i="13"/>
  <c r="O162" i="13"/>
  <c r="K162" i="13"/>
  <c r="L162" i="13" s="1"/>
  <c r="R161" i="13"/>
  <c r="K161" i="13"/>
  <c r="L161" i="13" s="1"/>
  <c r="R160" i="13"/>
  <c r="O160" i="13"/>
  <c r="K160" i="13"/>
  <c r="L160" i="13" s="1"/>
  <c r="R159" i="13"/>
  <c r="O159" i="13"/>
  <c r="K159" i="13"/>
  <c r="L159" i="13" s="1"/>
  <c r="R158" i="13"/>
  <c r="O158" i="13"/>
  <c r="K158" i="13"/>
  <c r="L158" i="13" s="1"/>
  <c r="R157" i="13"/>
  <c r="O157" i="13"/>
  <c r="K157" i="13"/>
  <c r="L157" i="13" s="1"/>
  <c r="R156" i="13"/>
  <c r="O156" i="13"/>
  <c r="K156" i="13"/>
  <c r="L156" i="13" s="1"/>
  <c r="R155" i="13"/>
  <c r="O155" i="13"/>
  <c r="K155" i="13"/>
  <c r="L155" i="13" s="1"/>
  <c r="R154" i="13"/>
  <c r="O154" i="13"/>
  <c r="K154" i="13"/>
  <c r="L154" i="13" s="1"/>
  <c r="R153" i="13"/>
  <c r="O153" i="13"/>
  <c r="K153" i="13"/>
  <c r="L153" i="13" s="1"/>
  <c r="R117" i="13"/>
  <c r="O117" i="13"/>
  <c r="K117" i="13"/>
  <c r="L117" i="13" s="1"/>
  <c r="R116" i="13"/>
  <c r="K116" i="13"/>
  <c r="L116" i="13" s="1"/>
  <c r="K115" i="13"/>
  <c r="L115" i="13" s="1"/>
  <c r="R114" i="13"/>
  <c r="K114" i="13"/>
  <c r="L114" i="13" s="1"/>
  <c r="K113" i="13"/>
  <c r="L113" i="13" s="1"/>
  <c r="J102" i="13"/>
  <c r="H102" i="13"/>
  <c r="O102" i="13" s="1"/>
  <c r="G102" i="13"/>
  <c r="N102" i="13" s="1"/>
  <c r="K46" i="26"/>
  <c r="I98" i="13"/>
  <c r="M42" i="26" s="1"/>
  <c r="N42" i="26"/>
  <c r="H98" i="13"/>
  <c r="O98" i="13" s="1"/>
  <c r="G98" i="13"/>
  <c r="N98" i="13" s="1"/>
  <c r="K42" i="26"/>
  <c r="J92" i="13"/>
  <c r="H92" i="13"/>
  <c r="O92" i="13" s="1"/>
  <c r="G92" i="13"/>
  <c r="N92" i="13" s="1"/>
  <c r="J80" i="13"/>
  <c r="G80" i="13"/>
  <c r="N80" i="13" s="1"/>
  <c r="K24" i="26"/>
  <c r="J66" i="13"/>
  <c r="H66" i="13"/>
  <c r="O66" i="13" s="1"/>
  <c r="L12" i="26"/>
  <c r="K12" i="26"/>
  <c r="I61" i="13"/>
  <c r="J61" i="13"/>
  <c r="H61" i="13"/>
  <c r="O61" i="13" s="1"/>
  <c r="G61" i="13"/>
  <c r="N61" i="13" s="1"/>
  <c r="E61" i="13"/>
  <c r="M61" i="13" s="1"/>
  <c r="E49" i="26"/>
  <c r="G48" i="26"/>
  <c r="J50" i="13"/>
  <c r="H50" i="13"/>
  <c r="O50" i="13" s="1"/>
  <c r="G50" i="13"/>
  <c r="N50" i="13" s="1"/>
  <c r="C46" i="26"/>
  <c r="E45" i="26"/>
  <c r="G44" i="26"/>
  <c r="J46" i="13"/>
  <c r="H46" i="13"/>
  <c r="O46" i="13" s="1"/>
  <c r="G46" i="13"/>
  <c r="N46" i="13" s="1"/>
  <c r="C42" i="26"/>
  <c r="E41" i="26"/>
  <c r="E40" i="26"/>
  <c r="G39" i="26"/>
  <c r="E38" i="26"/>
  <c r="G37" i="26"/>
  <c r="J40" i="13"/>
  <c r="H40" i="13"/>
  <c r="O40" i="13" s="1"/>
  <c r="G40" i="13"/>
  <c r="N40" i="13" s="1"/>
  <c r="G34" i="26"/>
  <c r="E33" i="26"/>
  <c r="G32" i="26"/>
  <c r="G31" i="26"/>
  <c r="E31" i="26"/>
  <c r="E30" i="26"/>
  <c r="G29" i="26"/>
  <c r="G28" i="26"/>
  <c r="E28" i="26"/>
  <c r="E27" i="26"/>
  <c r="G26" i="26"/>
  <c r="G25" i="26"/>
  <c r="E25" i="26"/>
  <c r="J28" i="13"/>
  <c r="I28" i="13"/>
  <c r="H28" i="13"/>
  <c r="O28" i="13" s="1"/>
  <c r="G28" i="13"/>
  <c r="N28" i="13" s="1"/>
  <c r="C24" i="26"/>
  <c r="G23" i="26"/>
  <c r="G22" i="26"/>
  <c r="E22" i="26"/>
  <c r="G21" i="26"/>
  <c r="E21" i="26"/>
  <c r="G20" i="26"/>
  <c r="G19" i="26"/>
  <c r="E19" i="26"/>
  <c r="G18" i="26"/>
  <c r="E18" i="26"/>
  <c r="E17" i="26"/>
  <c r="G16" i="26"/>
  <c r="E16" i="26"/>
  <c r="G15" i="26"/>
  <c r="E15" i="26"/>
  <c r="G14" i="26"/>
  <c r="G13" i="26"/>
  <c r="J14" i="13"/>
  <c r="H14" i="13"/>
  <c r="O14" i="13" s="1"/>
  <c r="D12" i="26"/>
  <c r="C12" i="26"/>
  <c r="E11" i="26"/>
  <c r="G8" i="26"/>
  <c r="E8" i="26"/>
  <c r="G7" i="26"/>
  <c r="E7" i="26"/>
  <c r="G6" i="26"/>
  <c r="J9" i="13"/>
  <c r="H9" i="13"/>
  <c r="O9" i="13" s="1"/>
  <c r="C5" i="26"/>
  <c r="G4" i="26"/>
  <c r="T27" i="26" s="1"/>
  <c r="H8" i="10"/>
  <c r="G19" i="8" l="1"/>
  <c r="G18" i="8"/>
  <c r="G17" i="8"/>
  <c r="G32" i="8"/>
  <c r="G3" i="8"/>
  <c r="G20" i="8"/>
  <c r="G4" i="8"/>
  <c r="G21" i="8"/>
  <c r="R115" i="13"/>
  <c r="N115" i="13"/>
  <c r="O114" i="13"/>
  <c r="N114" i="13"/>
  <c r="AK23" i="27"/>
  <c r="K8" i="10"/>
  <c r="N3" i="27"/>
  <c r="I13" i="13"/>
  <c r="N156" i="13"/>
  <c r="N113" i="13"/>
  <c r="N155" i="13"/>
  <c r="N158" i="13"/>
  <c r="N161" i="13"/>
  <c r="N153" i="13"/>
  <c r="N117" i="13"/>
  <c r="N116" i="13"/>
  <c r="N159" i="13"/>
  <c r="N154" i="13"/>
  <c r="N157" i="13"/>
  <c r="N160" i="13"/>
  <c r="AO16" i="27"/>
  <c r="I53" i="24"/>
  <c r="AG16" i="27" s="1"/>
  <c r="N46" i="26"/>
  <c r="AY11" i="27"/>
  <c r="N36" i="26"/>
  <c r="AO11" i="27"/>
  <c r="N24" i="26"/>
  <c r="AC11" i="27"/>
  <c r="N5" i="26"/>
  <c r="J11" i="27"/>
  <c r="I66" i="24"/>
  <c r="AT16" i="27" s="1"/>
  <c r="R35" i="26"/>
  <c r="AO13" i="27"/>
  <c r="J3" i="26"/>
  <c r="AH14" i="27"/>
  <c r="G53" i="24"/>
  <c r="AG15" i="27" s="1"/>
  <c r="AH15" i="27"/>
  <c r="R3" i="26"/>
  <c r="AH13" i="27"/>
  <c r="G41" i="24"/>
  <c r="U15" i="27" s="1"/>
  <c r="AC15" i="27"/>
  <c r="Q3" i="26"/>
  <c r="V13" i="27"/>
  <c r="M5" i="26"/>
  <c r="P3" i="26"/>
  <c r="J13" i="27"/>
  <c r="F29" i="24"/>
  <c r="I14" i="27" s="1"/>
  <c r="J14" i="27"/>
  <c r="AY9" i="27"/>
  <c r="AU9" i="27"/>
  <c r="AU10" i="27"/>
  <c r="AO9" i="27"/>
  <c r="J10" i="27"/>
  <c r="J9" i="27"/>
  <c r="L46" i="26"/>
  <c r="AY8" i="27"/>
  <c r="AU8" i="27"/>
  <c r="L36" i="26"/>
  <c r="AO8" i="27"/>
  <c r="L24" i="26"/>
  <c r="AC8" i="27"/>
  <c r="L5" i="26"/>
  <c r="J8" i="27"/>
  <c r="K36" i="26"/>
  <c r="AO7" i="27"/>
  <c r="N10" i="26"/>
  <c r="O11" i="27"/>
  <c r="O9" i="27"/>
  <c r="K5" i="26"/>
  <c r="J7" i="27"/>
  <c r="G66" i="24"/>
  <c r="AT15" i="27" s="1"/>
  <c r="F66" i="24"/>
  <c r="AT14" i="27" s="1"/>
  <c r="I35" i="26"/>
  <c r="F41" i="24"/>
  <c r="U14" i="27" s="1"/>
  <c r="Q35" i="26"/>
  <c r="E41" i="24"/>
  <c r="U13" i="27" s="1"/>
  <c r="F53" i="24"/>
  <c r="AG14" i="27" s="1"/>
  <c r="J3" i="27"/>
  <c r="AY3" i="27"/>
  <c r="F5" i="26"/>
  <c r="J5" i="27"/>
  <c r="O3" i="27"/>
  <c r="F42" i="26"/>
  <c r="AU5" i="27"/>
  <c r="F46" i="26"/>
  <c r="AY5" i="27"/>
  <c r="D42" i="26"/>
  <c r="AU2" i="27"/>
  <c r="O5" i="27"/>
  <c r="D36" i="26"/>
  <c r="AO2" i="27"/>
  <c r="D24" i="26"/>
  <c r="AC2" i="27"/>
  <c r="AO3" i="27"/>
  <c r="E24" i="26"/>
  <c r="AC4" i="27"/>
  <c r="D46" i="26"/>
  <c r="AY2" i="27"/>
  <c r="F24" i="26"/>
  <c r="AC5" i="27"/>
  <c r="AU3" i="27"/>
  <c r="AC3" i="27"/>
  <c r="F36" i="26"/>
  <c r="AO5" i="27"/>
  <c r="J59" i="13"/>
  <c r="H91" i="13"/>
  <c r="AD25" i="27"/>
  <c r="AC25" i="27"/>
  <c r="Z25" i="27"/>
  <c r="AB25" i="27"/>
  <c r="AA25" i="27"/>
  <c r="E66" i="24"/>
  <c r="AT13" i="27" s="1"/>
  <c r="E53" i="24"/>
  <c r="AG13" i="27" s="1"/>
  <c r="H7" i="13"/>
  <c r="J39" i="13"/>
  <c r="H59" i="13"/>
  <c r="G66" i="13"/>
  <c r="N66" i="13" s="1"/>
  <c r="P163" i="13"/>
  <c r="G45" i="26"/>
  <c r="I50" i="13"/>
  <c r="E47" i="26"/>
  <c r="O7" i="27"/>
  <c r="E20" i="26"/>
  <c r="E23" i="26"/>
  <c r="G17" i="26"/>
  <c r="G27" i="26"/>
  <c r="G30" i="26"/>
  <c r="G33" i="26"/>
  <c r="J91" i="13"/>
  <c r="I92" i="13"/>
  <c r="M36" i="26" s="1"/>
  <c r="I102" i="13"/>
  <c r="M46" i="26" s="1"/>
  <c r="I80" i="13"/>
  <c r="M24" i="26" s="1"/>
  <c r="C35" i="26"/>
  <c r="E14" i="26"/>
  <c r="E12" i="26"/>
  <c r="E91" i="13"/>
  <c r="G41" i="26"/>
  <c r="I46" i="13"/>
  <c r="E43" i="26"/>
  <c r="G49" i="26"/>
  <c r="L42" i="26"/>
  <c r="G91" i="13"/>
  <c r="K163" i="13"/>
  <c r="R113" i="13"/>
  <c r="O115" i="13"/>
  <c r="H39" i="13"/>
  <c r="G11" i="26"/>
  <c r="G40" i="26"/>
  <c r="F12" i="26"/>
  <c r="J35" i="26"/>
  <c r="G39" i="13"/>
  <c r="G38" i="26"/>
  <c r="I40" i="13"/>
  <c r="E36" i="26" s="1"/>
  <c r="F10" i="26"/>
  <c r="J7" i="13"/>
  <c r="G14" i="13"/>
  <c r="N14" i="13" s="1"/>
  <c r="E29" i="24"/>
  <c r="I13" i="27" s="1"/>
  <c r="H3" i="26"/>
  <c r="N162" i="13" l="1"/>
  <c r="R163" i="13"/>
  <c r="BT23" i="27" a="1"/>
  <c r="BT23" i="27" s="1"/>
  <c r="BU23" i="27" s="1"/>
  <c r="N2" i="27"/>
  <c r="K13" i="13"/>
  <c r="G9" i="13"/>
  <c r="N9" i="13" s="1"/>
  <c r="D9" i="26"/>
  <c r="N4" i="27"/>
  <c r="E9" i="26"/>
  <c r="I9" i="13"/>
  <c r="O161" i="13"/>
  <c r="I28" i="24"/>
  <c r="G28" i="24"/>
  <c r="O113" i="13"/>
  <c r="N163" i="13"/>
  <c r="L163" i="13"/>
  <c r="O116" i="13"/>
  <c r="N35" i="26"/>
  <c r="AN11" i="27"/>
  <c r="AY10" i="27"/>
  <c r="AN9" i="27"/>
  <c r="AO10" i="27"/>
  <c r="AC10" i="27"/>
  <c r="L35" i="26"/>
  <c r="AN8" i="27"/>
  <c r="K35" i="26"/>
  <c r="AN7" i="27"/>
  <c r="H11" i="27"/>
  <c r="N3" i="26"/>
  <c r="H9" i="27"/>
  <c r="G59" i="13"/>
  <c r="G106" i="13" s="1"/>
  <c r="L51" i="26" s="1"/>
  <c r="O8" i="27"/>
  <c r="F28" i="24"/>
  <c r="E28" i="24"/>
  <c r="D35" i="26"/>
  <c r="AN2" i="27"/>
  <c r="AN3" i="27"/>
  <c r="F35" i="26"/>
  <c r="AN5" i="27"/>
  <c r="H3" i="27"/>
  <c r="AO4" i="27"/>
  <c r="E46" i="26"/>
  <c r="AY4" i="27"/>
  <c r="O2" i="27"/>
  <c r="R164" i="13"/>
  <c r="H5" i="27"/>
  <c r="E42" i="26"/>
  <c r="AU4" i="27"/>
  <c r="H106" i="13"/>
  <c r="H54" i="13"/>
  <c r="J106" i="13"/>
  <c r="N51" i="26" s="1"/>
  <c r="H24" i="10"/>
  <c r="AE25" i="27" s="1"/>
  <c r="L10" i="26"/>
  <c r="K28" i="13"/>
  <c r="I91" i="13"/>
  <c r="M35" i="26" s="1"/>
  <c r="K98" i="13"/>
  <c r="O42" i="26" s="1"/>
  <c r="K10" i="26"/>
  <c r="E59" i="13"/>
  <c r="H7" i="27" s="1"/>
  <c r="C51" i="26"/>
  <c r="O164" i="13"/>
  <c r="K40" i="13"/>
  <c r="I14" i="13"/>
  <c r="I66" i="13"/>
  <c r="K80" i="13"/>
  <c r="O24" i="26" s="1"/>
  <c r="G47" i="26"/>
  <c r="K50" i="13"/>
  <c r="G43" i="26"/>
  <c r="K46" i="13"/>
  <c r="K14" i="13"/>
  <c r="I39" i="13"/>
  <c r="K102" i="13"/>
  <c r="O46" i="26" s="1"/>
  <c r="K92" i="13"/>
  <c r="O36" i="26" s="1"/>
  <c r="K61" i="13"/>
  <c r="O5" i="26" s="1"/>
  <c r="J54" i="13"/>
  <c r="F3" i="26"/>
  <c r="C10" i="26"/>
  <c r="C3" i="26"/>
  <c r="D10" i="26"/>
  <c r="H16" i="27" l="1"/>
  <c r="C28" i="21"/>
  <c r="C34" i="21" s="1"/>
  <c r="H15" i="27"/>
  <c r="C27" i="21"/>
  <c r="C32" i="21" s="1"/>
  <c r="BT25" i="27" a="1"/>
  <c r="BT25" i="27" s="1"/>
  <c r="BU25" i="27" s="1"/>
  <c r="G7" i="13"/>
  <c r="Q164" i="13" s="1"/>
  <c r="I7" i="13"/>
  <c r="P164" i="13" s="1"/>
  <c r="J2" i="27"/>
  <c r="D5" i="26"/>
  <c r="N6" i="27"/>
  <c r="G9" i="26"/>
  <c r="K9" i="13"/>
  <c r="E5" i="26"/>
  <c r="J4" i="27"/>
  <c r="O163" i="13"/>
  <c r="Q163" i="13"/>
  <c r="M10" i="26"/>
  <c r="I59" i="13"/>
  <c r="M3" i="26" s="1"/>
  <c r="E88" i="24"/>
  <c r="H13" i="27"/>
  <c r="F88" i="24"/>
  <c r="H14" i="27"/>
  <c r="AN10" i="27"/>
  <c r="O10" i="27"/>
  <c r="AY12" i="27"/>
  <c r="AU12" i="27"/>
  <c r="AO12" i="27"/>
  <c r="AC12" i="27"/>
  <c r="BC11" i="27"/>
  <c r="BT11" i="27" s="1" a="1"/>
  <c r="BC9" i="27"/>
  <c r="BT9" i="27" s="1" a="1"/>
  <c r="BC8" i="27"/>
  <c r="L3" i="26"/>
  <c r="H8" i="27"/>
  <c r="J12" i="27"/>
  <c r="G42" i="26"/>
  <c r="AU6" i="27"/>
  <c r="F51" i="26"/>
  <c r="BC5" i="27"/>
  <c r="E35" i="26"/>
  <c r="AN4" i="27"/>
  <c r="O6" i="27"/>
  <c r="BC3" i="27"/>
  <c r="BT3" i="27" s="1" a="1"/>
  <c r="O4" i="27"/>
  <c r="G24" i="26"/>
  <c r="AC6" i="27"/>
  <c r="G46" i="26"/>
  <c r="AY6" i="27"/>
  <c r="AO6" i="27"/>
  <c r="K39" i="13"/>
  <c r="G12" i="26"/>
  <c r="G10" i="26"/>
  <c r="G36" i="26"/>
  <c r="K3" i="26"/>
  <c r="E106" i="13"/>
  <c r="K51" i="26" s="1"/>
  <c r="K91" i="13"/>
  <c r="O35" i="26" s="1"/>
  <c r="K66" i="13"/>
  <c r="O10" i="26" s="1"/>
  <c r="E10" i="26"/>
  <c r="E34" i="25" l="1"/>
  <c r="G58" i="26" s="1"/>
  <c r="E34" i="32"/>
  <c r="E31" i="25"/>
  <c r="F58" i="26" s="1"/>
  <c r="E31" i="32"/>
  <c r="BT3" i="27"/>
  <c r="BU3" i="27" s="1"/>
  <c r="BT9" i="27"/>
  <c r="BU9" i="27" s="1"/>
  <c r="BT11" i="27"/>
  <c r="BU11" i="27" s="1"/>
  <c r="BT5" i="27" a="1"/>
  <c r="BT5" i="27" s="1"/>
  <c r="BU5" i="27" s="1"/>
  <c r="BT8" i="27" a="1"/>
  <c r="BT8" i="27" s="1"/>
  <c r="BU8" i="27" s="1"/>
  <c r="G54" i="13"/>
  <c r="D51" i="26" s="1"/>
  <c r="D3" i="26"/>
  <c r="H2" i="27"/>
  <c r="J6" i="27"/>
  <c r="G5" i="26"/>
  <c r="K7" i="13"/>
  <c r="BP14" i="27"/>
  <c r="BT14" i="27" s="1" a="1"/>
  <c r="BP13" i="27"/>
  <c r="H10" i="27"/>
  <c r="AN12" i="27"/>
  <c r="O12" i="27"/>
  <c r="BC7" i="27"/>
  <c r="G35" i="26"/>
  <c r="AN6" i="27"/>
  <c r="H4" i="27"/>
  <c r="I106" i="13"/>
  <c r="M51" i="26" s="1"/>
  <c r="K59" i="13"/>
  <c r="O3" i="26" s="1"/>
  <c r="E3" i="26"/>
  <c r="I54" i="13"/>
  <c r="I58" i="26" l="1"/>
  <c r="D35" i="8"/>
  <c r="D27" i="8"/>
  <c r="BT14" i="27"/>
  <c r="BU14" i="27" s="1"/>
  <c r="BT7" i="27" a="1"/>
  <c r="BT7" i="27" s="1"/>
  <c r="BU7" i="27" s="1"/>
  <c r="BT13" i="27" a="1"/>
  <c r="BT13" i="27" s="1"/>
  <c r="BU13" i="27" s="1"/>
  <c r="D32" i="8"/>
  <c r="D25" i="8"/>
  <c r="D21" i="8"/>
  <c r="D17" i="8"/>
  <c r="D13" i="8"/>
  <c r="D4" i="8"/>
  <c r="D16" i="8"/>
  <c r="D3" i="8"/>
  <c r="D29" i="8"/>
  <c r="D23" i="8"/>
  <c r="D19" i="8"/>
  <c r="D15" i="8"/>
  <c r="D11" i="8"/>
  <c r="D33" i="8"/>
  <c r="D26" i="8"/>
  <c r="D22" i="8"/>
  <c r="D18" i="8"/>
  <c r="D14" i="8"/>
  <c r="D10" i="8"/>
  <c r="D31" i="8"/>
  <c r="D24" i="8"/>
  <c r="D20" i="8"/>
  <c r="D12" i="8"/>
  <c r="H6" i="27"/>
  <c r="C21" i="21"/>
  <c r="BC2" i="27"/>
  <c r="K54" i="13"/>
  <c r="G51" i="26" s="1"/>
  <c r="G3" i="26"/>
  <c r="BC10" i="27"/>
  <c r="BT10" i="27" s="1" a="1"/>
  <c r="H12" i="27"/>
  <c r="E51" i="26"/>
  <c r="BC4" i="27"/>
  <c r="K106" i="13"/>
  <c r="O51" i="26" s="1"/>
  <c r="BT10" i="27" l="1"/>
  <c r="BU10" i="27" s="1"/>
  <c r="BT2" i="27" a="1"/>
  <c r="BT2" i="27" s="1"/>
  <c r="BU2" i="27" s="1"/>
  <c r="BT4" i="27" a="1"/>
  <c r="BT4" i="27" s="1"/>
  <c r="BU4" i="27" s="1"/>
  <c r="C37" i="21"/>
  <c r="C42" i="21" s="1"/>
  <c r="BC6" i="27"/>
  <c r="BC12" i="27"/>
  <c r="C48" i="21" l="1"/>
  <c r="C53" i="21" s="1"/>
  <c r="J87" i="24" s="1"/>
  <c r="C46" i="21"/>
  <c r="C52" i="21" s="1"/>
  <c r="I87" i="24" s="1"/>
  <c r="C44" i="21"/>
  <c r="BT6" i="27" a="1"/>
  <c r="BT6" i="27" s="1"/>
  <c r="BU6" i="27" s="1"/>
  <c r="BT12" i="27" a="1"/>
  <c r="BT12" i="27" s="1"/>
  <c r="BU12" i="27" s="1"/>
  <c r="C51" i="21" l="1"/>
  <c r="G87" i="24" s="1"/>
  <c r="BO15" i="27" s="1"/>
  <c r="C49" i="21"/>
  <c r="BO16" i="27"/>
  <c r="I88" i="24"/>
  <c r="BO17" i="27"/>
  <c r="J88" i="24"/>
  <c r="G88" i="24" l="1"/>
  <c r="E6" i="24" s="1"/>
  <c r="E21" i="24"/>
  <c r="BP17" i="27"/>
  <c r="BP16" i="27"/>
  <c r="E16" i="24"/>
  <c r="E6" i="32" l="1"/>
  <c r="F6" i="32"/>
  <c r="E9" i="32"/>
  <c r="F9" i="32"/>
  <c r="F7" i="32"/>
  <c r="E7" i="32"/>
  <c r="BT16" i="27" a="1"/>
  <c r="BT16" i="27" s="1"/>
  <c r="BU16" i="27" s="1"/>
  <c r="BT17" i="27" a="1"/>
  <c r="BT17" i="27" s="1"/>
  <c r="BU17" i="27" s="1"/>
  <c r="F6" i="25"/>
  <c r="E6" i="25"/>
  <c r="F9" i="25"/>
  <c r="L22" i="27" s="1"/>
  <c r="E9" i="25"/>
  <c r="L21" i="27" s="1"/>
  <c r="F7" i="25"/>
  <c r="I22" i="27" s="1"/>
  <c r="E7" i="25"/>
  <c r="I21" i="27" s="1"/>
  <c r="BP15" i="27"/>
  <c r="J20" i="27"/>
  <c r="E7" i="24"/>
  <c r="K20" i="27" s="1"/>
  <c r="E17" i="24"/>
  <c r="P20" i="27" s="1"/>
  <c r="O20" i="27"/>
  <c r="S20" i="27"/>
  <c r="E22" i="24"/>
  <c r="T20" i="27" s="1"/>
  <c r="E27" i="32" l="1"/>
  <c r="E32" i="32" s="1"/>
  <c r="E33" i="32" s="1"/>
  <c r="F27" i="32"/>
  <c r="E35" i="32" s="1"/>
  <c r="E36" i="32" s="1"/>
  <c r="BT20" i="27" a="1"/>
  <c r="BT20" i="27" s="1"/>
  <c r="BT15" i="27" a="1"/>
  <c r="BT15" i="27" s="1"/>
  <c r="BU15" i="27" s="1"/>
  <c r="H21" i="27"/>
  <c r="E27" i="25"/>
  <c r="F27" i="25"/>
  <c r="H22" i="27"/>
  <c r="H32" i="32" l="1"/>
  <c r="H34" i="32"/>
  <c r="H33" i="32"/>
  <c r="E35" i="25"/>
  <c r="AD22" i="27"/>
  <c r="BU20" i="27"/>
  <c r="E32" i="25"/>
  <c r="AD21" i="27"/>
  <c r="H35" i="32" l="1"/>
  <c r="BT21" i="27" a="1"/>
  <c r="BT21" i="27" s="1"/>
  <c r="F57" i="26"/>
  <c r="E33" i="25"/>
  <c r="G57" i="26"/>
  <c r="E36" i="25"/>
  <c r="AG22" i="27" l="1"/>
  <c r="AE22" i="27"/>
  <c r="AF22" i="27"/>
  <c r="BU21" i="27"/>
  <c r="I57" i="26"/>
  <c r="AI22" i="27" l="1"/>
  <c r="BT22" i="27" l="1" a="1"/>
  <c r="BT22" i="27" s="1"/>
  <c r="BT40" i="27" l="1"/>
  <c r="BT44" i="27" s="1"/>
  <c r="BU22" i="27"/>
  <c r="BU40" i="27" s="1"/>
  <c r="BU44" i="27" s="1"/>
  <c r="C38" i="3" s="1"/>
</calcChain>
</file>

<file path=xl/sharedStrings.xml><?xml version="1.0" encoding="utf-8"?>
<sst xmlns="http://schemas.openxmlformats.org/spreadsheetml/2006/main" count="2031" uniqueCount="933">
  <si>
    <t>Nákladová položka</t>
  </si>
  <si>
    <t>Celkem</t>
  </si>
  <si>
    <t>funkce:</t>
  </si>
  <si>
    <t>jméno, příjmení, titul:</t>
  </si>
  <si>
    <t>telefon:</t>
  </si>
  <si>
    <t>e-mail:</t>
  </si>
  <si>
    <t>Odborné sociální poradenství</t>
  </si>
  <si>
    <t>Pečovatelská služba</t>
  </si>
  <si>
    <t>Azylové domy</t>
  </si>
  <si>
    <t>Centra denních služeb</t>
  </si>
  <si>
    <t>Denní stacionáře</t>
  </si>
  <si>
    <t>Domovy pro osoby se zdravotním postižením</t>
  </si>
  <si>
    <t>Domovy pro seniory</t>
  </si>
  <si>
    <t>Domovy se zvláštním režimem</t>
  </si>
  <si>
    <t>Domy na půl cesty</t>
  </si>
  <si>
    <t>Chráněné bydlení</t>
  </si>
  <si>
    <t>Intervenční centra</t>
  </si>
  <si>
    <t>Kontaktní centra</t>
  </si>
  <si>
    <t>Krizová pomoc</t>
  </si>
  <si>
    <t>Nízkoprahová denní centra</t>
  </si>
  <si>
    <t>Nízkoprahová zařízení pro děti a mládež</t>
  </si>
  <si>
    <t>Noclehárny</t>
  </si>
  <si>
    <t>Odlehčovací služby</t>
  </si>
  <si>
    <t>Osobní asistence</t>
  </si>
  <si>
    <t>Podpora samostatného bydlení</t>
  </si>
  <si>
    <t>Průvodcovské a předčitatelské služby</t>
  </si>
  <si>
    <t>Raná péče</t>
  </si>
  <si>
    <t>Služby následné péče</t>
  </si>
  <si>
    <t>Sociálně aktivizační služby pro rodiny s dětmi</t>
  </si>
  <si>
    <t>Sociálně aktivizační služby pro seniory a osoby se zdravotním postižením</t>
  </si>
  <si>
    <t>Sociálně terapeutické dílny</t>
  </si>
  <si>
    <t>Sociální rehabilitace</t>
  </si>
  <si>
    <t>Sociální služby poskytované ve zdravotnických zařízeních lůžkové péče</t>
  </si>
  <si>
    <t>Telefonická krizová pomoc</t>
  </si>
  <si>
    <t>Terapeutické komunity</t>
  </si>
  <si>
    <t>Terénní programy</t>
  </si>
  <si>
    <t>Tísňová péče</t>
  </si>
  <si>
    <t>Tlumočnické služby</t>
  </si>
  <si>
    <t>Týdenní stacionáře</t>
  </si>
  <si>
    <t>indikátor</t>
  </si>
  <si>
    <t>celkový počet uživatelů</t>
  </si>
  <si>
    <t>Komentář:</t>
  </si>
  <si>
    <t>osoby nad 18 let</t>
  </si>
  <si>
    <t>celkem</t>
  </si>
  <si>
    <t>procentní složení uživatelů</t>
  </si>
  <si>
    <t>stupeň 1</t>
  </si>
  <si>
    <t>stupeň 2</t>
  </si>
  <si>
    <t>stupeň 3</t>
  </si>
  <si>
    <t>stupeň 4</t>
  </si>
  <si>
    <t>provozní doba - celkový počet hodin</t>
  </si>
  <si>
    <t>provozní doba - celkový počet dnů</t>
  </si>
  <si>
    <t>1.1</t>
  </si>
  <si>
    <t>1.2</t>
  </si>
  <si>
    <t>1.2.1</t>
  </si>
  <si>
    <t>1.2.2</t>
  </si>
  <si>
    <t>1.2.3</t>
  </si>
  <si>
    <t>Pracovníci celkem</t>
  </si>
  <si>
    <t>Pracovníci v přímé péči celkem</t>
  </si>
  <si>
    <t>Sociální pracovníci</t>
  </si>
  <si>
    <t>Pracovníci v sociálních službách</t>
  </si>
  <si>
    <t>Zdravotničtí pracovníci</t>
  </si>
  <si>
    <t>Pedagogičtí pracovníci</t>
  </si>
  <si>
    <t>Manželští a rodinní poradci</t>
  </si>
  <si>
    <t>Další odborní pracovníci, kteří přímo poskytují sociální služby</t>
  </si>
  <si>
    <t>Ostatní pracovníci celkem</t>
  </si>
  <si>
    <t>Vedoucí pracovníci</t>
  </si>
  <si>
    <t>Administrativní pracovníci</t>
  </si>
  <si>
    <t>1</t>
  </si>
  <si>
    <t>Přímá obslužná péče</t>
  </si>
  <si>
    <t>Základní výchovná nepedagogická činnost</t>
  </si>
  <si>
    <t>Pečovatelská činnost</t>
  </si>
  <si>
    <t>1.2.4</t>
  </si>
  <si>
    <t>Činnosti pod dohledem sociálního pracovníka</t>
  </si>
  <si>
    <t>1.3</t>
  </si>
  <si>
    <t>1.3.1</t>
  </si>
  <si>
    <t>Lékař</t>
  </si>
  <si>
    <t>1.3.2</t>
  </si>
  <si>
    <t>Nelékařští zdravotničtí pracovníci</t>
  </si>
  <si>
    <t>1.3.2.1</t>
  </si>
  <si>
    <t>Všeobecná sestra</t>
  </si>
  <si>
    <t>1.3.2.2</t>
  </si>
  <si>
    <t>Zdravotnický asistent</t>
  </si>
  <si>
    <t>1.3.2.3</t>
  </si>
  <si>
    <t>Fyzioterapeut</t>
  </si>
  <si>
    <t>1.3.2.4</t>
  </si>
  <si>
    <t>Ergoterapeut</t>
  </si>
  <si>
    <t>1.3.2.5</t>
  </si>
  <si>
    <t>Zdravotně-sociální pracovník</t>
  </si>
  <si>
    <t>1.3.2.6</t>
  </si>
  <si>
    <t>Nutriční terapeut</t>
  </si>
  <si>
    <t>1.3.2.7</t>
  </si>
  <si>
    <t>Adiktolog</t>
  </si>
  <si>
    <t>1.3.2.8</t>
  </si>
  <si>
    <t>Ošetřovatel</t>
  </si>
  <si>
    <t>1.3.2.9</t>
  </si>
  <si>
    <t>Sanitář</t>
  </si>
  <si>
    <t>1.3.2.10</t>
  </si>
  <si>
    <t>Jiný odborný pracovník</t>
  </si>
  <si>
    <t>1.3.2.11</t>
  </si>
  <si>
    <t>Jiný výše neuvedený pracovník</t>
  </si>
  <si>
    <t>1.4</t>
  </si>
  <si>
    <t>1.4.1</t>
  </si>
  <si>
    <t>Učitel</t>
  </si>
  <si>
    <t>1.4.2</t>
  </si>
  <si>
    <t>Vychovatel</t>
  </si>
  <si>
    <t>1.4.3</t>
  </si>
  <si>
    <t>Speciální pedagog</t>
  </si>
  <si>
    <t>1.4.4</t>
  </si>
  <si>
    <t>Psycholog</t>
  </si>
  <si>
    <t>1.4.5</t>
  </si>
  <si>
    <t>Pedagog volného času</t>
  </si>
  <si>
    <t>1.4.6</t>
  </si>
  <si>
    <t>Asistent pedagoga</t>
  </si>
  <si>
    <t>1.4.7</t>
  </si>
  <si>
    <t>Trenér</t>
  </si>
  <si>
    <t>1.4.8</t>
  </si>
  <si>
    <t>Vedoucí pedagogický pracovník</t>
  </si>
  <si>
    <t>1.5</t>
  </si>
  <si>
    <t>1.6</t>
  </si>
  <si>
    <t>2</t>
  </si>
  <si>
    <t>2.1</t>
  </si>
  <si>
    <t>Ostatní pracovníci (obslužný personál)</t>
  </si>
  <si>
    <t>2.1.1</t>
  </si>
  <si>
    <t>Pracovníci - prádelna</t>
  </si>
  <si>
    <t>2.1.2</t>
  </si>
  <si>
    <t>Pracovníci - stravování</t>
  </si>
  <si>
    <t>2.1.3</t>
  </si>
  <si>
    <t>Pracovníci - údržba</t>
  </si>
  <si>
    <t>2.1.4</t>
  </si>
  <si>
    <t>Pracovníci - úklid</t>
  </si>
  <si>
    <t>2.1.5</t>
  </si>
  <si>
    <t>Pracovníci - obslužný personál ostatní</t>
  </si>
  <si>
    <t>2.2</t>
  </si>
  <si>
    <t>2.2.1</t>
  </si>
  <si>
    <t>Vedoucí organizace</t>
  </si>
  <si>
    <t>2.2.2</t>
  </si>
  <si>
    <t>Vedoucí služby</t>
  </si>
  <si>
    <t>2.2.3</t>
  </si>
  <si>
    <t>Ostatní vedoucí pracovníci</t>
  </si>
  <si>
    <t>2.3</t>
  </si>
  <si>
    <t>2.3.1</t>
  </si>
  <si>
    <t>Pracovníci - sekretářské a asistenční pozice</t>
  </si>
  <si>
    <t>2.3.2</t>
  </si>
  <si>
    <t>Účetní</t>
  </si>
  <si>
    <t>2.3.3</t>
  </si>
  <si>
    <t>Ostatní administrativní pracovníci</t>
  </si>
  <si>
    <t>Komentář</t>
  </si>
  <si>
    <t>1.1 Pracovní smlouvy</t>
  </si>
  <si>
    <t>1.2 Dohody o pracovní činnosti</t>
  </si>
  <si>
    <t>1.3 Dohody o provedení práce</t>
  </si>
  <si>
    <t>1.4 Jiné osobní náklady</t>
  </si>
  <si>
    <t>2.1 Dlouhodobý majetek</t>
  </si>
  <si>
    <t>2.2 potraviny</t>
  </si>
  <si>
    <t>2.3 kancelářské potřeby</t>
  </si>
  <si>
    <t>2.4 pohonné hmoty</t>
  </si>
  <si>
    <t>2.5 jiné spotřebované nákupy</t>
  </si>
  <si>
    <t xml:space="preserve">2.6 Služby </t>
  </si>
  <si>
    <t>2.6.1 energie</t>
  </si>
  <si>
    <t>2.6.2 telefony, internet, poštovné, ostatní spoje</t>
  </si>
  <si>
    <t>2.6.3 nájemné</t>
  </si>
  <si>
    <t>2.6.4 právní a ekonomické služby</t>
  </si>
  <si>
    <t>2.6.5 školení a kurzy</t>
  </si>
  <si>
    <t>2.6.6 opravy a udržování</t>
  </si>
  <si>
    <t>2.6.7 cestovní náhrady</t>
  </si>
  <si>
    <t>2.6.8 pracovníci v přímé péči (mimo prac.poměr, DPP, DPČ)</t>
  </si>
  <si>
    <t>2.6.9 ostatní pracovníci (mimo prac.poměr, DPP, DPČ)</t>
  </si>
  <si>
    <t>2.6.10 jiné</t>
  </si>
  <si>
    <t>2.7 odpisy</t>
  </si>
  <si>
    <t>2.8 ostatní náklady</t>
  </si>
  <si>
    <t>1 Osobní náklady</t>
  </si>
  <si>
    <t>2 Provozní náklady</t>
  </si>
  <si>
    <t>Dotace Úřad vlády ČR</t>
  </si>
  <si>
    <t>Úřad práce ČR</t>
  </si>
  <si>
    <t>Fondy zdravotních pojišťoven</t>
  </si>
  <si>
    <t>Nadace, sponzoři</t>
  </si>
  <si>
    <t>Jiné zdroje (uveďte jaké)</t>
  </si>
  <si>
    <t>IČO</t>
  </si>
  <si>
    <t>Název služby</t>
  </si>
  <si>
    <t>Druh sociální služby (dle zákona o sociálních službách)</t>
  </si>
  <si>
    <t>Identifikátor služby</t>
  </si>
  <si>
    <t>Kontaktní osoba pro zpracování závěrečné zprávy</t>
  </si>
  <si>
    <t>Prohlášení:</t>
  </si>
  <si>
    <t>Název poskytovatele sociální služby (příjemce)</t>
  </si>
  <si>
    <t>Příloha č. 1</t>
  </si>
  <si>
    <t>Příloha č. 2</t>
  </si>
  <si>
    <t>Příloha č. 3</t>
  </si>
  <si>
    <t>Příloha č. 4</t>
  </si>
  <si>
    <t>Příloha č. 5</t>
  </si>
  <si>
    <t>…</t>
  </si>
  <si>
    <t>Doložení publicity finanční podpory od Karlovarského kraje</t>
  </si>
  <si>
    <t>Karlovarský kraj - příspěvek zřizovatele (vyplňují pouze příspěvkové organizace zřízené krajem)</t>
  </si>
  <si>
    <t>Ostatní kraje - dotace z rozpočtů krajů (rozepište konkrétní částky od jednotlivých krajů, včetně názvu kraje)</t>
  </si>
  <si>
    <t>Dotace ostatní resorty státní správy (uveďte jaké, včetně konkrétních částek)</t>
  </si>
  <si>
    <t>Místo, datum:</t>
  </si>
  <si>
    <r>
      <t xml:space="preserve">Část A - Zhodnocení poskytování sociální služby
</t>
    </r>
    <r>
      <rPr>
        <sz val="10"/>
        <color indexed="8"/>
        <rFont val="Arial"/>
        <family val="2"/>
        <charset val="238"/>
      </rPr>
      <t xml:space="preserve">(zhodnoťte průběh poskytování služby, výsledky působení služby, popište případné změny, které nastaly v poskytování služby oproti jejímu popisu v žádosti)
</t>
    </r>
    <r>
      <rPr>
        <b/>
        <sz val="10"/>
        <color indexed="8"/>
        <rFont val="Arial"/>
        <family val="2"/>
        <charset val="238"/>
      </rPr>
      <t>Vyplnění není povinné.</t>
    </r>
  </si>
  <si>
    <t>struktura uživatelů služby dle stupně závislosti na pomoci jiné fyzické osoby</t>
  </si>
  <si>
    <t>ostatní</t>
  </si>
  <si>
    <t>Vyčerpaná výše neinvestiční dotace 1</t>
  </si>
  <si>
    <t>Vyčerpaná výše neinvestiční dotace 2</t>
  </si>
  <si>
    <t>Požadavek na neinvestiční dotaci 1</t>
  </si>
  <si>
    <t>Čerpání neinvestiční dotace 1</t>
  </si>
  <si>
    <t>Pěstounská péče - dohoda o výkonu</t>
  </si>
  <si>
    <t>Strukturální fondy (vlastní projekty poskytovatele sociálních služeb)</t>
  </si>
  <si>
    <t>Strukturální fondy (projekt Karlovarského kraje)</t>
  </si>
  <si>
    <t>Strukturální fondy (projekt obce)</t>
  </si>
  <si>
    <t>Strukturální fondy (ostatní)</t>
  </si>
  <si>
    <t>Úhrady od uživatelů (za základní činnosti sociální služby)</t>
  </si>
  <si>
    <t>Úhrady od uživatelů (za fakultativní činnosti)</t>
  </si>
  <si>
    <r>
      <t xml:space="preserve">Zástupce statutárního orgánu, popř. osoba oprávněná zastupovat příjemce
</t>
    </r>
    <r>
      <rPr>
        <sz val="8"/>
        <color indexed="8"/>
        <rFont val="Arial"/>
        <family val="2"/>
        <charset val="238"/>
      </rPr>
      <t>(jedná-li za příjemce více zástupců statutárního orgánu současně, uvedou se všechny tyto osoby)</t>
    </r>
  </si>
  <si>
    <t>Podpis (zástupce statutárního orgánu*, popř. osoba oprávněná zastupovat příjemce**):</t>
  </si>
  <si>
    <t>* v případě, kdy za příjemce jedná více zástupců statutárního orgánu současně, musí být závěrečná zpráva podepsána všemi zástupci statutárního orgánu</t>
  </si>
  <si>
    <t>Úvazky - pracovní smlouvy</t>
  </si>
  <si>
    <t>Úvazky - dohody o pracovní činnosti</t>
  </si>
  <si>
    <t>Rozsah práce (hod.) - dohody o provedení práce</t>
  </si>
  <si>
    <t>Úvazky - dohody o provedení práce</t>
  </si>
  <si>
    <t>Úvazky - obchodní smlouvy</t>
  </si>
  <si>
    <t>Úvazky celkem</t>
  </si>
  <si>
    <t>Tabulka - počty úvazků pracovníků celkem za celou sociální službu (identifikátor)</t>
  </si>
  <si>
    <t>Pracovní pozice</t>
  </si>
  <si>
    <t>Podíl přímé práce v %</t>
  </si>
  <si>
    <t>celkem (za celou sociální službu - identifikátor)</t>
  </si>
  <si>
    <t>počet poskytnutých úkonů (pouze pečovatelská služba)</t>
  </si>
  <si>
    <t>Rozdíl (výnosy - náklady)</t>
  </si>
  <si>
    <t>Prohlašuji, že údaje uváděné v této zprávě jsou správné a pravdivé.</t>
  </si>
  <si>
    <t>počet hodin pracovní pohotovosti (pouze tísňová péče)</t>
  </si>
  <si>
    <t>Poskytnutá výše neinvestiční dotace 1</t>
  </si>
  <si>
    <t>celkový počet uživatel-dnů (všechny druhy sociálních služeb kromě tísňové péče)</t>
  </si>
  <si>
    <t>celkový počet uživatel-hodin (všechny druhy sociálních služeb kromě tísňové péče)</t>
  </si>
  <si>
    <t>počet využití zařízení tísňové péče (pouze tísňová péče)</t>
  </si>
  <si>
    <t>Tabulka - počty úvazků pracovníků v rámci kategorie A sítě sociálních služeb v Karlovarském kraji</t>
  </si>
  <si>
    <t>za část služby poskytovanou v rámci kategorie A sítě sociálních služeb v Karlovarském kraji</t>
  </si>
  <si>
    <t>1.1.1 Pracovníci v přímé péči celkem</t>
  </si>
  <si>
    <t>1.1.1.1 Sociální pracovníci</t>
  </si>
  <si>
    <t>1.1.1.2 Pracovníci v sociálních službách</t>
  </si>
  <si>
    <t>1.1.1.3 Zdravotničtí pracovníci</t>
  </si>
  <si>
    <t>1.1.1.4 Pedagogičtí pracovníci</t>
  </si>
  <si>
    <t>1.1.1.5 Manželští a rodinní poradci</t>
  </si>
  <si>
    <t>1.1.1.6 Další odborní pracovníci, kteří přímo poskytují sociální služby</t>
  </si>
  <si>
    <t>1.1.2 Ostatní pracovníci celkem</t>
  </si>
  <si>
    <t>1.1.2.1 Ostatní pracovníci (obslužný personál)</t>
  </si>
  <si>
    <t>1.1.2.2 Vedoucí pracovníci</t>
  </si>
  <si>
    <t>1.1.2.3 Administrativní pracovníci</t>
  </si>
  <si>
    <t>1.2.1 Pracovníci v přímé péči celkem</t>
  </si>
  <si>
    <t>1.2.1.1 Sociální pracovníci</t>
  </si>
  <si>
    <t>1.2.1.2 Pracovníci v sociálních službách</t>
  </si>
  <si>
    <t>1.2.1.3 Zdravotničtí pracovníci</t>
  </si>
  <si>
    <t>1.2.1.4 Pedagogičtí pracovníci</t>
  </si>
  <si>
    <t>1.2.1.5 Manželští a rodinní poradci</t>
  </si>
  <si>
    <t>1.2.1.6 Další odborní pracovníci, kteří přímo poskytují sociální služby</t>
  </si>
  <si>
    <t>1.2.2 Ostatní pracovníci celkem</t>
  </si>
  <si>
    <t>1.2.2.1 Ostatní pracovníci (obslužný personál)</t>
  </si>
  <si>
    <t>1.2.2.2 Vedoucí pracovníci</t>
  </si>
  <si>
    <t>1.2.2.3 Administrativní pracovníci</t>
  </si>
  <si>
    <t>1.3.1 Pracovníci v přímé péči celkem</t>
  </si>
  <si>
    <t>1.3.1.1 Sociální pracovníci</t>
  </si>
  <si>
    <t>1.3.1.2 Pracovníci v sociálních službách</t>
  </si>
  <si>
    <t>1.3.1.3 Zdravotničtí pracovníci</t>
  </si>
  <si>
    <t>1.3.1.4 Pedagogičtí pracovníci</t>
  </si>
  <si>
    <t>1.3.1.5 Manželští a rodinní poradci</t>
  </si>
  <si>
    <t>1.3.1.6 Další odborní pracovníci, kteří přímo poskytují sociální služby</t>
  </si>
  <si>
    <t>1.3.2 Ostatní pracovníci celkem</t>
  </si>
  <si>
    <t>1.3.2.1 Ostatní pracovníci (obslužný personál)</t>
  </si>
  <si>
    <t>1.3.2.2 Vedoucí pracovníci</t>
  </si>
  <si>
    <t>1.3.2.3 Administrativní pracovníci</t>
  </si>
  <si>
    <t>Neinvestiční dotace 1 - dotace z rozpočtu Karlovarského kraje dle ustanovení § 101a zákona o sociálních službách</t>
  </si>
  <si>
    <t>osoby do 18 let</t>
  </si>
  <si>
    <t>Nevyčerpané prostředky z dotace z důvodu nesplnění stanovené hodnoty plnění indikátorů uvedené v příloze č. 1 smlouvy</t>
  </si>
  <si>
    <t>Fond pracovní doby               (v hodinách)</t>
  </si>
  <si>
    <t>Počet prac. dnů mezi daty               (ve dnech)</t>
  </si>
  <si>
    <t>SOUČET</t>
  </si>
  <si>
    <t>DPP</t>
  </si>
  <si>
    <t>DPČ</t>
  </si>
  <si>
    <t>Pracovní smlouvy</t>
  </si>
  <si>
    <t>Náklady síť A</t>
  </si>
  <si>
    <t>Zaměstnanci - úvazky síť A</t>
  </si>
  <si>
    <t>Zaměstnanci - úvazky celkem</t>
  </si>
  <si>
    <t>Náklady celkem</t>
  </si>
  <si>
    <t>Úvazky - DPČ</t>
  </si>
  <si>
    <t>Úvazky - DPP</t>
  </si>
  <si>
    <t>Svátky v roce</t>
  </si>
  <si>
    <t>Podíl přímé práce v hodinách</t>
  </si>
  <si>
    <t>Fond pracovní doby v roce (hod.)</t>
  </si>
  <si>
    <t xml:space="preserve"> ---</t>
  </si>
  <si>
    <t>Úvazky z tabulky - počty úvazků pracovníků v rámci kategorie A sítě (pracovníci v přímé péči)</t>
  </si>
  <si>
    <t>Přepočtené pracovní úvazky PP</t>
  </si>
  <si>
    <t>Přepočtené pracovní úvazky DPP</t>
  </si>
  <si>
    <t>Přepočtené pracovní úvazky DPČ</t>
  </si>
  <si>
    <t>Přepočtené pracovní úvazky OS</t>
  </si>
  <si>
    <t>Jiné osobní náklady</t>
  </si>
  <si>
    <t xml:space="preserve"> --- </t>
  </si>
  <si>
    <t>Náklady</t>
  </si>
  <si>
    <t>síť</t>
  </si>
  <si>
    <t>Položky</t>
  </si>
  <si>
    <t>V tabulkách pro síť A:</t>
  </si>
  <si>
    <t xml:space="preserve"> - pokud je zadán úvazek, nebo </t>
  </si>
  <si>
    <t xml:space="preserve"> - pokud úvazek není kryt </t>
  </si>
  <si>
    <t xml:space="preserve">nákladům není uveden </t>
  </si>
  <si>
    <t>úvazek, zabarví se červeně</t>
  </si>
  <si>
    <t xml:space="preserve">náklady, nebo k vykázaným </t>
  </si>
  <si>
    <t>(pozn. K úvazkům z obchodních</t>
  </si>
  <si>
    <t xml:space="preserve">smluv jsou náklady uvedeny </t>
  </si>
  <si>
    <t xml:space="preserve">náklady z úvazku v odpovídajících </t>
  </si>
  <si>
    <t>V tabulkách pro celou síť:</t>
  </si>
  <si>
    <t xml:space="preserve"> - hodnoty ve všech uvedených</t>
  </si>
  <si>
    <t xml:space="preserve">buňkách jsou srovnávány </t>
  </si>
  <si>
    <t>s odpovídajícími hodnotami buněk</t>
  </si>
  <si>
    <t>v tabulkách pro síť A a pokud:</t>
  </si>
  <si>
    <t xml:space="preserve"> - jsou shodné, zabarví se zeleně</t>
  </si>
  <si>
    <t xml:space="preserve"> - hodnoty pro celou šíť jsou vyšší,</t>
  </si>
  <si>
    <t>zabarví se žlutě</t>
  </si>
  <si>
    <t xml:space="preserve"> - hodnoty pro celou šíť jsou nižší,</t>
  </si>
  <si>
    <t>zabarví se červeně</t>
  </si>
  <si>
    <t xml:space="preserve"> - srovnávány jsou hodnoty</t>
  </si>
  <si>
    <t>zaokrouhlené na dvě desetinná</t>
  </si>
  <si>
    <t xml:space="preserve"> - při porovnávání úvazků </t>
  </si>
  <si>
    <t xml:space="preserve"> - plynulá škála přechodů - proto</t>
  </si>
  <si>
    <t>při komparaci síť s celkem jsou</t>
  </si>
  <si>
    <t>kontrastní barvy</t>
  </si>
  <si>
    <t>Tento list bude pro poskytovatele skryt</t>
  </si>
  <si>
    <t xml:space="preserve">1. pravidlo číslo zadané v úvazku je větší </t>
  </si>
  <si>
    <t xml:space="preserve">2. pravidlo číslo zadané v nákladech je </t>
  </si>
  <si>
    <t>zvlášť v malé tabulce dole, porovnáván</t>
  </si>
  <si>
    <t>není sloupec úvazky celkem)</t>
  </si>
  <si>
    <t>krát číslo zadané v úvazku krát 1000</t>
  </si>
  <si>
    <t xml:space="preserve">větší než součin čísla zadaného </t>
  </si>
  <si>
    <t>v úvazku krát číslo zadané v nákladech</t>
  </si>
  <si>
    <t>krát 1000</t>
  </si>
  <si>
    <t>hlídáno je pouze to, zda odpovídající</t>
  </si>
  <si>
    <t>položka není nulová !</t>
  </si>
  <si>
    <t xml:space="preserve">a nákladů nesmí být nenulový úvazek </t>
  </si>
  <si>
    <t>a nulový náklad a naopak</t>
  </si>
  <si>
    <t>zabarvení buněk v malé tabulce Náklady</t>
  </si>
  <si>
    <t>sloupec celkem</t>
  </si>
  <si>
    <t>hodnota síť</t>
  </si>
  <si>
    <t xml:space="preserve"> - červená - hodnota celkem je menší než</t>
  </si>
  <si>
    <t xml:space="preserve"> - zelená - hodnota celkem je stejná jako</t>
  </si>
  <si>
    <t xml:space="preserve"> - žlutá - hodnota celkem je větší  než</t>
  </si>
  <si>
    <t>hodnota síť (chyba)</t>
  </si>
  <si>
    <t>sloupec síť</t>
  </si>
  <si>
    <t xml:space="preserve"> - červená - náklad na pracovníky nemá</t>
  </si>
  <si>
    <t>v tabulce odpovídající úvazek</t>
  </si>
  <si>
    <t xml:space="preserve">hodnota síť (zkontrolovat, zda se liší </t>
  </si>
  <si>
    <t>úvazky)</t>
  </si>
  <si>
    <t>Významy barev zvýraznění buněk</t>
  </si>
  <si>
    <t>červená - je to špatně</t>
  </si>
  <si>
    <t>Tech.:</t>
  </si>
  <si>
    <t>než součin čísla zadaného  v nákladech</t>
  </si>
  <si>
    <t>Čerpání neinvestiční dotace 2</t>
  </si>
  <si>
    <t>náklady celkem (za celou sociální službu - identifikátor)</t>
  </si>
  <si>
    <t xml:space="preserve">náklady za část služby poskytovanou v rámci kategorie A sítě </t>
  </si>
  <si>
    <t xml:space="preserve">upozornění: součty přepočtených pracovních úvazků se musí rovnat počtům úvazků pracovníků v přímé péči v tabulce - počty úvazků v rámci kategorie A sítě </t>
  </si>
  <si>
    <t xml:space="preserve">položkách řádků (modré), buňky se </t>
  </si>
  <si>
    <t>zabarví zeleně, ale</t>
  </si>
  <si>
    <t>místa (vyjma položky úvazky DPP (hod.))</t>
  </si>
  <si>
    <t>část B int_AT_péče</t>
  </si>
  <si>
    <t>Příjemce uplatnil odpočet DPH</t>
  </si>
  <si>
    <t>Příjemce neuplatnil odpočet DPH</t>
  </si>
  <si>
    <r>
      <t xml:space="preserve">Daň z přidané hodnoty
</t>
    </r>
    <r>
      <rPr>
        <sz val="9"/>
        <color indexed="8"/>
        <rFont val="Arial"/>
        <family val="2"/>
        <charset val="238"/>
      </rPr>
      <t>(vyberte vhodnou alternativu))</t>
    </r>
  </si>
  <si>
    <t xml:space="preserve">** v případě osoby oprávněné zastupovat příjemce odlišné od statutárního orgánu je nutné doložit kopii dokladu opravňujícího zastupovat příjemce </t>
  </si>
  <si>
    <t>skutečná hodnota (1. pololetí 2019)</t>
  </si>
  <si>
    <t>počet hodin poskytování přímé péče v rámci setkání (pouze pečovatelská služba)</t>
  </si>
  <si>
    <r>
      <t xml:space="preserve">Část C - Souhrnné plnění indikátorů - kvalitativních - skutečnost v roce 2019
</t>
    </r>
    <r>
      <rPr>
        <sz val="10"/>
        <color indexed="8"/>
        <rFont val="Arial"/>
        <family val="2"/>
        <charset val="238"/>
      </rPr>
      <t>(vyplní se podle druhu sociální služby v návaznosti na regionální karty sociálních služeb - RKSS;  vyplní se údaje za službu poskytovanou v rámci kategorie A sítě sociálních služeb v Karlovarském kraji)</t>
    </r>
  </si>
  <si>
    <t>Obec</t>
  </si>
  <si>
    <t>Dotace z rozpočtu obce</t>
  </si>
  <si>
    <t>Příspěvek zřizovatele</t>
  </si>
  <si>
    <t>Abertamy</t>
  </si>
  <si>
    <t>Andělská Hora</t>
  </si>
  <si>
    <t>Aš</t>
  </si>
  <si>
    <t>Bečov nad Teplou</t>
  </si>
  <si>
    <t>Bochov</t>
  </si>
  <si>
    <t>Boží Dar</t>
  </si>
  <si>
    <t>Božičany</t>
  </si>
  <si>
    <t>Bražec</t>
  </si>
  <si>
    <t>Březová (u Karlových Varů)</t>
  </si>
  <si>
    <t>Březová (u Sokolova)</t>
  </si>
  <si>
    <t>Bublava</t>
  </si>
  <si>
    <t>Bukovany</t>
  </si>
  <si>
    <t>Citice</t>
  </si>
  <si>
    <t>Černava</t>
  </si>
  <si>
    <t>Čichalov</t>
  </si>
  <si>
    <t>Dalovice</t>
  </si>
  <si>
    <t>Dasnice</t>
  </si>
  <si>
    <t>Děpoltovice</t>
  </si>
  <si>
    <t>Dolní Nivy</t>
  </si>
  <si>
    <t>Dolní Rychnov</t>
  </si>
  <si>
    <t>Dolní Žandov</t>
  </si>
  <si>
    <t>Doupovské Hradiště</t>
  </si>
  <si>
    <t>Drmoul</t>
  </si>
  <si>
    <t>Františkovy Lázně</t>
  </si>
  <si>
    <t>Habartov</t>
  </si>
  <si>
    <t>Hájek</t>
  </si>
  <si>
    <t>Hazlov</t>
  </si>
  <si>
    <t>Horní Blatná</t>
  </si>
  <si>
    <t>Horní Slavkov</t>
  </si>
  <si>
    <t xml:space="preserve">Hory </t>
  </si>
  <si>
    <t>Hranice</t>
  </si>
  <si>
    <t>Hroznětín</t>
  </si>
  <si>
    <t>Cheb</t>
  </si>
  <si>
    <t>Chlum Svaté Maří</t>
  </si>
  <si>
    <t>Chodov</t>
  </si>
  <si>
    <t>Chodov (u Bečova)</t>
  </si>
  <si>
    <t>Chyše</t>
  </si>
  <si>
    <t>Jáchymov</t>
  </si>
  <si>
    <t>Jenišov</t>
  </si>
  <si>
    <t>Jindřichovice</t>
  </si>
  <si>
    <t>Josefov</t>
  </si>
  <si>
    <t>Kaceřov</t>
  </si>
  <si>
    <t>Karlovy Vary</t>
  </si>
  <si>
    <t>Kolová</t>
  </si>
  <si>
    <t>Krajková</t>
  </si>
  <si>
    <t>Královské Poříčí</t>
  </si>
  <si>
    <t>Kraslice</t>
  </si>
  <si>
    <t>Krásná</t>
  </si>
  <si>
    <t>Krásné Údolí</t>
  </si>
  <si>
    <t>Krásno</t>
  </si>
  <si>
    <t>Krásný Les</t>
  </si>
  <si>
    <t>Křižovatka</t>
  </si>
  <si>
    <t>Kynšperk nad Ohří</t>
  </si>
  <si>
    <t>Kyselka</t>
  </si>
  <si>
    <t>Lázně Kynžvart</t>
  </si>
  <si>
    <t>Libá</t>
  </si>
  <si>
    <t>Libavské Údolí</t>
  </si>
  <si>
    <t>Lipová</t>
  </si>
  <si>
    <t>Loket</t>
  </si>
  <si>
    <t>Lomnice</t>
  </si>
  <si>
    <t>Luby</t>
  </si>
  <si>
    <t>Mariánské Lázně</t>
  </si>
  <si>
    <t>Merklín</t>
  </si>
  <si>
    <t>Milhostov</t>
  </si>
  <si>
    <t>Milíkov</t>
  </si>
  <si>
    <t>Mírová</t>
  </si>
  <si>
    <t>Mnichov</t>
  </si>
  <si>
    <t>Nebanice</t>
  </si>
  <si>
    <t>Nejdek</t>
  </si>
  <si>
    <t>Nová Role</t>
  </si>
  <si>
    <t>Nová Ves</t>
  </si>
  <si>
    <t>Nové Hamry</t>
  </si>
  <si>
    <t>Nové Sedlo</t>
  </si>
  <si>
    <t>Nový Kostel</t>
  </si>
  <si>
    <t>Odrava</t>
  </si>
  <si>
    <t>Okrouhlá</t>
  </si>
  <si>
    <t>Oloví</t>
  </si>
  <si>
    <t>Ostrov</t>
  </si>
  <si>
    <t>Otovice</t>
  </si>
  <si>
    <t>Otročín</t>
  </si>
  <si>
    <t>Ovesné Kladruby</t>
  </si>
  <si>
    <t>Pernink</t>
  </si>
  <si>
    <t>Pila</t>
  </si>
  <si>
    <t>Plesná</t>
  </si>
  <si>
    <t>Podhradí</t>
  </si>
  <si>
    <t>Pomezí nad Ohří</t>
  </si>
  <si>
    <t>Potůčky</t>
  </si>
  <si>
    <t>Poustka</t>
  </si>
  <si>
    <t>Prameny</t>
  </si>
  <si>
    <t>Přebuz</t>
  </si>
  <si>
    <t>Pšov</t>
  </si>
  <si>
    <t>Rotava</t>
  </si>
  <si>
    <t>Rovná</t>
  </si>
  <si>
    <t>Sadov</t>
  </si>
  <si>
    <t>Skalná</t>
  </si>
  <si>
    <t>Smolné Pece</t>
  </si>
  <si>
    <t>Sokolov</t>
  </si>
  <si>
    <t>Stanovice</t>
  </si>
  <si>
    <t>Stará Voda</t>
  </si>
  <si>
    <t>Staré Sedlo</t>
  </si>
  <si>
    <t>Stráž nad Ohří</t>
  </si>
  <si>
    <t>Stružná</t>
  </si>
  <si>
    <t>Stříbrná</t>
  </si>
  <si>
    <t>Svatava</t>
  </si>
  <si>
    <t>Šabina</t>
  </si>
  <si>
    <t>Šemnice</t>
  </si>
  <si>
    <t>Šindelová</t>
  </si>
  <si>
    <t>Štědrá</t>
  </si>
  <si>
    <t>Tatrovice</t>
  </si>
  <si>
    <t>Teplá</t>
  </si>
  <si>
    <t>Teplička</t>
  </si>
  <si>
    <t>Těšovice</t>
  </si>
  <si>
    <t>Toužim</t>
  </si>
  <si>
    <t>Trstěnice</t>
  </si>
  <si>
    <t>Třebeň</t>
  </si>
  <si>
    <t>Tři Sekery</t>
  </si>
  <si>
    <t>Tuřany</t>
  </si>
  <si>
    <t>Útvina</t>
  </si>
  <si>
    <t>Valeč</t>
  </si>
  <si>
    <t>Valy</t>
  </si>
  <si>
    <t>Velichov</t>
  </si>
  <si>
    <t>Velká Hleďsebe</t>
  </si>
  <si>
    <t>Velký Luh</t>
  </si>
  <si>
    <t>Verušičky</t>
  </si>
  <si>
    <t>Vintířov</t>
  </si>
  <si>
    <t>Vlkovice</t>
  </si>
  <si>
    <t>Vojkovice</t>
  </si>
  <si>
    <t>Vojtanov</t>
  </si>
  <si>
    <t>Vrbice</t>
  </si>
  <si>
    <t>Vřesová</t>
  </si>
  <si>
    <t>Vysoká Pec</t>
  </si>
  <si>
    <t>Zádub-Závišín</t>
  </si>
  <si>
    <t>Žlutice</t>
  </si>
  <si>
    <t>jiné - uveďte jaké</t>
  </si>
  <si>
    <t xml:space="preserve">Obce - dotace z rozpočtů obcí </t>
  </si>
  <si>
    <t>Obce - příspěvky zřizovatele</t>
  </si>
  <si>
    <t>Dofinancování sociální služby - dotace z rozpočtu Karlovarského kraje dle ustanovení § 105 zákona o sociálních službách</t>
  </si>
  <si>
    <t>Poskytnutá výše dofinancování</t>
  </si>
  <si>
    <t>Vyčerpaná výše dofinancování</t>
  </si>
  <si>
    <t>Čerpání dofinancování</t>
  </si>
  <si>
    <t>Čerpání neinvestiční dotace 3</t>
  </si>
  <si>
    <t>Poskytnutá výše neinvestiční dotace 3</t>
  </si>
  <si>
    <t>Vyčerpaná výše neinvestiční dotace 3</t>
  </si>
  <si>
    <t>Neinvestiční dotace 3 - dotace z rozpočtu Karlovarského kraje v rámci projektu Podpora vybraných služeb sociální prevence</t>
  </si>
  <si>
    <t>celkový počet uživatel-dnů</t>
  </si>
  <si>
    <r>
      <t xml:space="preserve">Ambulantní a terénní služba sociální péče
</t>
    </r>
    <r>
      <rPr>
        <sz val="10"/>
        <color indexed="8"/>
        <rFont val="Arial"/>
        <family val="2"/>
        <charset val="238"/>
      </rPr>
      <t>(vyplňují sociální služby podpora samostatného bydlení)</t>
    </r>
  </si>
  <si>
    <t>skutečná hodnota (červenec - srpen 2019)</t>
  </si>
  <si>
    <t>skutečná hodnota (leden - srpen 2019, za celou sociální službu - identifikátor)</t>
  </si>
  <si>
    <t>celkový počet uživatel-hodin</t>
  </si>
  <si>
    <t>Výběr obce</t>
  </si>
  <si>
    <t>Čerpání neinvestiční dotace 3.1</t>
  </si>
  <si>
    <t>51.1</t>
  </si>
  <si>
    <t>56.1</t>
  </si>
  <si>
    <t>celkový počet uživatelů (všechny druhy sociálních služeb kromě telefonické krizové pomoci)</t>
  </si>
  <si>
    <t>celkový počet hovorů (pouze telefonická krizová pomoc)</t>
  </si>
  <si>
    <t>počet lůžek (pouze noclehárny)</t>
  </si>
  <si>
    <t>celkový počet intervencí</t>
  </si>
  <si>
    <r>
      <t xml:space="preserve">struktura uživatelů služby dle stupně závislosti na pomoci jiné fyzické osoby
</t>
    </r>
    <r>
      <rPr>
        <sz val="10"/>
        <color indexed="8"/>
        <rFont val="Arial"/>
        <family val="2"/>
        <charset val="238"/>
      </rPr>
      <t>(pouze sociálně terapeutické dílny)</t>
    </r>
  </si>
  <si>
    <r>
      <t xml:space="preserve">Ambulantní a terénní služba sociální prevence
</t>
    </r>
    <r>
      <rPr>
        <sz val="10"/>
        <color indexed="8"/>
        <rFont val="Arial"/>
        <family val="2"/>
        <charset val="238"/>
      </rPr>
      <t>(vyplňují sociální služby intervenční centra (ambulantní, terénní forma), nízkoprahová denní centra, sociální rehabilitace (ambulantní, terénní forma), sociálně terapeutické dílny)</t>
    </r>
  </si>
  <si>
    <t>skutečná hodnota (leden - srpen 2019)</t>
  </si>
  <si>
    <t>celkový počet uživatel-hodin (pouze sociálně terapeutické dílny)</t>
  </si>
  <si>
    <t>celkový počet intervencí (všechny druhy sociálních služeb kromě sociálně terapeutických dílen)</t>
  </si>
  <si>
    <t>celkový počet kontaktů (všechny druhy sociálních služeb kromě sociálně terapeutických dílen)</t>
  </si>
  <si>
    <t>část B ind AT prev</t>
  </si>
  <si>
    <t>61.1</t>
  </si>
  <si>
    <t>Projekt</t>
  </si>
  <si>
    <t>část B ind AT prev PROJEKT 1. část roku</t>
  </si>
  <si>
    <t>část B int_AT_péče PROJEKT 1. část roku</t>
  </si>
  <si>
    <t>část F zdroje celkem (za celou sociální službu )</t>
  </si>
  <si>
    <t>část F zdroje za část služby poskytovanou v rámci kategorie A sítě sociálních služeb v Karlovarském kraji</t>
  </si>
  <si>
    <t>Část E - Náklady služby</t>
  </si>
  <si>
    <t>Pro nový projekt</t>
  </si>
  <si>
    <t xml:space="preserve"> 26.1</t>
  </si>
  <si>
    <t>56.2</t>
  </si>
  <si>
    <r>
      <t xml:space="preserve">Pobytová služba sociální péče
</t>
    </r>
    <r>
      <rPr>
        <sz val="10"/>
        <color indexed="8"/>
        <rFont val="Arial"/>
        <family val="2"/>
        <charset val="238"/>
      </rPr>
      <t>(vyplňují sociální služby domovy pro osoby se zdravotním postižením, domovy pro seniory, domovy se zvláštním režimem, chráněné bydlení, odlehčovací služby (pobytová forma), sociální služby poskytované ve zdravotnických zařízeních lůžkové péče, týdenní stacionáře)</t>
    </r>
  </si>
  <si>
    <t>počet lůžek</t>
  </si>
  <si>
    <t>počet dnů poskytování (provozu) služby</t>
  </si>
  <si>
    <t>celková kapacita počtu lůžko-dnů</t>
  </si>
  <si>
    <t>celkový skutečný využitý počet lůžko-dnů</t>
  </si>
  <si>
    <t>obložnost</t>
  </si>
  <si>
    <t>struktura lůžek dle jejich obsazení uživateli podle stupně závislosti na pomoci jiné fyzické osoby</t>
  </si>
  <si>
    <r>
      <t>Část B - Souhrnné plnění indikátorů - kvantitativních - skutečnost za období leden - srpen 2019</t>
    </r>
    <r>
      <rPr>
        <sz val="10"/>
        <color indexed="8"/>
        <rFont val="Arial"/>
        <family val="2"/>
        <charset val="238"/>
      </rPr>
      <t xml:space="preserve">
(vyplní se příslušné tabulky dle druhu sociální služby,  vyplní se údaje za službu poskytovanou v rámci kategorie A sítě sociálních služeb v Karlovarském kraji, tj. max. hodnoty indikátorů dle přílohy č. 1 Pověření k poskytování služeb obecného hospodářského zájmu v rámci projektu Podpora vybraných služeb sociální prevence - pokud není dále u jednotlivých tabulek uvedeno jinak)</t>
    </r>
  </si>
  <si>
    <r>
      <t xml:space="preserve">Závěrečná zpráva o poskytování sociální služby v rámci projektu Podpora vybraných služeb sociální prevence za období 1. 1. 2019 - 31. 8. 2019 - ambulantní a terénní služby sociální péče
</t>
    </r>
    <r>
      <rPr>
        <sz val="10"/>
        <color indexed="8"/>
        <rFont val="Arial"/>
        <family val="2"/>
        <charset val="238"/>
      </rPr>
      <t>(vyplňují sociální služby podpora samostatného bydlení)</t>
    </r>
  </si>
  <si>
    <r>
      <t xml:space="preserve">Závěrečná zpráva o poskytování sociální služby v rámci projektu Podpora vybraných služeb sociální prevence za období 1. 1. 2019 - 31. 8. 2019 - ambulantní a terénní služby sociální prevence
</t>
    </r>
    <r>
      <rPr>
        <sz val="10"/>
        <color indexed="8"/>
        <rFont val="Arial"/>
        <family val="2"/>
        <charset val="238"/>
      </rPr>
      <t>(vyplňují sociální služby intervenční centra (ambulantní, terénní forma), nízkoprahová denní centra, sociální rehabilitace (ambulantní, terénní forma), sociálně terapeutické dílny)</t>
    </r>
  </si>
  <si>
    <t>část B ind_P_péče</t>
  </si>
  <si>
    <r>
      <t xml:space="preserve">Závěrečná zpráva o poskytování sociální služby v rámci projektu Podpora vybraných služeb sociální prevece za období 1. 1. 2019 - 31. 8. 2019 - pobytové služby sociální prevence
</t>
    </r>
    <r>
      <rPr>
        <sz val="10"/>
        <color indexed="8"/>
        <rFont val="Arial"/>
        <family val="2"/>
        <charset val="238"/>
      </rPr>
      <t>(vyplňují sociální služby azylové domy, domy na půl cesty, intervenční centra (pobytová forma))</t>
    </r>
  </si>
  <si>
    <r>
      <t xml:space="preserve">Pobytová služba sociální prevence
</t>
    </r>
    <r>
      <rPr>
        <sz val="10"/>
        <color indexed="8"/>
        <rFont val="Arial"/>
        <family val="2"/>
        <charset val="238"/>
      </rPr>
      <t>(vyplňují sociální služby azylové domy, domy na půl cesty, intervenční centra (pobytová forma))</t>
    </r>
  </si>
  <si>
    <t>část B ind P prev</t>
  </si>
  <si>
    <t>část B ind P prev PROJEKT 1. část roku</t>
  </si>
  <si>
    <t>71.1</t>
  </si>
  <si>
    <t>Část D - Pracovníci služby - skutečnost za období leden - srpen 2019</t>
  </si>
  <si>
    <t>Část E - Náklady služby - skutečnost za období leden - srpen 2019</t>
  </si>
  <si>
    <t>Část F - Výnosy (zdroje) služby - skutečnost za období leden - srpen 2019</t>
  </si>
  <si>
    <r>
      <rPr>
        <b/>
        <sz val="11"/>
        <color indexed="8"/>
        <rFont val="Arial"/>
        <family val="2"/>
        <charset val="238"/>
      </rPr>
      <t>Část G - Výnosy (zdroje) služby - obce - skutečnost za období leden - srpen 2019</t>
    </r>
    <r>
      <rPr>
        <b/>
        <sz val="10"/>
        <color indexed="8"/>
        <rFont val="Arial"/>
        <family val="2"/>
        <charset val="238"/>
      </rPr>
      <t xml:space="preserve">
</t>
    </r>
    <r>
      <rPr>
        <sz val="10"/>
        <color indexed="8"/>
        <rFont val="Arial"/>
        <family val="2"/>
        <charset val="238"/>
      </rPr>
      <t>(vyplní se údaje za část služby poskytovanou v rámci kategorie A sítě sociálních služeb v Karlovarském kraji)</t>
    </r>
  </si>
  <si>
    <r>
      <t xml:space="preserve">Vratka neinvestiční dotace 3
</t>
    </r>
    <r>
      <rPr>
        <sz val="9"/>
        <rFont val="Arial"/>
        <family val="2"/>
        <charset val="238"/>
      </rPr>
      <t>(vratka dle ustanovení Čl. VI. odst. 19 / Čl. VI. odst. 20 smlouvy)</t>
    </r>
  </si>
  <si>
    <t>osobní náklad za celou sociální službu není krytý úvazkem</t>
  </si>
  <si>
    <t>osobní náklad za část službyv rámci kategorie A sítě není krytý úvazkem</t>
  </si>
  <si>
    <t>náklad za část služby v rámci kategorie A sítě je větší, než náklad za celou službu</t>
  </si>
  <si>
    <t>součet čerpání neinvestičních dotací a dofinancování je vyšší, než náklad za část služby poskytované v rámci kategorie A sítě</t>
  </si>
  <si>
    <t>Chybí náklady na úvazky - pracovní smlouvy</t>
  </si>
  <si>
    <t>Chybí náklady na úvazky - dohody o pracovní činnosti</t>
  </si>
  <si>
    <t>Chybí náklady na úvazky - dohody o provedení práce</t>
  </si>
  <si>
    <t>Výnosy za celou sociální službu jsou menší, než výnosy za část služby v rámci kategorie A sítě</t>
  </si>
  <si>
    <t>/* - pozn. zvýraznění položky ve sloupcích Náklady (celkem či za část služby A) na těchto řádcích nastane v případě, že odpovídající úvazky na listu část D zaměstnanci, ve sloupcích ˇUvazky - obchodní smlouvy na řádcích Pracovníci v přímé péči celkem či Ostatní pracovníci celkem jsou nulové</t>
  </si>
  <si>
    <t>Detekce chyby</t>
  </si>
  <si>
    <r>
      <t xml:space="preserve"> Ke zvýraznění buněk dojde v případě že:                                                                                                              - hodnoty ve sloupci skutečných hodnot za celou sociální službu jsou menší než hodnoty ve sloupci skutečná hodnota  – platí pro řádek počet lůžek, řádek počet dnů poskytování (provozu) služby, řádek celkový skutečný využitý počet lůžko-dnů, řádek obložnost a řádek celkový počet uživatelů
- v řádku celkový počet uživatelů jsou skutečné hodnoty v časových obdobích (pololetí, čtvrtletí, ..) větší než hodnota ve sloupci skutečná hodnota 
- v řádku obložnost (celková kapacita lůžko-dnů / celkový skutečný využitý počet lůžko-dnů) je hodnota větší než 1 (větší než 100%) - </t>
    </r>
    <r>
      <rPr>
        <b/>
        <sz val="10"/>
        <color theme="1"/>
        <rFont val="Arial"/>
        <family val="2"/>
        <charset val="238"/>
      </rPr>
      <t>detekováno přímo v tabulce</t>
    </r>
    <r>
      <rPr>
        <sz val="10"/>
        <color theme="1"/>
        <rFont val="Arial"/>
        <family val="2"/>
        <charset val="238"/>
      </rPr>
      <t xml:space="preserve">
- v řádku celkový skutečný využitý počet lůžko-dnů je hodnota větší než v řádku celková kapacita lůžko-dnů (platí pro sloupce všech časových období)</t>
    </r>
  </si>
  <si>
    <t xml:space="preserve"> Ke zvýraznění buněk dojde v případě že:                                                                                                              -  hodnoty ve sloupci skutečných hodnot za celou sociální službu jsou menší než hodnoty ve sloupci skutečná hodnota  – platí pro řádky provozních dob a pro řádek celkový počet uživatelů                                                                                           - v řádku celkový počet uživatelů jsou skutečné hodnoty v časových obdobích (pololetí, čtvrtletí, ..) větší než hodnota ve sloupci skutečná hodnota </t>
  </si>
  <si>
    <t xml:space="preserve"> Ke zvýraznění buněk dojde v případě že:                                                                                                                     -  hodnoty ve sloupci skutečných hodnot za celou sociální službu jsou menší než hodnoty ve sloupci skutečná hodnota  – platí pro řádky provozních dob, pro řádek celkový počet uživatelů, pro řádek celkový počet hovorů a pro řádek celkový počet lůžek                                                                                                                        - v řádku celkový počet uživatelů jsou skutečné hodnoty v časových obdobích (pololetí, čtvrtletí, ..) větší než hodnota ve sloupci skutečná hodnota </t>
  </si>
  <si>
    <t xml:space="preserve"> Ke zvýraznění buněk dojde v případě že:                                                                                                        -  hodnoty ve sloupci skutečných hodnot za celou sociální službu jsou menší než hodnoty ve sloupci skutečná hodnota  – platí pro řádky provozních dob a pro řádek celkový počet uživatelů                                                                                           - v řádku celkový počet uživatelů jsou skutečné hodnoty v časových obdobích (pololetí, čtvrtletí, ..) větší než hodnota ve sloupci skutečná hodnota (pozor, hodnota ve sloupci skutečná hodnota se přenáší ze sloupce celkem (řádek celkem) z tabulky struktura uživatelů!)</t>
  </si>
  <si>
    <r>
      <t xml:space="preserve"> Ke zvýraznění buněk dojde v případě že:                                                                                                              - hodnoty ve sloupci skutečných hodnot za celou sociální službu jsou menší než hodnoty ve sloupci skutečná hodnota  – platí pro řádek počet lůžek, řádek počet dnů poskytování (provozu) služby, řádek celkový skutečný využitý počet lůžko-dnů, řádek obložnost a řádek celkový počet uživatelů
- v řádku celkový počet uživatelů jsou skutečné hodnoty v časových obdobích (pololetí, čtvrtletí, ..) větší než hodnota ve sloupci skutečná hodnota 
- v řádku obložnost (celkový skutečný využitý počet lůžko-dnů / celková kapacita lůžko-dnů) je hodnota větší než 1 (větší než 100%) - </t>
    </r>
    <r>
      <rPr>
        <b/>
        <sz val="10"/>
        <color theme="1"/>
        <rFont val="Arial"/>
        <family val="2"/>
        <charset val="238"/>
      </rPr>
      <t>detekováno přímo v tabulce</t>
    </r>
    <r>
      <rPr>
        <sz val="10"/>
        <color theme="1"/>
        <rFont val="Arial"/>
        <family val="2"/>
        <charset val="238"/>
      </rPr>
      <t xml:space="preserve">
- v řádku celkový skutečný využitý počet lůžko-dnů je hodnota větší než v řádku celková kapacita lůžko-dnů (platí pro sloupce všech časových období)</t>
    </r>
  </si>
  <si>
    <t>Pracovní úvazky přepočtené na vykazované období</t>
  </si>
  <si>
    <t>/* - pozn. zvýraznění položky ve sloupci Úvazky - obchodní smlouvy na tomto řádku nastane v případě, že je zadán úvazek a že náklady na listu část E náklady, ve sloupci celkem (za celou sociální službu) na řádku 2.6.9 jsou nulové</t>
  </si>
  <si>
    <t>/* - pozn. zvýraznění položky ve sloupci Úvazky - obchodní smlouvy na tomto řádku nastane v případě, že je zadán úvazek, a že náklady na listu část E náklady, ve sloupci celkem (za celou sociální službu) na řádku 2.6.8 jsou nulové</t>
  </si>
  <si>
    <t>/* - pozn. zvýraznění položky ve sloupci Úvazky - obchodní smlouvy na tomto řádku nastane v případě, že je zadán úvazek, a že náklady na listu část E náklady, ve sloupci za část služby poskytovanou v rámci kategorie A sítě na řádku 2.6.9 jsou nulové</t>
  </si>
  <si>
    <t>/* - pozn. zvýraznění položky ve sloupci Úvazky - obchodní smlouvy na tomto řádku nastane v případě, že je zadán úvazek, a že  náklady na listu část E náklady, ve sloupci za část služby poskytovanou v rámci kategorie A sítě na řádku 2.6.8 jsou nulové</t>
  </si>
  <si>
    <t>zelená - je to v pohodě - hodnoty jsou stejné</t>
  </si>
  <si>
    <t>žlutá - ještě něco je třeba zkontrolovat - hodnoty se liší</t>
  </si>
  <si>
    <t>ID:</t>
  </si>
  <si>
    <t>poznámka: buňka se zvýrazní, když částka vyčerpané neinvestiční dotace (či dofinancování) je vyšší než částka poskytnuté neinvestiční dotace (či dofinancování)</t>
  </si>
  <si>
    <r>
      <t xml:space="preserve"> Ke zvýraznění buněk dojde v případě že:                                                                                                              - hodnoty ve sloupci skutečných hodnot za celou sociální službu jsou menší než hodnoty ve sloupci skutečná hodnota  – platí pro řádek počet lůžek, řádek počet dnů poskytování (provozu) služby, řádek celkový skutečný využitý počet lůžko-dnů, řádek obložnost a řádek celkový počet uživatelů
- v řádku celkový počet uživatelů jsou skutečné hodnoty v časových obdobích (pololetí, čtvrtletí, ..) větší než hodnota ve sloupci skutečná hodnota (pozor, hodnota ve sloupci skutečná hodnota se přenáší ze sloupce celkem (řádek celkem) z tabulky struktura uživatelů!)
- v řádku obložnost (celkový skutečný využitý počet lůžko-dnů / celková kapacita lůžko-dnů) je hodnota větší než 1 (větší než 100%) - </t>
    </r>
    <r>
      <rPr>
        <b/>
        <sz val="10"/>
        <color theme="1"/>
        <rFont val="Arial"/>
        <family val="2"/>
        <charset val="238"/>
      </rPr>
      <t>detekováno přímo v tabulce</t>
    </r>
    <r>
      <rPr>
        <sz val="10"/>
        <color theme="1"/>
        <rFont val="Arial"/>
        <family val="2"/>
        <charset val="238"/>
      </rPr>
      <t xml:space="preserve">
- v řádku celkový skutečný využitý počet lůžko-dnů je hodnota větší než v řádku celková kapacita lůžko-dnů (platí pro sloupce všech časových období)</t>
    </r>
  </si>
  <si>
    <t>Část H - Seznam příloh k Závěrečné zprávě o poskytování sociální služby</t>
  </si>
  <si>
    <t>Pracovníci (hodiny) celkem</t>
  </si>
  <si>
    <t xml:space="preserve">Výnosy </t>
  </si>
  <si>
    <t>skutečná hodnota (1. pololetí 2020)</t>
  </si>
  <si>
    <t>skutečná hodnota (3. čtvrtletí 2020)</t>
  </si>
  <si>
    <t>skutečná hodnota (4. čtvrtletí 2020)</t>
  </si>
  <si>
    <t>skutečná hodnota (rok 2020)</t>
  </si>
  <si>
    <t>skutečná hodnota (rok 2020, za celou sociální službu - identifikátor)</t>
  </si>
  <si>
    <t>indikátor 1</t>
  </si>
  <si>
    <t>úvazky pracovníků v přímé péči (min.)</t>
  </si>
  <si>
    <t>indikátor 2</t>
  </si>
  <si>
    <r>
      <rPr>
        <b/>
        <sz val="9"/>
        <color theme="1"/>
        <rFont val="Arial"/>
        <family val="2"/>
        <charset val="238"/>
      </rPr>
      <t xml:space="preserve">indikátor 1 </t>
    </r>
    <r>
      <rPr>
        <sz val="9"/>
        <color theme="1"/>
        <rFont val="Arial"/>
        <family val="2"/>
        <charset val="238"/>
      </rPr>
      <t>(jednotka kapacity)</t>
    </r>
  </si>
  <si>
    <t>hodnota</t>
  </si>
  <si>
    <t>Typ a název indikátoru</t>
  </si>
  <si>
    <t>poznámka</t>
  </si>
  <si>
    <t>Předepsané hodnoty</t>
  </si>
  <si>
    <t>Skutečné hodnoty</t>
  </si>
  <si>
    <t>uživatelé (min.)</t>
  </si>
  <si>
    <t>koeficient</t>
  </si>
  <si>
    <t>vratky indikátor 1 celkem</t>
  </si>
  <si>
    <t>vratka dotace 1 - nesplnění indikátoru 1</t>
  </si>
  <si>
    <t>vratka dotace 2 - nesplnění indikátoru 1</t>
  </si>
  <si>
    <t>vratka dofinancování - nesplnění indikátoru 1</t>
  </si>
  <si>
    <t>zadat odkaz na indikátor</t>
  </si>
  <si>
    <t>úvazky pracovníků v přímé péči (max.)</t>
  </si>
  <si>
    <r>
      <t xml:space="preserve">zadejte hodnotu indikátoru z přílohy č. 1 </t>
    </r>
    <r>
      <rPr>
        <b/>
        <sz val="9"/>
        <color theme="1"/>
        <rFont val="Arial"/>
        <family val="2"/>
        <charset val="238"/>
      </rPr>
      <t>pověření</t>
    </r>
    <r>
      <rPr>
        <sz val="9"/>
        <color theme="1"/>
        <rFont val="Arial"/>
        <family val="2"/>
        <charset val="238"/>
      </rPr>
      <t xml:space="preserve"> k poskytování služeb obecného hospodářského zájmu v rámci kategorie A sítě sociálních služeb v Karlovarském kraji</t>
    </r>
  </si>
  <si>
    <t>poskytnutá výše neinvestiční dotace 1</t>
  </si>
  <si>
    <t>poskytnutá výše neinvestiční dotace 2</t>
  </si>
  <si>
    <t>poskytnutá výše dofinancování</t>
  </si>
  <si>
    <t>úvazky pracovníků v přímé péči (indikátor 1)</t>
  </si>
  <si>
    <t>typ dotace a vratky</t>
  </si>
  <si>
    <t>hodnota (v Kč)</t>
  </si>
  <si>
    <t>zadat odkaz odkud se přenáší hodnota</t>
  </si>
  <si>
    <t>vratka dotace 1 - nesplnění indikátoru 2</t>
  </si>
  <si>
    <t>vratka dotace 2 - nesplnění indikátoru 2</t>
  </si>
  <si>
    <t>vratka dofinancování - nesplnění indikátoru 2</t>
  </si>
  <si>
    <t>vratka dotace 1 - celkem</t>
  </si>
  <si>
    <t>vratka dotace 2 - celkem</t>
  </si>
  <si>
    <t>vratka dofinancování - celkem</t>
  </si>
  <si>
    <t>Tabulka předepsaných indikátorů a skutečných hodnot indikátorů</t>
  </si>
  <si>
    <t>Pozor u projektových ZZ (dotace 3)</t>
  </si>
  <si>
    <t>vratky indikátor 2 celkem</t>
  </si>
  <si>
    <t>poznámka: hodnoty vratek jsou přeneseny z části C indikátory</t>
  </si>
  <si>
    <t>zadat odkaz na indikátor (měnit podle typu ZZ)</t>
  </si>
  <si>
    <t>podmínka, zda vratka indikátoru 1 = 0, pokud ne, vratka 2 se neuplatní</t>
  </si>
  <si>
    <t>vypočtená vratka</t>
  </si>
  <si>
    <t>pozn.: v případě, že existuje vratka dotace z důvodu nesplnění indikátoru 1, vratka z důvodu nesplnění indikátoru 2 se neuplatní</t>
  </si>
  <si>
    <t>hodnota z části D zaměstnanci, buňka J7</t>
  </si>
  <si>
    <t>hodnota z části E náklady, buňka E5</t>
  </si>
  <si>
    <t>hodnota z části E náklady, buňka E15</t>
  </si>
  <si>
    <t>hodnota z části E náklady, buňka E20</t>
  </si>
  <si>
    <t>minimální plnění indikátoru 1 (90%)</t>
  </si>
  <si>
    <t>žlutě podbarvené části budou skryty</t>
  </si>
  <si>
    <t>ATpéče</t>
  </si>
  <si>
    <t>Atprev</t>
  </si>
  <si>
    <t>P péče</t>
  </si>
  <si>
    <t>Pprev</t>
  </si>
  <si>
    <t>minimální plnění indikátoru 2</t>
  </si>
  <si>
    <t>Atprev/Pprev</t>
  </si>
  <si>
    <t>Atpéče/Ppéče</t>
  </si>
  <si>
    <t>celkový počet uživatelů (indikátor 2)</t>
  </si>
  <si>
    <t>celkový počet hovorů (indikátor 2)</t>
  </si>
  <si>
    <t>počet lůžek (indikátor 1)</t>
  </si>
  <si>
    <t xml:space="preserve">hodnota z části B </t>
  </si>
  <si>
    <t>obložnost (indikátor 2)</t>
  </si>
  <si>
    <t>vyberte druh sociální služby na úvodním listu formuláře</t>
  </si>
  <si>
    <t xml:space="preserve">   </t>
  </si>
  <si>
    <t>lůžka (max.)</t>
  </si>
  <si>
    <t>lůžka (min.)</t>
  </si>
  <si>
    <t>obložnost (min.)</t>
  </si>
  <si>
    <t>hovory (min.)</t>
  </si>
  <si>
    <t>minimální procentní hodnota plnění indikátoru 2 - obložnost (65% / 50%)</t>
  </si>
  <si>
    <t>přímo % (obložnost), nebo vypočtená hodnota</t>
  </si>
  <si>
    <t>vratka ano/ne</t>
  </si>
  <si>
    <t>ano=1 / ne=0</t>
  </si>
  <si>
    <t>informativně</t>
  </si>
  <si>
    <t xml:space="preserve"> - z toho vratka neinvestiční dotace 1 na učitý konkrétní účel dle ustanovení čl. III. odst. 1 smlouvy</t>
  </si>
  <si>
    <t>Neinvestiční dotace 2 - dotace z rozpočtu Karlovarského kraje dle ustanovení § 105 zákona o sociálních službách (nevyplňují příspěvkové organizace zřízené krajem)</t>
  </si>
  <si>
    <t>hodnota z části B (vyjádřená desetinným číslem)</t>
  </si>
  <si>
    <t xml:space="preserve">  </t>
  </si>
  <si>
    <t>hodnoty vypočítaných vratek se přenesou do části E náklady</t>
  </si>
  <si>
    <t>Výpočet je nastaven na typ služby :</t>
  </si>
  <si>
    <t>nevybráno</t>
  </si>
  <si>
    <t xml:space="preserve"> (volbu druhu služby pro výpočet lze provést výběrem druhu služby na úvodním listu formuláře)</t>
  </si>
  <si>
    <t>hodnota z části B</t>
  </si>
  <si>
    <r>
      <t xml:space="preserve">Závěrečná zpráva o poskytování sociální služby za rok 2021 - pobytové služby sociální péče
</t>
    </r>
    <r>
      <rPr>
        <sz val="10"/>
        <color indexed="8"/>
        <rFont val="Arial"/>
        <family val="2"/>
        <charset val="238"/>
      </rPr>
      <t>(vyplňují sociální služby domovy pro osoby se zdravotním postižením, domovy pro seniory, domovy se zvláštním režimem, chráněné bydlení, odlehčovací služby (pobytová forma), sociální služby poskytované ve zdravotnických zařízeních lůžkové péče, týdenní stacionáře)</t>
    </r>
  </si>
  <si>
    <r>
      <t xml:space="preserve">Závěrečná zpráva o poskytování sociální služby za rok 2021 - pobytové služby sociální prevence
</t>
    </r>
    <r>
      <rPr>
        <sz val="10"/>
        <color indexed="8"/>
        <rFont val="Arial"/>
        <family val="2"/>
        <charset val="238"/>
      </rPr>
      <t>(vyplňují sociální služby azylové domy, domy na půl cesty, krizová pomoc (pobytová forma), služby následné péče (pobytová forma), sociální rehabilitace (pobytová forma), terapeutické komunity)</t>
    </r>
  </si>
  <si>
    <r>
      <t xml:space="preserve">Závěrečná zpráva o poskytování sociální služby za rok 2021 - ambulantní a terénní služby sociální prevence a poradenství
</t>
    </r>
    <r>
      <rPr>
        <sz val="10"/>
        <color indexed="8"/>
        <rFont val="Arial"/>
        <family val="2"/>
        <charset val="238"/>
      </rPr>
      <t>(vyplňují sociální služby kontaktní centra, krizová pomoc (ambulantní, terénní forma), nízkoprahová denní centra, nízkoprahová zařízení pro děti a mládež, noclehárny, odborné sociální poradenství, raná péče, služby následné péče (ambulantní forma), sociálně aktivizační služby pro rodiny s dětmi, sociálně aktivizační služby pro seniory a osoby se zdravotním postižením, sociálně terapeutické dílny pro cílovu skupinu osoby s duševním onemocněním, sociální rehabilitace (ambulantní, terénní forma), telefonická krizová pomoc, terénní programy, tlumočnické služby)</t>
    </r>
  </si>
  <si>
    <r>
      <t>Část B - Souhrnné plnění indikátorů - kvantitativních - skutečnost v roce 2021</t>
    </r>
    <r>
      <rPr>
        <sz val="10"/>
        <color indexed="8"/>
        <rFont val="Arial"/>
        <family val="2"/>
        <charset val="238"/>
      </rPr>
      <t xml:space="preserve">
(vyplní se příslušné tabulky dle druhu sociální služby,  vyplní se údaje za službu poskytovanou v rámci kategorie A sítě sociálních služeb v Karlovarském kraji, tj. max. hodnoty indikátorů dle přílohy č. 1 Pověření k poskytování služeb obecného hospodářského zájmu - pokud není dále u jednotlivých tabulek uvedeno jinak)</t>
    </r>
  </si>
  <si>
    <t>skutečná hodnota (1. pololetí 2021)</t>
  </si>
  <si>
    <t>skutečná hodnota (3. čtvrtletí 2021)</t>
  </si>
  <si>
    <t>skutečná hodnota (4. čtvrtletí 2021)</t>
  </si>
  <si>
    <t>skutečná hodnota (rok 2021)</t>
  </si>
  <si>
    <t>skutečná hodnota (rok 2021, za celou sociální službu - identifikátor)</t>
  </si>
  <si>
    <r>
      <t xml:space="preserve">Ambulantní a terénní služba sociální prevence a poradenství
</t>
    </r>
    <r>
      <rPr>
        <sz val="10"/>
        <color theme="1"/>
        <rFont val="Arial"/>
        <family val="2"/>
        <charset val="238"/>
      </rPr>
      <t>(vyplňují sociální služby kontaktní centra, krizová pomoc (ambulantní, terénní forma), nízkoprahová denní centra, nízkoprahová zařízení pro děti a mládež, noclehárny, odborné sociální poradenství, raná péče, služby následné péče (ambulantní forma), sociálně aktivizační služby pro rodiny s dětmi, sociálně aktivizační služby pro seniory a osoby se zdravotním postižením, sociálně terapeutické dílny pro cílovou skupinu osoby s duševním onemocněním, sociální rehabilitace (ambulantní, terénní forma), telefonická krizová pomoc, terénní programy, tlumočnické služby)</t>
    </r>
  </si>
  <si>
    <r>
      <t>Část B - Souhrnné plnění indikátorů - kvantitativních - skutečnost v roce 2021</t>
    </r>
    <r>
      <rPr>
        <sz val="10"/>
        <color indexed="8"/>
        <rFont val="Arial"/>
        <family val="2"/>
        <charset val="238"/>
      </rPr>
      <t xml:space="preserve">
(vyplní se příslušné tabulky dle druhu sociální služby, </t>
    </r>
    <r>
      <rPr>
        <sz val="10"/>
        <rFont val="Arial"/>
        <family val="2"/>
        <charset val="238"/>
      </rPr>
      <t>vyplní se údaje za službu poskytovanou v rámci kategorie A sítě sociálních služeb v Karlovarském kraji, tj. max. hodnoty indikátorů dle přílohy č. 1 Pověření k poskytování služeb obecného hospodářského zájmu - pokud není dále u jednotlivých tabulek uvedeno jinak)</t>
    </r>
  </si>
  <si>
    <r>
      <t xml:space="preserve">Pobytová služba sociální prevence
</t>
    </r>
    <r>
      <rPr>
        <sz val="10"/>
        <color indexed="8"/>
        <rFont val="Arial"/>
        <family val="2"/>
        <charset val="238"/>
      </rPr>
      <t>(vyplňují sociální služby azylové domy, domy na půl cesty, krizová pomoc (pobytová forma), služby následné péče (pobytová forma), sociální rehabilitace (pobytová forma), terapeutické komunity)</t>
    </r>
  </si>
  <si>
    <t>Přehled pracovníků v přímé péči, kteří se podílejí na poskytování služby v rámci kategorie A sítě sociálních služeb v Karlovarském kraji</t>
  </si>
  <si>
    <t>Kód pracovníka</t>
  </si>
  <si>
    <t>Upozornění - do této tabulky (kromě sloupce Kód pracovníka) nekopírujte !!!</t>
  </si>
  <si>
    <t>část D zaměstnanci (1 - 6, 11 - 16)</t>
  </si>
  <si>
    <t>Osobní náklady</t>
  </si>
  <si>
    <t>Dohody o pracovní činnosti</t>
  </si>
  <si>
    <t>Dohody o provedení práce</t>
  </si>
  <si>
    <t>Provozní náklady</t>
  </si>
  <si>
    <t>Dlouhodobý majetek</t>
  </si>
  <si>
    <t>Dlouhodobý nehmotný majetek do 60 tis. Kč</t>
  </si>
  <si>
    <t>Dlouhodobý hmotný majetek do 40 tis. Kč</t>
  </si>
  <si>
    <t>potraviny</t>
  </si>
  <si>
    <t>kancelářské potřeby</t>
  </si>
  <si>
    <t>pohonné hmoty</t>
  </si>
  <si>
    <t>jiné spotřebované nákupy</t>
  </si>
  <si>
    <t xml:space="preserve">Služby </t>
  </si>
  <si>
    <t>energie</t>
  </si>
  <si>
    <t>telefony, internet, poštovné, ostatní spoje</t>
  </si>
  <si>
    <t>nájemné</t>
  </si>
  <si>
    <t>právní a ekonomické služby</t>
  </si>
  <si>
    <t>školení a kurzy</t>
  </si>
  <si>
    <t>opravy a udržování</t>
  </si>
  <si>
    <t>cestovní náhrady</t>
  </si>
  <si>
    <t>pracovníci v přímé péči (mimo prac.poměr, DPP, DPČ)</t>
  </si>
  <si>
    <t>ostatní pracovníci (mimo prac.poměr, DPP, DPČ)</t>
  </si>
  <si>
    <t>jiné</t>
  </si>
  <si>
    <t>odpisy</t>
  </si>
  <si>
    <t>ostatní náklady</t>
  </si>
  <si>
    <t>část E náklady       (21-26)</t>
  </si>
  <si>
    <t>Karlovarský kraj - dotace z rozpočtu kraje v rámci projektu Podpora vybraných služeb sociální prevence (neinvestiční dotace 3)</t>
  </si>
  <si>
    <t>Karlovarský kraj - dofinancování sociálních služeb z rozpočtu Karlovarského kraje</t>
  </si>
  <si>
    <t>Obce - dotace z rozpočtů obcí (rozepište konkrétní částky od jednotlivých obcí, včetně názvu obce)</t>
  </si>
  <si>
    <t>Obce - příspěvky zřizovatele (rozepište konkrétní částky od jednotlivých obcí, včetně názvu obce)</t>
  </si>
  <si>
    <t>část F zdroje            (41-42)</t>
  </si>
  <si>
    <t>skutečná hodnota (1. pololetí 2018) provozní doba - celkový počet hodin</t>
  </si>
  <si>
    <t>skutečná hodnota (1. pololetí 2018) provozní doba - celkový počet dnů</t>
  </si>
  <si>
    <t>skutečná hodnota (1. pololetí 2018) celkový počet uživatelů</t>
  </si>
  <si>
    <t>skutečná hodnota (1. pololetí 2018) celkový počet uživatel-dnů (všechny druhy sociálních služeb kromě tísňové péče)</t>
  </si>
  <si>
    <t>skutečná hodnota (1. pololetí 2018) celkový počet uživatel-hodin (všechny druhy sociálních služeb kromě tísňové péče)</t>
  </si>
  <si>
    <t>skutečná hodnota (1. pololetí 2018) počet poskytnutých úkonů (pouze pečovatelská služba)</t>
  </si>
  <si>
    <t>skutečná hodnota (1. pololetí 2018) počet hodin poskytování přímé péče v rámci setkání (pouze pečovatelská služba)</t>
  </si>
  <si>
    <t>skutečná hodnota (1. pololetí 2018) počet hodin pracovní pohotovosti (pouze tísňová péče)</t>
  </si>
  <si>
    <t>skutečná hodnota (1. pololetí 2018) počet využití zařízení tísňové péče (pouze tísňová péče)</t>
  </si>
  <si>
    <t>skutečná hodnota (3. čtvrtletí 2018) provozní doba - celkový počet hodin</t>
  </si>
  <si>
    <t>skutečná hodnota (3. čtvrtletí 2018) provozní doba - celkový počet dnů</t>
  </si>
  <si>
    <t>skutečná hodnota (3. čtvrtletí 2018) celkový počet uživatelů</t>
  </si>
  <si>
    <t>skutečná hodnota (3. čtvrtletí 2018) celkový počet uživatel-dnů (všechny druhy sociálních služeb kromě tísňové péče)</t>
  </si>
  <si>
    <t>skutečná hodnota (3. čtvrtletí 2018) celkový počet uživatel-hodin (všechny druhy sociálních služeb kromě tísňové péče)</t>
  </si>
  <si>
    <t>skutečná hodnota (3. čtvrtletí 2018) počet poskytnutých úkonů (pouze pečovatelská služba)</t>
  </si>
  <si>
    <t>skutečná hodnota (3. čtvrtletí 2018) počet hodin poskytování přímé péče v rámci setkání (pouze pečovatelská služba)</t>
  </si>
  <si>
    <t>skutečná hodnota (3. čtvrtletí 2018) počet hodin pracovní pohotovosti (pouze tísňová péče)</t>
  </si>
  <si>
    <t>skutečná hodnota (3. čtvrtletí 2018) počet využití zařízení tísňové péče (pouze tísňová péče)</t>
  </si>
  <si>
    <t>skutečná hodnota (4. čtvrtletí 2018) provozní doba - celkový počet hodin</t>
  </si>
  <si>
    <t>skutečná hodnota (4. čtvrtletí 2018) provozní doba - celkový počet dnů</t>
  </si>
  <si>
    <t>skutečná hodnota (4. čtvrtletí 2018) celkový počet uživatelů</t>
  </si>
  <si>
    <t>skutečná hodnota (4. čtvrtletí 2018) celkový počet uživatel-dnů (všechny druhy sociálních služeb kromě tísňové péče)</t>
  </si>
  <si>
    <t>skutečná hodnota (4. čtvrtletí 2018) celkový počet uživatel-hodin (všechny druhy sociálních služeb kromě tísňové péče)</t>
  </si>
  <si>
    <t>skutečná hodnota (4. čtvrtletí 2018) počet poskytnutých úkonů (pouze pečovatelská služba)</t>
  </si>
  <si>
    <t>skutečná hodnota (4. čtvrtletí 2018) počet hodin poskytování přímé péče v rámci setkání (pouze pečovatelská služba)</t>
  </si>
  <si>
    <t>skutečná hodnota (4. čtvrtletí 2018) počet hodin pracovní pohotovosti (pouze tísňová péče)</t>
  </si>
  <si>
    <t>skutečná hodnota (4. čtvrtletí 2018) počet využití zařízení tísňové péče (pouze tísňová péče)</t>
  </si>
  <si>
    <t>skutečná hodnota (rok 2018) provozní doba - celkový počet hodin</t>
  </si>
  <si>
    <t>skutečná hodnota (rok 2018) provozní doba - celkový počet dnů</t>
  </si>
  <si>
    <t>skutečná hodnota (rok 2018) celkový počet uživatelů</t>
  </si>
  <si>
    <t>skutečná hodnota (rok 2018) celkový počet uživatel-dnů (všechny druhy sociálních služeb kromě tísňové péče)</t>
  </si>
  <si>
    <t>skutečná hodnota (rok 2018) celkový počet uživatel-hodin (všechny druhy sociálních služeb kromě tísňové péče)</t>
  </si>
  <si>
    <t>skutečná hodnota (rok 2018) počet poskytnutých úkonů (pouze pečovatelská služba)</t>
  </si>
  <si>
    <t>skutečná hodnota (rok 2018) počet hodin poskytování přímé péče v rámci setkání (pouze pečovatelská služba)</t>
  </si>
  <si>
    <t>skutečná hodnota (rok 2018) počet hodin pracovní pohotovosti (pouze tísňová péče)</t>
  </si>
  <si>
    <t>skutečná hodnota (rok 2018) počet využití zařízení tísňové péče (pouze tísňová péče)</t>
  </si>
  <si>
    <t>skutečná hodnota (rok 2018, za celou sociální službu - identifikátor) provozní doba - celkový počet hodin</t>
  </si>
  <si>
    <t>skutečná hodnota (rok 2018, za celou sociální službu - identifikátor) provozní doba - celkový počet dnů</t>
  </si>
  <si>
    <t>skutečná hodnota (rok 2018, za celou sociální službu - identifikátor) celkový počet uživatelů</t>
  </si>
  <si>
    <t>část B int_AT_péče   (51, 51.1)</t>
  </si>
  <si>
    <t>část B ind AT prev   (61, 61.1)</t>
  </si>
  <si>
    <t>část B ind_P_péče     (66)</t>
  </si>
  <si>
    <t>část B ind_P_prev     (71)</t>
  </si>
  <si>
    <t>osoby do 18 let - stupeň 1</t>
  </si>
  <si>
    <t>osoby do 18 let - stupeň 2</t>
  </si>
  <si>
    <t>osoby do 18 let - stupeň 3</t>
  </si>
  <si>
    <t>osoby do 18 let - stupeň 4</t>
  </si>
  <si>
    <t>osoby do 18 let - ostatní</t>
  </si>
  <si>
    <t>osoby do 18 let - celkem</t>
  </si>
  <si>
    <t>osoby nad 18 let - stupeň 1</t>
  </si>
  <si>
    <t>osoby nad 18 let - stupeň 2</t>
  </si>
  <si>
    <t>osoby nad 18 let - stupeň 3</t>
  </si>
  <si>
    <t>osoby nad 18 let - stupeň 4</t>
  </si>
  <si>
    <t>osoby nad 18 let - ostatní</t>
  </si>
  <si>
    <t>osoby nad 18 let - celkem</t>
  </si>
  <si>
    <t>celkem - stupeň 1</t>
  </si>
  <si>
    <t>celkem - stupeň 2</t>
  </si>
  <si>
    <t>celkem - stupeň 3</t>
  </si>
  <si>
    <t>celkem - stupeň 4</t>
  </si>
  <si>
    <t>celkem - ostatní</t>
  </si>
  <si>
    <t>celkem - celkem</t>
  </si>
  <si>
    <t>procentní složení uživatelů - stupeň 1</t>
  </si>
  <si>
    <t>procentní složení uživatelů - stupeň 2</t>
  </si>
  <si>
    <t>procentní složení uživatelů - stupeň 3</t>
  </si>
  <si>
    <t>procentní složení uživatelů - stupeň 4</t>
  </si>
  <si>
    <t>procentní složení uživatelů - ostatní</t>
  </si>
  <si>
    <t>procentní složení uživatelů - celkem</t>
  </si>
  <si>
    <t>část B int_AT_péče,                           AT_prevence (pouze rok 2018    a 2019),                            P_péče (56, 56.1)</t>
  </si>
  <si>
    <t>skutečná hodnota (1. pololetí 2018) - provozní doba - celkový počet dnů</t>
  </si>
  <si>
    <t>skutečná hodnota (1. pololetí 2018) - provozní doba - celkový počet hodin</t>
  </si>
  <si>
    <t>skutečná hodnota (1. pololetí 2018) - celkový počet uživatelů (všechny druhy sociálních služeb kromě telefonické krizové pomoci)</t>
  </si>
  <si>
    <t>skutečná hodnota (1. pololetí 2018) - celkový počet hovorů (pouze telefonická krizová pomoc)</t>
  </si>
  <si>
    <t>skutečná hodnota (1. pololetí 2018) - počet lůžek (pouze noclehárny)</t>
  </si>
  <si>
    <t>skutečná hodnota (1. pololetí 2018) - celkový počet uživatel-dnů</t>
  </si>
  <si>
    <t>skutečná hodnota (1. pololetí 2018) - celkový počet uživatel-hodin (pouze sociálně terapeutické dílny)</t>
  </si>
  <si>
    <t>skutečná hodnota (1. pololetí 2018) - celkový počet intervencí (všechny druhy sociálních služeb kromě sociálně terapeutických dílen)</t>
  </si>
  <si>
    <t>skutečná hodnota (1. pololetí 2018) - celkový počet kontaktů (všechny druhy sociálních služeb kromě sociálně terapeutických dílen)</t>
  </si>
  <si>
    <t>skutečná hodnota (3. čtvrtletí 2018) - provozní doba - celkový počet dnů</t>
  </si>
  <si>
    <t>skutečná hodnota (3. čtvrtletí 2018) - provozní doba - celkový počet hodin</t>
  </si>
  <si>
    <t>skutečná hodnota (3. čtvrtletí 2018) - celkový počet uživatelů (všechny druhy sociálních služeb kromě telefonické krizové pomoci)</t>
  </si>
  <si>
    <t>skutečná hodnota (3. čtvrtletí 2018) - celkový počet hovorů (pouze telefonická krizová pomoc)</t>
  </si>
  <si>
    <t>skutečná hodnota (3. čtvrtletí 2018) - počet lůžek (pouze noclehárny)</t>
  </si>
  <si>
    <t>skutečná hodnota (3. čtvrtletí 2018) - celkový počet uživatel-dnů</t>
  </si>
  <si>
    <t>skutečná hodnota (3. čtvrtletí 2018) - celkový počet uživatel-hodin (pouze sociálně terapeutické dílny)</t>
  </si>
  <si>
    <t>skutečná hodnota (3. čtvrtletí 2018) - celkový počet intervencí (všechny druhy sociálních služeb kromě sociálně terapeutických dílen)</t>
  </si>
  <si>
    <t>skutečná hodnota (3. čtvrtletí 2018) - celkový počet kontaktů (všechny druhy sociálních služeb kromě sociálně terapeutických dílen)</t>
  </si>
  <si>
    <t>skutečná hodnota (4. čtvrtletí 2018) - provozní doba - celkový počet dnů</t>
  </si>
  <si>
    <t>skutečná hodnota (4. čtvrtletí 2018) - provozní doba - celkový počet hodin</t>
  </si>
  <si>
    <t>skutečná hodnota (4. čtvrtletí 2018) - celkový počet uživatelů (všechny druhy sociálních služeb kromě telefonické krizové pomoci)</t>
  </si>
  <si>
    <t>skutečná hodnota (4. čtvrtletí 2018) - celkový počet hovorů (pouze telefonická krizová pomoc)</t>
  </si>
  <si>
    <t>skutečná hodnota (4. čtvrtletí 2018) - počet lůžek (pouze noclehárny)</t>
  </si>
  <si>
    <t>skutečná hodnota (4. čtvrtletí 2018) - celkový počet uživatel-dnů</t>
  </si>
  <si>
    <t>skutečná hodnota (4. čtvrtletí 2018) - celkový počet uživatel-hodin (pouze sociálně terapeutické dílny)</t>
  </si>
  <si>
    <t>skutečná hodnota (4. čtvrtletí 2018) - celkový počet intervencí (všechny druhy sociálních služeb kromě sociálně terapeutických dílen)</t>
  </si>
  <si>
    <t>skutečná hodnota (4. čtvrtletí 2018) - celkový počet kontaktů (všechny druhy sociálních služeb kromě sociálně terapeutických dílen)</t>
  </si>
  <si>
    <t>skutečná hodnota (rok 2018) - provozní doba - celkový počet dnů</t>
  </si>
  <si>
    <t>skutečná hodnota (rok 2018) - provozní doba - celkový počet hodin</t>
  </si>
  <si>
    <t>skutečná hodnota (rok 2018) - celkový počet uživatelů (všechny druhy sociálních služeb kromě telefonické krizové pomoci)</t>
  </si>
  <si>
    <t>skutečná hodnota (rok 2018) - celkový počet hovorů (pouze telefonická krizová pomoc)</t>
  </si>
  <si>
    <t>skutečná hodnota (rok 2018) - počet lůžek (pouze noclehárny)</t>
  </si>
  <si>
    <t>skutečná hodnota (rok 2018) - celkový počet uživatel-dnů</t>
  </si>
  <si>
    <t>skutečná hodnota (rok 2018) - celkový počet uživatel-hodin (pouze sociálně terapeutické dílny)</t>
  </si>
  <si>
    <t>skutečná hodnota (rok 2018) - celkový počet intervencí (všechny druhy sociálních služeb kromě sociálně terapeutických dílen)</t>
  </si>
  <si>
    <t>skutečná hodnota (rok 2018) - celkový počet kontaktů (všechny druhy sociálních služeb kromě sociálně terapeutických dílen)</t>
  </si>
  <si>
    <t>skutečná hodnota (rok 2018, za celou sociální službu - identifikátor) - provozní doba - celkový počet dnů</t>
  </si>
  <si>
    <t>skutečná hodnota (rok 2018, za celou sociální službu - identifikátor) - provozní doba - celkový počet hodin</t>
  </si>
  <si>
    <t>skutečná hodnota (rok 2018, za celou sociální službu - identifikátor) - celkový počet uživatelů (všechny druhy sociálních služeb kromě telefonické krizové pomoci)</t>
  </si>
  <si>
    <t>skutečná hodnota (rok 2018, za celou sociální službu - identifikátor) - celkový počet hovorů (pouze telefonická krizová pomoc)</t>
  </si>
  <si>
    <t>skutečná hodnota (rok 2018, za celou sociální službu - identifikátor) - počet lůžek (pouze noclehárny)</t>
  </si>
  <si>
    <t>skutečná hodnota (1. pololetí 2018) - počet lůžek</t>
  </si>
  <si>
    <t>skutečná hodnota (1. pololetí 2018) - počet dnů poskytování (provozu) služby</t>
  </si>
  <si>
    <t>skutečná hodnota (1. pololetí 2018) - celková kapacita počtu lůžko-dnů</t>
  </si>
  <si>
    <t>skutečná hodnota (1. pololetí 2018) - celkový skutečný využitý počet lůžko-dnů</t>
  </si>
  <si>
    <t>skutečná hodnota (1. pololetí 2018) - obložnost</t>
  </si>
  <si>
    <t>skutečná hodnota (1. pololetí 2018) - celkový počet uživatelů</t>
  </si>
  <si>
    <t>skutečná hodnota (3. čtvrtletí 2018) - počet lůžek</t>
  </si>
  <si>
    <t>skutečná hodnota (3. čtvrtletí 2018) - počet dnů poskytování (provozu) služby</t>
  </si>
  <si>
    <t>skutečná hodnota (3. čtvrtletí 2018) - celková kapacita počtu lůžko-dnů</t>
  </si>
  <si>
    <t>skutečná hodnota (3. čtvrtletí 2018) - celkový skutečný využitý počet lůžko-dnů</t>
  </si>
  <si>
    <t>skutečná hodnota (3. čtvrtletí 2018) - obložnost</t>
  </si>
  <si>
    <t>skutečná hodnota (3. čtvrtletí 2018) - celkový počet uživatelů</t>
  </si>
  <si>
    <t>skutečná hodnota (4. čtvrtletí 2018) - počet lůžek</t>
  </si>
  <si>
    <t>skutečná hodnota (4. čtvrtletí 2018) - počet dnů poskytování (provozu) služby</t>
  </si>
  <si>
    <t>skutečná hodnota (4. čtvrtletí 2018) - celková kapacita počtu lůžko-dnů</t>
  </si>
  <si>
    <t>skutečná hodnota (4. čtvrtletí 2018) - celkový skutečný využitý počet lůžko-dnů</t>
  </si>
  <si>
    <t>skutečná hodnota (4. čtvrtletí 2018) - obložnost</t>
  </si>
  <si>
    <t>skutečná hodnota (4. čtvrtletí 2018) - celkový počet uživatelů</t>
  </si>
  <si>
    <t>skutečná hodnota (rok 2018) - počet lůžek</t>
  </si>
  <si>
    <t>skutečná hodnota (rok 2018) - počet dnů poskytování (provozu) služby</t>
  </si>
  <si>
    <t>skutečná hodnota (rok 2018) - celková kapacita počtu lůžko-dnů</t>
  </si>
  <si>
    <t>skutečná hodnota (rok 2018) - celkový skutečný využitý počet lůžko-dnů</t>
  </si>
  <si>
    <t>skutečná hodnota (rok 2018) - obložnost</t>
  </si>
  <si>
    <t>skutečná hodnota (rok 2018) - celkový počet uživatelů</t>
  </si>
  <si>
    <t>skutečná hodnota (rok 2018, za celou sociální službu - identifikátor) - počet lůžek</t>
  </si>
  <si>
    <t>skutečná hodnota (rok 2018, za celou sociální službu - identifikátor) - počet dnů poskytování (provozu) služby</t>
  </si>
  <si>
    <t>skutečná hodnota (rok 2018, za celou sociální službu - identifikátor) - celková kapacita počtu lůžko-dnů</t>
  </si>
  <si>
    <t>skutečná hodnota (rok 2018, za celou sociální službu - identifikátor) - celkový skutečný využitý počet lůžko-dnů</t>
  </si>
  <si>
    <t>skutečná hodnota (rok 2018, za celou sociální službu - identifikátor) - obložnost</t>
  </si>
  <si>
    <t>skutečná hodnota (rok 2018, za celou sociální službu - identifikátor) - celkový počet uživatelů</t>
  </si>
  <si>
    <t>skutečná hodnota (1. pololetí 2018) - celkový počet intervencí</t>
  </si>
  <si>
    <t>skutečná hodnota (3. čtvrtletí 2018) - celkový počet intervencí</t>
  </si>
  <si>
    <t>skutečná hodnota (4. čtvrtletí 2018) - celkový počet intervencí</t>
  </si>
  <si>
    <t>skutečná hodnota (rok 2018) - celkový počet intervencí</t>
  </si>
  <si>
    <t>skutečná hodnota (rok 2018, za celou sociální službu - identifikátor) - celkový počet intervencí</t>
  </si>
  <si>
    <t>vratka celkem</t>
  </si>
  <si>
    <t>rozpočítání vratky za nadměrné vyrovnání</t>
  </si>
  <si>
    <t>pozor, došlo k přehození buňek (hodiny, dny - rok 20,21)</t>
  </si>
  <si>
    <t>poznámka: v případě kladného výsledku se jedná o nadměrné vyrovnání - bude vyčíslena vratka neinvestiční dotace 1, neinvestiční dotace 2, dofinancování - viz tabulka rozpočítání vratky …</t>
  </si>
  <si>
    <t>od neinvestiční dotace 3 je odečtena i vratka prostředků z dotace 3 z důvodu nesplnění stanovené hodnoty plnění indikátorů</t>
  </si>
  <si>
    <t>od vyčerpané neinvestiční dotace 2 je odečtena vratka prostředků z dotace 2 z důvodu nesplnění stanovené hodnoty plnění indikátorů</t>
  </si>
  <si>
    <t>od vyčerpané neinvestiční dotace 1 je odečtena vratka prostředků z dotace 1 z důvodu nesplnění stanovené hodnoty plnění indikátorů</t>
  </si>
  <si>
    <t>Vratka neinvestiční dotace 1 celkem (vratka dle ustanovení Čl. VI. odst. 16 / Čl. VI. odst. 17 smlouvy)</t>
  </si>
  <si>
    <t xml:space="preserve"> - z toho vratka neinvestiční dotace 1 na mzdy, platy a jejich navýšení</t>
  </si>
  <si>
    <t xml:space="preserve">Požadavek na neinvestiční dotaci 2 </t>
  </si>
  <si>
    <t xml:space="preserve">Poskytnutá výše neinvestiční dotace 2 </t>
  </si>
  <si>
    <t>Vratka neinvestiční dotace 2</t>
  </si>
  <si>
    <t>Požadavek na dofinancování dle Průběžné zprávy o poskytování sociální služby za 1. pololetí 2019</t>
  </si>
  <si>
    <t>Poskytnutá výše dofinancování sociálních služeb z rozpočtu Karlovarského kraje</t>
  </si>
  <si>
    <t>Vyčerpaná výše dofinancování sociálních služeb z rozpočtu Karlovarského kraje</t>
  </si>
  <si>
    <t>Vratka</t>
  </si>
  <si>
    <t>část E náklady         (35)</t>
  </si>
  <si>
    <t>vratka neinvestiční dotace 1</t>
  </si>
  <si>
    <t>vratka neinvestiční dotace 2</t>
  </si>
  <si>
    <t>vratka dofinancování</t>
  </si>
  <si>
    <t>vratka neinvestiční dotace 3</t>
  </si>
  <si>
    <t>jen u sloupce za část služby poskytovanou v rámci kategorie A sítě sociálních služeb (42)</t>
  </si>
  <si>
    <t>Karlovarský kraj - dotace z rozpočtu kraje v rámci projektu Podpora vybraných služeb sociální prevence II (neinvestiční dotace 3.1)</t>
  </si>
  <si>
    <t xml:space="preserve">pozor - u projektů změnit odkaz vratka dotace1 - dotace3 </t>
  </si>
  <si>
    <t>od vyčerpané výše dofinancování je odečtena vratka prostředků z dofinancování z důvodu nesplnění stanovené hodnoty plnění indikátorů</t>
  </si>
  <si>
    <t>Požadavek na neinvestiční dotaci 2</t>
  </si>
  <si>
    <t xml:space="preserve">Čerpání neinvestiční dotace 2 </t>
  </si>
  <si>
    <t>Neinvestiční dotace 2 - dotace z rozpočtu Karlovarského kraje dle ustanovení § 105 zákona o sociálních službách</t>
  </si>
  <si>
    <r>
      <t xml:space="preserve">Ambulantní a terénní služba sociální péče
</t>
    </r>
    <r>
      <rPr>
        <sz val="10"/>
        <color indexed="8"/>
        <rFont val="Arial"/>
        <family val="2"/>
        <charset val="238"/>
      </rPr>
      <t>(vyplňují sociální služby centra denních služeb, denní stacionáře, odlehčovací služby (ambulantní, terénní forma), osobní asistence, pečovatelská služba, podpora samostatného bydlení, průvodcovské a předčitatelské služby, tísňová péče)</t>
    </r>
  </si>
  <si>
    <t>struktura uživatelů služby dle cílové skupiny</t>
  </si>
  <si>
    <t>čerpání dotace 2</t>
  </si>
  <si>
    <t>čerpání dofinancování</t>
  </si>
  <si>
    <t>čerpání dotace 1</t>
  </si>
  <si>
    <t>Část F - Výnosy (zdroje) služby - skutečnost v roce 2023</t>
  </si>
  <si>
    <t>Skutečnost 2023</t>
  </si>
  <si>
    <t>Náklady 2023 celkem (za celou sociální službu - identifikátor)</t>
  </si>
  <si>
    <t>Výnosy 2023 celkem (za celou sociální službu - identifikátor)</t>
  </si>
  <si>
    <t>Náklady 2023 (za část služby poskytovanou v rámci kategorie A sítě sociálních služeb v Karlovarském kraji)</t>
  </si>
  <si>
    <t>Výnosy 2023 (za část služby poskytovanou v rámci kategorie A sítě sociálních služeb v Karlovarském kraji)</t>
  </si>
  <si>
    <t>doplnit výpočet přiměřeného zisku</t>
  </si>
  <si>
    <t>2.1.1 Dlouhodobý nehmotný majetek</t>
  </si>
  <si>
    <t>2.1.2 Dlouhodobý hmotný majetek</t>
  </si>
  <si>
    <t>zaokrouhlený koeficient</t>
  </si>
  <si>
    <t>Centrum duševního zdraví</t>
  </si>
  <si>
    <r>
      <t xml:space="preserve">Vratka neinvestiční dotace 1 celkem
</t>
    </r>
    <r>
      <rPr>
        <sz val="9"/>
        <rFont val="Arial"/>
        <family val="2"/>
        <charset val="238"/>
      </rPr>
      <t>(vratka dle ustanovení Čl. VI. odst. 18 / Čl. VI. odst. 19 smlouvy)</t>
    </r>
  </si>
  <si>
    <r>
      <t xml:space="preserve">Vratka neinvestiční dotace 2
</t>
    </r>
    <r>
      <rPr>
        <sz val="9"/>
        <rFont val="Arial"/>
        <family val="2"/>
        <charset val="238"/>
      </rPr>
      <t>(vratka dle ustanovení Čl. VI. odst. 18 / Čl. VI. odst. 19 smlouvy)</t>
    </r>
  </si>
  <si>
    <r>
      <t xml:space="preserve">Vratka dofinancování
</t>
    </r>
    <r>
      <rPr>
        <sz val="9"/>
        <rFont val="Arial"/>
        <family val="2"/>
        <charset val="238"/>
      </rPr>
      <t>(vratka dle ustanovení Čl. VI. odst. 18 / Čl. VI. odst. 19 smlouvy)</t>
    </r>
  </si>
  <si>
    <t>Rozsah práce (hod.) - dohody o pracovní činnosti</t>
  </si>
  <si>
    <t>Úvazek      (u PP, OS)</t>
  </si>
  <si>
    <t>Počet hodin     (u DPP, DPČ)</t>
  </si>
  <si>
    <r>
      <t xml:space="preserve">Závěrečná zpráva o poskytování sociální služby za rok 2027 - ambulantní    a terénní služby sociální péče
</t>
    </r>
    <r>
      <rPr>
        <sz val="10"/>
        <color indexed="8"/>
        <rFont val="Arial"/>
        <family val="2"/>
        <charset val="238"/>
      </rPr>
      <t>(vyplňují sociální služby centra denních služeb, denní stacionáře, odlehčovací služby (ambulantní, terénní forma), osobní asistence, pečovatelská služba, podpora samostatného bydlení, průvodcovské a předčitatelské služby, tísňová péče)</t>
    </r>
  </si>
  <si>
    <r>
      <t>Část B - Souhrnné plnění indikátorů - kvantitativních - skutečnost v roce 2027</t>
    </r>
    <r>
      <rPr>
        <sz val="10"/>
        <color indexed="8"/>
        <rFont val="Arial"/>
        <family val="2"/>
        <charset val="238"/>
      </rPr>
      <t xml:space="preserve">
(vyplní se příslušné tabulky dle druhu sociální služby,  vyplní se údaje za službu poskytovanou v rámci kategorie A sítě sociálních služeb v Karlovarském kraji, tj. max. hodnoty indikátorů dle přílohy č. 1 Pověření k poskytování služeb obecného hospodářského zájmu - pokud není dále u jednotlivých tabulek uvedeno jinak)</t>
    </r>
  </si>
  <si>
    <t>skutečná hodnota (1. pololetí 2027)</t>
  </si>
  <si>
    <t>skutečná hodnota (3. čtvrtletí 2027)</t>
  </si>
  <si>
    <t>skutečná hodnota (4. čtvrtletí 2027)</t>
  </si>
  <si>
    <t>skutečná hodnota (rok 2027)</t>
  </si>
  <si>
    <t>skutečná hodnota (rok 2027, za celou sociální službu - identifikátor)</t>
  </si>
  <si>
    <r>
      <rPr>
        <b/>
        <sz val="11"/>
        <rFont val="Arial"/>
        <family val="2"/>
        <charset val="238"/>
      </rPr>
      <t xml:space="preserve">Část C - Plnění indikátorů - výpočet vratek za nesplnění indikátorů - skutečnost v roce 2027 </t>
    </r>
    <r>
      <rPr>
        <b/>
        <sz val="13"/>
        <rFont val="Arial"/>
        <family val="2"/>
        <charset val="238"/>
      </rPr>
      <t xml:space="preserve">                                                                                                                                                          </t>
    </r>
    <r>
      <rPr>
        <sz val="10"/>
        <rFont val="Arial"/>
        <family val="2"/>
        <charset val="238"/>
      </rPr>
      <t>pro správnou funkci výpočtu je nutno:                                                                                                                                                                                                                            - na úvodním listu vybrat správný druh sociální služby                                                                                                                                                        - v části D zaměstnanci vyplnit tabulku - počty úvazků pracovníků v rámci kategorie A sítě ..     
- v části B vyplnit skutečné hodnoty indikátorů                                                                                                                                                                                                                    - v části E náklady vyplnit hodnoty poskytnuté výše neinvestiční dotace 1 / dotace 2 / dofinancování</t>
    </r>
  </si>
  <si>
    <r>
      <t xml:space="preserve">zadejte hodnotu indikátoru z přílohy č.1 </t>
    </r>
    <r>
      <rPr>
        <b/>
        <sz val="9"/>
        <color theme="1"/>
        <rFont val="Arial"/>
        <family val="2"/>
        <charset val="238"/>
      </rPr>
      <t>Veřejnoprávní smlouvy</t>
    </r>
    <r>
      <rPr>
        <sz val="9"/>
        <color theme="1"/>
        <rFont val="Arial"/>
        <family val="2"/>
        <charset val="238"/>
      </rPr>
      <t xml:space="preserve"> o poskytnutí dotace z rozpočtu Karlovarského kraje na zajištění sociálních služeb v roce 2027</t>
    </r>
  </si>
  <si>
    <t>Část D - Pracovníci služby - skutečnost v roce 2027</t>
  </si>
  <si>
    <t>Druh pracovněprávního vztahu</t>
  </si>
  <si>
    <t>Pracoval od (dd.mm.2027) (u PP, OS)</t>
  </si>
  <si>
    <t>Pracoval do (dd.mm.2027) (u PP, OS)</t>
  </si>
  <si>
    <t>Část E - Náklady služby - skutečnost v roce 2027</t>
  </si>
  <si>
    <t>Požadavek na dofinancování dle Průběžné zprávy o poskytování sociální služby za období leden - duben 2027</t>
  </si>
  <si>
    <t>Náklady 2027 skutečnost</t>
  </si>
  <si>
    <t>Část F - Výnosy (zdroje) služby - skutečnost v roce 2027</t>
  </si>
  <si>
    <t>Skutečnost 2027</t>
  </si>
  <si>
    <t>Náklady 2027 celkem (za celou sociální službu - identifikátor)</t>
  </si>
  <si>
    <t>Výnosy 2027 celkem (za celou sociální službu - identifikátor)</t>
  </si>
  <si>
    <t>Náklady 2027 (za část služby poskytovanou v rámci kategorie A sítě sociálních služeb v Karlovarském kraji)</t>
  </si>
  <si>
    <t>Výnosy 2027 (za část služby poskytovanou v rámci kategorie A sítě sociálních služeb v Karlovarském kraji)</t>
  </si>
  <si>
    <r>
      <rPr>
        <b/>
        <sz val="11"/>
        <color indexed="8"/>
        <rFont val="Arial"/>
        <family val="2"/>
        <charset val="238"/>
      </rPr>
      <t>Část G - Výnosy (zdroje) služby - obce - skutečnost v roce 2027</t>
    </r>
    <r>
      <rPr>
        <b/>
        <sz val="10"/>
        <color indexed="8"/>
        <rFont val="Arial"/>
        <family val="2"/>
        <charset val="238"/>
      </rPr>
      <t xml:space="preserve">
</t>
    </r>
    <r>
      <rPr>
        <sz val="10"/>
        <color indexed="8"/>
        <rFont val="Arial"/>
        <family val="2"/>
        <charset val="238"/>
      </rPr>
      <t>(vyplní se údaje za část služby poskytovanou v rámci kategorie A sítě sociálních služeb v Karlovarském kraji)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</si>
</sst>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000"/>
    <numFmt numFmtId="166" formatCode="#,##0.00000000"/>
  </numFmts>
  <fonts count="77" x14ac:knownFonts="1">
    <font>
      <sz val="11"/>
      <color theme="1"/>
      <name val="Calibri"/>
      <family val="2"/>
      <charset val="238"/>
      <scheme val="minor"/>
    </font>
    <font>
      <sz val="10"/>
      <color indexed="8"/>
      <name val="Arial"/>
      <family val="2"/>
      <charset val="238"/>
    </font>
    <font>
      <b/>
      <sz val="11"/>
      <color indexed="8"/>
      <name val="Arial"/>
      <family val="2"/>
      <charset val="238"/>
    </font>
    <font>
      <sz val="9"/>
      <color indexed="8"/>
      <name val="Arial"/>
      <family val="2"/>
      <charset val="238"/>
    </font>
    <font>
      <b/>
      <sz val="10"/>
      <color indexed="8"/>
      <name val="Arial"/>
      <family val="2"/>
      <charset val="238"/>
    </font>
    <font>
      <sz val="8"/>
      <color indexed="8"/>
      <name val="Arial"/>
      <family val="2"/>
      <charset val="238"/>
    </font>
    <font>
      <sz val="9"/>
      <name val="Arial"/>
      <family val="2"/>
      <charset val="238"/>
    </font>
    <font>
      <b/>
      <i/>
      <sz val="10"/>
      <name val="Arial"/>
      <family val="2"/>
      <charset val="238"/>
    </font>
    <font>
      <b/>
      <sz val="11"/>
      <color theme="1"/>
      <name val="Calibri"/>
      <family val="2"/>
      <charset val="238"/>
      <scheme val="minor"/>
    </font>
    <font>
      <sz val="11"/>
      <color theme="1"/>
      <name val="Arial"/>
      <family val="2"/>
      <charset val="238"/>
    </font>
    <font>
      <sz val="10"/>
      <color theme="1"/>
      <name val="Arial"/>
      <family val="2"/>
      <charset val="238"/>
    </font>
    <font>
      <b/>
      <sz val="10"/>
      <color theme="1"/>
      <name val="Arial"/>
      <family val="2"/>
      <charset val="238"/>
    </font>
    <font>
      <b/>
      <u/>
      <sz val="10"/>
      <color theme="1"/>
      <name val="Arial"/>
      <family val="2"/>
      <charset val="238"/>
    </font>
    <font>
      <b/>
      <sz val="9"/>
      <color theme="1"/>
      <name val="Arial"/>
      <family val="2"/>
      <charset val="238"/>
    </font>
    <font>
      <b/>
      <sz val="11"/>
      <color theme="1"/>
      <name val="Arial"/>
      <family val="2"/>
      <charset val="238"/>
    </font>
    <font>
      <sz val="9"/>
      <color theme="1"/>
      <name val="Arial"/>
      <family val="2"/>
      <charset val="238"/>
    </font>
    <font>
      <sz val="10"/>
      <color theme="1"/>
      <name val="Calibri"/>
      <family val="2"/>
      <charset val="238"/>
      <scheme val="minor"/>
    </font>
    <font>
      <u/>
      <sz val="11"/>
      <color theme="1"/>
      <name val="Calibri"/>
      <family val="2"/>
      <charset val="238"/>
      <scheme val="minor"/>
    </font>
    <font>
      <b/>
      <u/>
      <sz val="10"/>
      <color theme="1"/>
      <name val="Calibri"/>
      <family val="2"/>
      <charset val="238"/>
      <scheme val="minor"/>
    </font>
    <font>
      <b/>
      <i/>
      <sz val="10"/>
      <color theme="1" tint="0.34998626667073579"/>
      <name val="Arial"/>
      <family val="2"/>
      <charset val="238"/>
    </font>
    <font>
      <sz val="9"/>
      <name val="Calibri"/>
      <family val="2"/>
      <charset val="238"/>
      <scheme val="minor"/>
    </font>
    <font>
      <b/>
      <sz val="12"/>
      <color theme="1"/>
      <name val="Arial"/>
      <family val="2"/>
      <charset val="238"/>
    </font>
    <font>
      <b/>
      <sz val="10"/>
      <color theme="1"/>
      <name val="Calibri"/>
      <family val="2"/>
      <charset val="238"/>
      <scheme val="minor"/>
    </font>
    <font>
      <u/>
      <sz val="10"/>
      <color theme="1"/>
      <name val="Calibri"/>
      <family val="2"/>
      <charset val="238"/>
      <scheme val="minor"/>
    </font>
    <font>
      <b/>
      <i/>
      <sz val="10"/>
      <color theme="1" tint="0.34998626667073579"/>
      <name val="Calibri"/>
      <family val="2"/>
      <charset val="238"/>
      <scheme val="minor"/>
    </font>
    <font>
      <b/>
      <i/>
      <sz val="10"/>
      <color theme="1"/>
      <name val="Arial"/>
      <family val="2"/>
      <charset val="238"/>
    </font>
    <font>
      <i/>
      <sz val="10"/>
      <color theme="1" tint="0.34998626667073579"/>
      <name val="Arial"/>
      <family val="2"/>
      <charset val="238"/>
    </font>
    <font>
      <sz val="11"/>
      <color theme="1"/>
      <name val="Times New Roman"/>
      <family val="1"/>
      <charset val="238"/>
    </font>
    <font>
      <b/>
      <sz val="11"/>
      <color theme="1"/>
      <name val="Times New Roman"/>
      <family val="1"/>
      <charset val="238"/>
    </font>
    <font>
      <b/>
      <sz val="11"/>
      <color rgb="FFFF0000"/>
      <name val="Times New Roman"/>
      <family val="1"/>
      <charset val="238"/>
    </font>
    <font>
      <sz val="11"/>
      <name val="Times New Roman"/>
      <family val="1"/>
      <charset val="238"/>
    </font>
    <font>
      <i/>
      <sz val="11"/>
      <color theme="1"/>
      <name val="Calibri"/>
      <family val="2"/>
      <charset val="238"/>
      <scheme val="minor"/>
    </font>
    <font>
      <b/>
      <i/>
      <sz val="11"/>
      <color theme="1"/>
      <name val="Calibri"/>
      <family val="2"/>
      <charset val="238"/>
      <scheme val="minor"/>
    </font>
    <font>
      <b/>
      <sz val="10"/>
      <color rgb="FFFF0000"/>
      <name val="Arial"/>
      <family val="2"/>
      <charset val="238"/>
    </font>
    <font>
      <sz val="11"/>
      <name val="Calibri"/>
      <family val="2"/>
      <charset val="238"/>
      <scheme val="minor"/>
    </font>
    <font>
      <b/>
      <sz val="11"/>
      <name val="Calibri"/>
      <family val="2"/>
      <charset val="238"/>
      <scheme val="minor"/>
    </font>
    <font>
      <i/>
      <sz val="10"/>
      <color theme="1"/>
      <name val="Arial"/>
      <family val="2"/>
      <charset val="238"/>
    </font>
    <font>
      <i/>
      <sz val="10"/>
      <color theme="1"/>
      <name val="Calibri"/>
      <family val="2"/>
      <charset val="238"/>
      <scheme val="minor"/>
    </font>
    <font>
      <b/>
      <sz val="11"/>
      <color rgb="FFFF0000"/>
      <name val="Calibri"/>
      <family val="2"/>
      <charset val="238"/>
      <scheme val="minor"/>
    </font>
    <font>
      <b/>
      <sz val="11"/>
      <color rgb="FFFF0000"/>
      <name val="Arial"/>
      <family val="2"/>
      <charset val="238"/>
    </font>
    <font>
      <b/>
      <sz val="10"/>
      <name val="Arial"/>
      <family val="2"/>
      <charset val="238"/>
    </font>
    <font>
      <sz val="10"/>
      <name val="Arial"/>
      <family val="2"/>
      <charset val="238"/>
    </font>
    <font>
      <b/>
      <i/>
      <sz val="10"/>
      <color rgb="FFFF0000"/>
      <name val="Arial"/>
      <family val="2"/>
      <charset val="238"/>
    </font>
    <font>
      <b/>
      <i/>
      <sz val="10"/>
      <color rgb="FFFF0000"/>
      <name val="Calibri"/>
      <family val="2"/>
      <charset val="238"/>
      <scheme val="minor"/>
    </font>
    <font>
      <sz val="11"/>
      <color theme="0"/>
      <name val="Calibri"/>
      <family val="2"/>
      <charset val="238"/>
      <scheme val="minor"/>
    </font>
    <font>
      <sz val="11"/>
      <color theme="1"/>
      <name val="Calibri"/>
      <family val="2"/>
      <charset val="238"/>
      <scheme val="minor"/>
    </font>
    <font>
      <sz val="10"/>
      <color rgb="FFFF0000"/>
      <name val="Arial"/>
      <family val="2"/>
      <charset val="238"/>
    </font>
    <font>
      <b/>
      <sz val="12"/>
      <color theme="1"/>
      <name val="Calibri"/>
      <family val="2"/>
      <charset val="238"/>
      <scheme val="minor"/>
    </font>
    <font>
      <b/>
      <sz val="14"/>
      <color theme="1"/>
      <name val="Calibri"/>
      <family val="2"/>
      <charset val="238"/>
      <scheme val="minor"/>
    </font>
    <font>
      <i/>
      <sz val="10"/>
      <name val="Arial"/>
      <family val="2"/>
      <charset val="238"/>
    </font>
    <font>
      <i/>
      <sz val="11"/>
      <name val="Arial"/>
      <family val="2"/>
      <charset val="238"/>
    </font>
    <font>
      <sz val="10"/>
      <color theme="0"/>
      <name val="Arial"/>
      <family val="2"/>
      <charset val="238"/>
    </font>
    <font>
      <sz val="11"/>
      <color theme="0"/>
      <name val="Arial"/>
      <family val="2"/>
      <charset val="238"/>
    </font>
    <font>
      <b/>
      <sz val="11"/>
      <color theme="0"/>
      <name val="Arial"/>
      <family val="2"/>
      <charset val="238"/>
    </font>
    <font>
      <sz val="11"/>
      <color rgb="FF000000"/>
      <name val="Arial"/>
      <family val="2"/>
      <charset val="238"/>
    </font>
    <font>
      <sz val="12"/>
      <color theme="1"/>
      <name val="Times New Roman"/>
      <family val="1"/>
      <charset val="238"/>
    </font>
    <font>
      <b/>
      <sz val="12"/>
      <color theme="1"/>
      <name val="Times New Roman"/>
      <family val="1"/>
      <charset val="238"/>
    </font>
    <font>
      <sz val="10"/>
      <color theme="0" tint="-0.14999847407452621"/>
      <name val="Arial"/>
      <family val="2"/>
      <charset val="238"/>
    </font>
    <font>
      <sz val="11"/>
      <color theme="0" tint="-0.14999847407452621"/>
      <name val="Calibri"/>
      <family val="2"/>
      <charset val="238"/>
      <scheme val="minor"/>
    </font>
    <font>
      <u/>
      <sz val="11"/>
      <color rgb="FFFF0000"/>
      <name val="Calibri"/>
      <family val="2"/>
      <charset val="238"/>
      <scheme val="minor"/>
    </font>
    <font>
      <b/>
      <sz val="14"/>
      <color rgb="FFFF0000"/>
      <name val="Calibri"/>
      <family val="2"/>
      <charset val="238"/>
      <scheme val="minor"/>
    </font>
    <font>
      <b/>
      <sz val="13"/>
      <color rgb="FFFF0000"/>
      <name val="Calibri"/>
      <family val="2"/>
      <charset val="238"/>
      <scheme val="minor"/>
    </font>
    <font>
      <sz val="11"/>
      <color rgb="FFFF0000"/>
      <name val="Arial"/>
      <family val="2"/>
      <charset val="238"/>
    </font>
    <font>
      <sz val="9"/>
      <color rgb="FFFF0000"/>
      <name val="Arial"/>
      <family val="2"/>
      <charset val="238"/>
    </font>
    <font>
      <i/>
      <sz val="9"/>
      <color theme="1"/>
      <name val="Arial"/>
      <family val="2"/>
      <charset val="238"/>
    </font>
    <font>
      <b/>
      <i/>
      <sz val="9"/>
      <color theme="1"/>
      <name val="Arial"/>
      <family val="2"/>
      <charset val="238"/>
    </font>
    <font>
      <i/>
      <sz val="9"/>
      <name val="Arial"/>
      <family val="2"/>
      <charset val="238"/>
    </font>
    <font>
      <b/>
      <sz val="9"/>
      <color rgb="FFFF0000"/>
      <name val="Arial"/>
      <family val="2"/>
      <charset val="238"/>
    </font>
    <font>
      <b/>
      <sz val="11"/>
      <color rgb="FFC00000"/>
      <name val="Arial"/>
      <family val="2"/>
      <charset val="238"/>
    </font>
    <font>
      <sz val="11"/>
      <name val="Arial"/>
      <family val="2"/>
      <charset val="238"/>
    </font>
    <font>
      <b/>
      <sz val="11"/>
      <name val="Arial"/>
      <family val="2"/>
      <charset val="238"/>
    </font>
    <font>
      <b/>
      <sz val="13"/>
      <name val="Arial"/>
      <family val="2"/>
      <charset val="238"/>
    </font>
    <font>
      <b/>
      <sz val="10"/>
      <color theme="1"/>
      <name val="Calibri"/>
      <family val="2"/>
      <charset val="238"/>
    </font>
    <font>
      <b/>
      <sz val="10"/>
      <color rgb="FFFF0000"/>
      <name val="Calibri"/>
      <family val="2"/>
      <charset val="238"/>
      <scheme val="minor"/>
    </font>
    <font>
      <sz val="10"/>
      <color rgb="FFFF0000"/>
      <name val="Calibri"/>
      <family val="2"/>
      <charset val="238"/>
      <scheme val="minor"/>
    </font>
    <font>
      <sz val="10"/>
      <name val="Calibri"/>
      <family val="2"/>
      <charset val="238"/>
      <scheme val="minor"/>
    </font>
    <font>
      <sz val="11"/>
      <color rgb="FFFF0000"/>
      <name val="Calibri"/>
      <family val="2"/>
      <charset val="238"/>
      <scheme val="minor"/>
    </font>
  </fonts>
  <fills count="1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8" tint="0.59999389629810485"/>
        <bgColor indexed="64"/>
      </patternFill>
    </fill>
    <fill>
      <patternFill patternType="solid">
        <fgColor theme="2" tint="-0.249977111117893"/>
        <bgColor indexed="64"/>
      </patternFill>
    </fill>
    <fill>
      <patternFill patternType="solid">
        <fgColor theme="8" tint="0.39997558519241921"/>
        <bgColor indexed="64"/>
      </patternFill>
    </fill>
    <fill>
      <patternFill patternType="solid">
        <fgColor theme="7" tint="0.79998168889431442"/>
        <bgColor indexed="64"/>
      </patternFill>
    </fill>
    <fill>
      <patternFill patternType="solid">
        <fgColor rgb="FF92D050"/>
        <bgColor indexed="64"/>
      </patternFill>
    </fill>
    <fill>
      <patternFill patternType="solid">
        <fgColor rgb="FFFFC000"/>
        <bgColor indexed="64"/>
      </patternFill>
    </fill>
    <fill>
      <patternFill patternType="solid">
        <fgColor theme="5" tint="0.39997558519241921"/>
        <bgColor indexed="64"/>
      </patternFill>
    </fill>
    <fill>
      <patternFill patternType="solid">
        <fgColor rgb="FFFFFF00"/>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0" tint="-0.34998626667073579"/>
        <bgColor indexed="64"/>
      </patternFill>
    </fill>
    <fill>
      <patternFill patternType="solid">
        <fgColor rgb="FFFFFF66"/>
        <bgColor indexed="64"/>
      </patternFill>
    </fill>
    <fill>
      <patternFill patternType="solid">
        <fgColor rgb="FFFFFF00"/>
        <bgColor rgb="FF000000"/>
      </patternFill>
    </fill>
    <fill>
      <patternFill patternType="solid">
        <fgColor theme="5" tint="-0.249977111117893"/>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s>
  <cellStyleXfs count="2">
    <xf numFmtId="0" fontId="0" fillId="0" borderId="0"/>
    <xf numFmtId="9" fontId="45" fillId="0" borderId="0" applyFont="0" applyFill="0" applyBorder="0" applyAlignment="0" applyProtection="0"/>
  </cellStyleXfs>
  <cellXfs count="719">
    <xf numFmtId="0" fontId="0" fillId="0" borderId="0" xfId="0"/>
    <xf numFmtId="0" fontId="9" fillId="0" borderId="0" xfId="0" applyFont="1"/>
    <xf numFmtId="0" fontId="11" fillId="0" borderId="1" xfId="0" applyFont="1" applyBorder="1" applyAlignment="1" applyProtection="1">
      <alignment wrapText="1"/>
      <protection locked="0"/>
    </xf>
    <xf numFmtId="0" fontId="11" fillId="2" borderId="1" xfId="0" applyFont="1" applyFill="1" applyBorder="1"/>
    <xf numFmtId="10" fontId="10" fillId="2" borderId="1" xfId="0" applyNumberFormat="1" applyFont="1" applyFill="1" applyBorder="1"/>
    <xf numFmtId="49" fontId="11" fillId="2" borderId="1" xfId="0" applyNumberFormat="1" applyFont="1" applyFill="1" applyBorder="1"/>
    <xf numFmtId="49" fontId="10" fillId="2" borderId="1" xfId="0" applyNumberFormat="1" applyFont="1" applyFill="1" applyBorder="1"/>
    <xf numFmtId="0" fontId="16" fillId="0" borderId="0" xfId="0" applyFont="1"/>
    <xf numFmtId="0" fontId="10" fillId="0" borderId="1" xfId="0" applyFont="1" applyBorder="1" applyAlignment="1" applyProtection="1">
      <alignment wrapText="1"/>
      <protection locked="0"/>
    </xf>
    <xf numFmtId="4" fontId="10" fillId="2" borderId="1" xfId="0" applyNumberFormat="1" applyFont="1" applyFill="1" applyBorder="1"/>
    <xf numFmtId="2" fontId="11" fillId="2" borderId="1" xfId="0" applyNumberFormat="1" applyFont="1" applyFill="1" applyBorder="1" applyAlignment="1">
      <alignment horizontal="center" vertical="center" wrapText="1"/>
    </xf>
    <xf numFmtId="14" fontId="0" fillId="0" borderId="1" xfId="0" applyNumberFormat="1" applyBorder="1" applyAlignment="1">
      <alignment horizontal="center" vertical="center"/>
    </xf>
    <xf numFmtId="2" fontId="0" fillId="0" borderId="0" xfId="0" applyNumberFormat="1"/>
    <xf numFmtId="2" fontId="8" fillId="0" borderId="0" xfId="0" applyNumberFormat="1" applyFont="1"/>
    <xf numFmtId="0" fontId="8" fillId="0" borderId="0" xfId="0" applyFont="1"/>
    <xf numFmtId="0" fontId="8" fillId="0" borderId="0" xfId="0" applyFont="1" applyAlignment="1">
      <alignment horizontal="center" vertical="center"/>
    </xf>
    <xf numFmtId="0" fontId="11" fillId="0" borderId="0" xfId="0" applyFont="1" applyAlignment="1">
      <alignment horizontal="center" vertical="center" wrapText="1"/>
    </xf>
    <xf numFmtId="4" fontId="0" fillId="0" borderId="0" xfId="0" applyNumberFormat="1"/>
    <xf numFmtId="0" fontId="8" fillId="0" borderId="1" xfId="0" applyFont="1" applyBorder="1" applyAlignment="1">
      <alignment horizontal="center" vertical="center"/>
    </xf>
    <xf numFmtId="0" fontId="0" fillId="0" borderId="1" xfId="0" applyBorder="1"/>
    <xf numFmtId="0" fontId="8" fillId="0" borderId="1" xfId="0" applyFont="1" applyBorder="1" applyAlignment="1">
      <alignment horizontal="center" vertical="center" wrapText="1"/>
    </xf>
    <xf numFmtId="0" fontId="0" fillId="0" borderId="1" xfId="0" applyBorder="1" applyAlignment="1">
      <alignment horizontal="center" vertical="center"/>
    </xf>
    <xf numFmtId="14" fontId="10" fillId="0" borderId="1" xfId="0" applyNumberFormat="1" applyFont="1" applyBorder="1" applyAlignment="1" applyProtection="1">
      <alignment horizontal="center" vertical="center" wrapText="1"/>
      <protection locked="0"/>
    </xf>
    <xf numFmtId="49" fontId="11" fillId="0" borderId="1" xfId="0" applyNumberFormat="1" applyFont="1" applyBorder="1" applyAlignment="1" applyProtection="1">
      <alignment horizontal="center" vertical="center" wrapText="1"/>
      <protection locked="0"/>
    </xf>
    <xf numFmtId="0" fontId="10" fillId="0" borderId="1" xfId="0" applyFont="1" applyBorder="1" applyAlignment="1" applyProtection="1">
      <alignment horizontal="center" vertical="center" wrapText="1"/>
      <protection locked="0"/>
    </xf>
    <xf numFmtId="0" fontId="10" fillId="2" borderId="29" xfId="0" applyFont="1" applyFill="1" applyBorder="1" applyAlignment="1">
      <alignment horizontal="center" vertical="center"/>
    </xf>
    <xf numFmtId="4" fontId="10" fillId="2" borderId="1" xfId="0" applyNumberFormat="1" applyFont="1" applyFill="1" applyBorder="1" applyAlignment="1">
      <alignment horizontal="right" indent="1"/>
    </xf>
    <xf numFmtId="0" fontId="28" fillId="2" borderId="11" xfId="0" applyFont="1" applyFill="1" applyBorder="1" applyAlignment="1">
      <alignment horizontal="center" vertical="center" wrapText="1"/>
    </xf>
    <xf numFmtId="0" fontId="28" fillId="2" borderId="12" xfId="0" applyFont="1" applyFill="1" applyBorder="1" applyAlignment="1">
      <alignment horizontal="center" vertical="center" wrapText="1"/>
    </xf>
    <xf numFmtId="0" fontId="28" fillId="2" borderId="34" xfId="0" applyFont="1" applyFill="1" applyBorder="1" applyAlignment="1">
      <alignment horizontal="center" vertical="center" wrapText="1"/>
    </xf>
    <xf numFmtId="0" fontId="28" fillId="2" borderId="29" xfId="0" applyFont="1" applyFill="1" applyBorder="1" applyAlignment="1">
      <alignment horizontal="center" vertical="center" wrapText="1"/>
    </xf>
    <xf numFmtId="4" fontId="28" fillId="0" borderId="5" xfId="0" applyNumberFormat="1" applyFont="1" applyBorder="1" applyAlignment="1">
      <alignment horizontal="right" vertical="center" indent="1"/>
    </xf>
    <xf numFmtId="4" fontId="28" fillId="0" borderId="0" xfId="0" applyNumberFormat="1" applyFont="1" applyAlignment="1">
      <alignment horizontal="right" vertical="center" indent="1"/>
    </xf>
    <xf numFmtId="4" fontId="27" fillId="0" borderId="16" xfId="0" applyNumberFormat="1" applyFont="1" applyBorder="1" applyAlignment="1">
      <alignment horizontal="right" vertical="center" indent="1"/>
    </xf>
    <xf numFmtId="4" fontId="27" fillId="0" borderId="15" xfId="0" applyNumberFormat="1" applyFont="1" applyBorder="1" applyAlignment="1">
      <alignment horizontal="right" vertical="center" indent="1"/>
    </xf>
    <xf numFmtId="4" fontId="27" fillId="0" borderId="17" xfId="0" applyNumberFormat="1" applyFont="1" applyBorder="1" applyAlignment="1">
      <alignment horizontal="right" vertical="center" indent="1"/>
    </xf>
    <xf numFmtId="49" fontId="27" fillId="2" borderId="10" xfId="0" applyNumberFormat="1" applyFont="1" applyFill="1" applyBorder="1"/>
    <xf numFmtId="4" fontId="27" fillId="0" borderId="0" xfId="0" applyNumberFormat="1" applyFont="1" applyAlignment="1">
      <alignment horizontal="right" vertical="center" indent="1"/>
    </xf>
    <xf numFmtId="4" fontId="27" fillId="0" borderId="5" xfId="0" applyNumberFormat="1" applyFont="1" applyBorder="1" applyAlignment="1">
      <alignment horizontal="right" vertical="center" indent="1"/>
    </xf>
    <xf numFmtId="4" fontId="27" fillId="0" borderId="6" xfId="0" applyNumberFormat="1" applyFont="1" applyBorder="1" applyAlignment="1">
      <alignment horizontal="right" vertical="center" indent="1"/>
    </xf>
    <xf numFmtId="4" fontId="27" fillId="0" borderId="7" xfId="0" applyNumberFormat="1" applyFont="1" applyBorder="1" applyAlignment="1">
      <alignment horizontal="right" vertical="center" indent="1"/>
    </xf>
    <xf numFmtId="4" fontId="27" fillId="0" borderId="8" xfId="0" applyNumberFormat="1" applyFont="1" applyBorder="1" applyAlignment="1">
      <alignment horizontal="right" vertical="center" indent="1"/>
    </xf>
    <xf numFmtId="49" fontId="27" fillId="2" borderId="29" xfId="0" applyNumberFormat="1" applyFont="1" applyFill="1" applyBorder="1"/>
    <xf numFmtId="0" fontId="27" fillId="0" borderId="31" xfId="0" applyFont="1" applyBorder="1"/>
    <xf numFmtId="0" fontId="28" fillId="0" borderId="33" xfId="0" applyFont="1" applyBorder="1"/>
    <xf numFmtId="0" fontId="27" fillId="6" borderId="23" xfId="0" applyFont="1" applyFill="1" applyBorder="1"/>
    <xf numFmtId="0" fontId="27" fillId="6" borderId="4" xfId="0" applyFont="1" applyFill="1" applyBorder="1"/>
    <xf numFmtId="0" fontId="27" fillId="2" borderId="4" xfId="0" applyFont="1" applyFill="1" applyBorder="1"/>
    <xf numFmtId="0" fontId="27" fillId="6" borderId="4" xfId="0" applyFont="1" applyFill="1" applyBorder="1" applyAlignment="1">
      <alignment vertical="center"/>
    </xf>
    <xf numFmtId="0" fontId="28" fillId="6" borderId="4" xfId="0" applyFont="1" applyFill="1" applyBorder="1"/>
    <xf numFmtId="0" fontId="27" fillId="2" borderId="19" xfId="0" applyFont="1" applyFill="1" applyBorder="1"/>
    <xf numFmtId="4" fontId="28" fillId="0" borderId="6" xfId="0" applyNumberFormat="1" applyFont="1" applyBorder="1" applyAlignment="1">
      <alignment horizontal="right" vertical="center" indent="1"/>
    </xf>
    <xf numFmtId="4" fontId="30" fillId="0" borderId="31" xfId="0" applyNumberFormat="1" applyFont="1" applyBorder="1" applyAlignment="1">
      <alignment horizontal="right" vertical="center" indent="1"/>
    </xf>
    <xf numFmtId="4" fontId="30" fillId="0" borderId="32" xfId="0" applyNumberFormat="1" applyFont="1" applyBorder="1" applyAlignment="1">
      <alignment horizontal="right" vertical="center" indent="1"/>
    </xf>
    <xf numFmtId="4" fontId="0" fillId="0" borderId="31" xfId="0" applyNumberFormat="1" applyBorder="1"/>
    <xf numFmtId="4" fontId="0" fillId="0" borderId="32" xfId="0" applyNumberFormat="1" applyBorder="1"/>
    <xf numFmtId="4" fontId="27" fillId="0" borderId="7" xfId="0" applyNumberFormat="1" applyFont="1" applyBorder="1" applyAlignment="1">
      <alignment horizontal="center" vertical="center"/>
    </xf>
    <xf numFmtId="4" fontId="27" fillId="0" borderId="8" xfId="0" applyNumberFormat="1" applyFont="1" applyBorder="1" applyAlignment="1">
      <alignment horizontal="center" vertical="center"/>
    </xf>
    <xf numFmtId="4" fontId="27" fillId="0" borderId="9" xfId="0" applyNumberFormat="1" applyFont="1" applyBorder="1" applyAlignment="1">
      <alignment horizontal="center" vertical="center"/>
    </xf>
    <xf numFmtId="4" fontId="27" fillId="0" borderId="31" xfId="0" applyNumberFormat="1" applyFont="1" applyBorder="1" applyAlignment="1">
      <alignment horizontal="center" vertical="center"/>
    </xf>
    <xf numFmtId="4" fontId="27" fillId="0" borderId="32" xfId="0" applyNumberFormat="1" applyFont="1" applyBorder="1" applyAlignment="1">
      <alignment horizontal="center" vertical="center"/>
    </xf>
    <xf numFmtId="4" fontId="27" fillId="0" borderId="33" xfId="0" applyNumberFormat="1" applyFont="1" applyBorder="1" applyAlignment="1">
      <alignment horizontal="center" vertical="center"/>
    </xf>
    <xf numFmtId="4" fontId="0" fillId="0" borderId="0" xfId="0" applyNumberFormat="1" applyAlignment="1">
      <alignment horizontal="center" vertical="center"/>
    </xf>
    <xf numFmtId="4" fontId="0" fillId="0" borderId="5" xfId="0" applyNumberFormat="1" applyBorder="1" applyAlignment="1">
      <alignment horizontal="center" vertical="center"/>
    </xf>
    <xf numFmtId="4" fontId="0" fillId="0" borderId="6" xfId="0" applyNumberFormat="1" applyBorder="1" applyAlignment="1">
      <alignment horizontal="center" vertical="center"/>
    </xf>
    <xf numFmtId="0" fontId="29" fillId="2" borderId="13" xfId="0" applyFont="1" applyFill="1" applyBorder="1" applyAlignment="1">
      <alignment horizontal="center" vertical="center" wrapText="1"/>
    </xf>
    <xf numFmtId="0" fontId="29" fillId="2" borderId="19" xfId="0" applyFont="1" applyFill="1" applyBorder="1" applyAlignment="1">
      <alignment horizontal="center" vertical="center" wrapText="1"/>
    </xf>
    <xf numFmtId="0" fontId="28" fillId="2" borderId="13" xfId="0" applyFont="1" applyFill="1" applyBorder="1" applyAlignment="1">
      <alignment horizontal="center" vertical="center" wrapText="1"/>
    </xf>
    <xf numFmtId="0" fontId="27" fillId="0" borderId="0" xfId="0" applyFont="1"/>
    <xf numFmtId="0" fontId="28" fillId="0" borderId="0" xfId="0" applyFont="1"/>
    <xf numFmtId="4" fontId="30" fillId="0" borderId="0" xfId="0" applyNumberFormat="1" applyFont="1" applyAlignment="1">
      <alignment horizontal="right" vertical="center" indent="1"/>
    </xf>
    <xf numFmtId="4" fontId="27" fillId="0" borderId="0" xfId="0" applyNumberFormat="1" applyFont="1" applyAlignment="1">
      <alignment horizontal="center" vertical="center"/>
    </xf>
    <xf numFmtId="0" fontId="8" fillId="7" borderId="1" xfId="0" applyFont="1" applyFill="1" applyBorder="1" applyAlignment="1">
      <alignment horizontal="center"/>
    </xf>
    <xf numFmtId="0" fontId="0" fillId="8" borderId="0" xfId="0" applyFill="1"/>
    <xf numFmtId="0" fontId="8" fillId="0" borderId="0" xfId="0" applyFont="1" applyAlignment="1">
      <alignment horizontal="left" vertical="center" wrapText="1"/>
    </xf>
    <xf numFmtId="4" fontId="0" fillId="0" borderId="0" xfId="0" applyNumberFormat="1" applyAlignment="1">
      <alignment horizontal="left" wrapText="1"/>
    </xf>
    <xf numFmtId="4" fontId="0" fillId="0" borderId="0" xfId="0" applyNumberFormat="1" applyAlignment="1">
      <alignment horizontal="left" vertical="center" wrapText="1"/>
    </xf>
    <xf numFmtId="0" fontId="0" fillId="0" borderId="0" xfId="0" applyAlignment="1">
      <alignment horizontal="left" wrapText="1"/>
    </xf>
    <xf numFmtId="4" fontId="31" fillId="0" borderId="0" xfId="0" applyNumberFormat="1" applyFont="1" applyAlignment="1">
      <alignment horizontal="left" wrapText="1"/>
    </xf>
    <xf numFmtId="4" fontId="8" fillId="0" borderId="0" xfId="0" applyNumberFormat="1" applyFont="1" applyAlignment="1">
      <alignment horizontal="left" wrapText="1"/>
    </xf>
    <xf numFmtId="0" fontId="33" fillId="0" borderId="0" xfId="0" applyFont="1" applyAlignment="1">
      <alignment horizontal="left" vertical="center" wrapText="1"/>
    </xf>
    <xf numFmtId="4" fontId="28" fillId="0" borderId="15" xfId="0" applyNumberFormat="1" applyFont="1" applyBorder="1" applyAlignment="1">
      <alignment horizontal="right" vertical="center" indent="1"/>
    </xf>
    <xf numFmtId="4" fontId="28" fillId="0" borderId="16" xfId="0" applyNumberFormat="1" applyFont="1" applyBorder="1" applyAlignment="1">
      <alignment horizontal="right" vertical="center" indent="1"/>
    </xf>
    <xf numFmtId="4" fontId="28" fillId="0" borderId="17" xfId="0" applyNumberFormat="1" applyFont="1" applyBorder="1" applyAlignment="1">
      <alignment horizontal="right" vertical="center" indent="1"/>
    </xf>
    <xf numFmtId="0" fontId="28" fillId="2" borderId="21" xfId="0" applyFont="1" applyFill="1" applyBorder="1" applyAlignment="1">
      <alignment horizontal="center" vertical="center" wrapText="1"/>
    </xf>
    <xf numFmtId="49" fontId="27" fillId="6" borderId="14" xfId="0" applyNumberFormat="1" applyFont="1" applyFill="1" applyBorder="1"/>
    <xf numFmtId="49" fontId="27" fillId="6" borderId="10" xfId="0" applyNumberFormat="1" applyFont="1" applyFill="1" applyBorder="1"/>
    <xf numFmtId="49" fontId="28" fillId="6" borderId="10" xfId="0" applyNumberFormat="1" applyFont="1" applyFill="1" applyBorder="1"/>
    <xf numFmtId="4" fontId="0" fillId="0" borderId="1" xfId="0" applyNumberFormat="1" applyBorder="1" applyAlignment="1">
      <alignment horizontal="right" indent="1"/>
    </xf>
    <xf numFmtId="0" fontId="8" fillId="0" borderId="0" xfId="0" applyFont="1" applyAlignment="1">
      <alignment horizontal="left" wrapText="1"/>
    </xf>
    <xf numFmtId="0" fontId="0" fillId="9" borderId="0" xfId="0" applyFill="1"/>
    <xf numFmtId="0" fontId="34" fillId="10" borderId="0" xfId="0" applyFont="1" applyFill="1"/>
    <xf numFmtId="4" fontId="27" fillId="0" borderId="1" xfId="0" applyNumberFormat="1" applyFont="1" applyBorder="1" applyAlignment="1">
      <alignment horizontal="right" vertical="center" indent="1"/>
    </xf>
    <xf numFmtId="0" fontId="35" fillId="0" borderId="0" xfId="0" applyFont="1"/>
    <xf numFmtId="0" fontId="34" fillId="0" borderId="0" xfId="0" applyFont="1"/>
    <xf numFmtId="2" fontId="7" fillId="0" borderId="1" xfId="0" applyNumberFormat="1" applyFont="1" applyBorder="1" applyAlignment="1">
      <alignment horizontal="right" vertical="center" indent="1"/>
    </xf>
    <xf numFmtId="0" fontId="11" fillId="3" borderId="1" xfId="0" applyFont="1" applyFill="1" applyBorder="1" applyAlignment="1">
      <alignment horizontal="center" vertical="center" wrapText="1"/>
    </xf>
    <xf numFmtId="2" fontId="11" fillId="3" borderId="1" xfId="0" applyNumberFormat="1" applyFont="1" applyFill="1" applyBorder="1" applyAlignment="1">
      <alignment horizontal="center" vertical="center"/>
    </xf>
    <xf numFmtId="0" fontId="11" fillId="3" borderId="1" xfId="0" applyFont="1" applyFill="1" applyBorder="1" applyAlignment="1">
      <alignment horizontal="center" vertical="center"/>
    </xf>
    <xf numFmtId="0" fontId="11" fillId="3" borderId="29" xfId="0" applyFont="1" applyFill="1" applyBorder="1" applyAlignment="1">
      <alignment horizontal="center" vertical="center"/>
    </xf>
    <xf numFmtId="0" fontId="10" fillId="0" borderId="0" xfId="0" applyFont="1"/>
    <xf numFmtId="0" fontId="10" fillId="2" borderId="1" xfId="0" applyFont="1" applyFill="1" applyBorder="1" applyAlignment="1">
      <alignment horizontal="center" vertical="center" wrapText="1"/>
    </xf>
    <xf numFmtId="4" fontId="11" fillId="3" borderId="29" xfId="0" applyNumberFormat="1" applyFont="1" applyFill="1" applyBorder="1" applyAlignment="1">
      <alignment horizontal="center" vertical="center"/>
    </xf>
    <xf numFmtId="4" fontId="11" fillId="3" borderId="29" xfId="0" applyNumberFormat="1" applyFont="1" applyFill="1" applyBorder="1" applyAlignment="1">
      <alignment horizontal="right" vertical="center" indent="1"/>
    </xf>
    <xf numFmtId="4" fontId="10" fillId="0" borderId="1" xfId="0" applyNumberFormat="1" applyFont="1" applyBorder="1" applyAlignment="1" applyProtection="1">
      <alignment horizontal="right" vertical="center" wrapText="1" indent="1"/>
      <protection locked="0"/>
    </xf>
    <xf numFmtId="4" fontId="11" fillId="3" borderId="1" xfId="0" applyNumberFormat="1" applyFont="1" applyFill="1" applyBorder="1" applyAlignment="1">
      <alignment horizontal="right" vertical="center" indent="1"/>
    </xf>
    <xf numFmtId="4" fontId="7" fillId="2" borderId="1" xfId="0" applyNumberFormat="1" applyFont="1" applyFill="1" applyBorder="1" applyAlignment="1">
      <alignment horizontal="right" vertical="center" indent="1"/>
    </xf>
    <xf numFmtId="0" fontId="39" fillId="0" borderId="0" xfId="0" applyFont="1" applyAlignment="1">
      <alignment horizontal="center"/>
    </xf>
    <xf numFmtId="0" fontId="11" fillId="2" borderId="4" xfId="0" applyFont="1" applyFill="1" applyBorder="1" applyAlignment="1">
      <alignment horizontal="center" vertical="center" wrapText="1"/>
    </xf>
    <xf numFmtId="0" fontId="11" fillId="2" borderId="1" xfId="0" applyFont="1" applyFill="1" applyBorder="1" applyAlignment="1">
      <alignment horizontal="center" vertical="center" wrapText="1"/>
    </xf>
    <xf numFmtId="4" fontId="10" fillId="0" borderId="1" xfId="0" applyNumberFormat="1" applyFont="1" applyBorder="1" applyAlignment="1" applyProtection="1">
      <alignment horizontal="right" indent="1"/>
      <protection locked="0"/>
    </xf>
    <xf numFmtId="4" fontId="11" fillId="2" borderId="1" xfId="0" applyNumberFormat="1" applyFont="1" applyFill="1" applyBorder="1" applyAlignment="1">
      <alignment horizontal="right" indent="1"/>
    </xf>
    <xf numFmtId="4" fontId="40" fillId="2" borderId="1" xfId="0" applyNumberFormat="1" applyFont="1" applyFill="1" applyBorder="1" applyAlignment="1">
      <alignment horizontal="right" indent="1"/>
    </xf>
    <xf numFmtId="4" fontId="41" fillId="0" borderId="1" xfId="0" applyNumberFormat="1" applyFont="1" applyBorder="1" applyAlignment="1" applyProtection="1">
      <alignment horizontal="right" indent="1"/>
      <protection locked="0"/>
    </xf>
    <xf numFmtId="4" fontId="41" fillId="2" borderId="1" xfId="0" applyNumberFormat="1" applyFont="1" applyFill="1" applyBorder="1" applyAlignment="1">
      <alignment horizontal="right" indent="1"/>
    </xf>
    <xf numFmtId="4" fontId="10" fillId="0" borderId="4" xfId="0" applyNumberFormat="1" applyFont="1" applyBorder="1" applyAlignment="1" applyProtection="1">
      <alignment horizontal="right" indent="1"/>
      <protection locked="0"/>
    </xf>
    <xf numFmtId="4" fontId="10" fillId="2" borderId="4" xfId="0" applyNumberFormat="1" applyFont="1" applyFill="1" applyBorder="1" applyAlignment="1">
      <alignment horizontal="right" indent="1"/>
    </xf>
    <xf numFmtId="1" fontId="10" fillId="2" borderId="1" xfId="0" applyNumberFormat="1" applyFont="1" applyFill="1" applyBorder="1" applyAlignment="1">
      <alignment horizontal="right" vertical="center" wrapText="1" indent="1"/>
    </xf>
    <xf numFmtId="2" fontId="10" fillId="2" borderId="1" xfId="0" applyNumberFormat="1" applyFont="1" applyFill="1" applyBorder="1" applyAlignment="1">
      <alignment horizontal="right" vertical="center" wrapText="1" indent="1"/>
    </xf>
    <xf numFmtId="3" fontId="10" fillId="2" borderId="1" xfId="0" applyNumberFormat="1" applyFont="1" applyFill="1" applyBorder="1" applyAlignment="1">
      <alignment horizontal="right" vertical="center" wrapText="1" indent="1"/>
    </xf>
    <xf numFmtId="4" fontId="10" fillId="2" borderId="1" xfId="0" applyNumberFormat="1" applyFont="1" applyFill="1" applyBorder="1" applyAlignment="1" applyProtection="1">
      <alignment horizontal="right" indent="1"/>
      <protection locked="0"/>
    </xf>
    <xf numFmtId="164" fontId="27" fillId="0" borderId="16" xfId="0" applyNumberFormat="1" applyFont="1" applyBorder="1" applyAlignment="1">
      <alignment horizontal="right" vertical="center" indent="1"/>
    </xf>
    <xf numFmtId="164" fontId="27" fillId="0" borderId="0" xfId="0" applyNumberFormat="1" applyFont="1" applyAlignment="1">
      <alignment horizontal="right" vertical="center" indent="1"/>
    </xf>
    <xf numFmtId="164" fontId="0" fillId="0" borderId="32" xfId="0" applyNumberFormat="1" applyBorder="1"/>
    <xf numFmtId="164" fontId="28" fillId="0" borderId="16" xfId="0" applyNumberFormat="1" applyFont="1" applyBorder="1" applyAlignment="1">
      <alignment horizontal="right" vertical="center" indent="1"/>
    </xf>
    <xf numFmtId="164" fontId="28" fillId="0" borderId="0" xfId="0" applyNumberFormat="1" applyFont="1" applyAlignment="1">
      <alignment horizontal="right" vertical="center" indent="1"/>
    </xf>
    <xf numFmtId="164" fontId="27" fillId="0" borderId="8" xfId="0" applyNumberFormat="1" applyFont="1" applyBorder="1" applyAlignment="1">
      <alignment horizontal="right" vertical="center" indent="1"/>
    </xf>
    <xf numFmtId="164" fontId="30" fillId="0" borderId="32" xfId="0" applyNumberFormat="1" applyFont="1" applyBorder="1" applyAlignment="1">
      <alignment horizontal="right" vertical="center" indent="1"/>
    </xf>
    <xf numFmtId="0" fontId="36" fillId="0" borderId="0" xfId="0" applyFont="1" applyAlignment="1">
      <alignment horizontal="left" vertical="center" wrapText="1"/>
    </xf>
    <xf numFmtId="0" fontId="37" fillId="0" borderId="0" xfId="0" applyFont="1" applyAlignment="1">
      <alignment horizontal="left" vertical="center" wrapText="1"/>
    </xf>
    <xf numFmtId="0" fontId="43" fillId="0" borderId="0" xfId="0" applyFont="1" applyAlignment="1">
      <alignment horizontal="left" vertical="center" wrapText="1"/>
    </xf>
    <xf numFmtId="4" fontId="32" fillId="2" borderId="0" xfId="0" applyNumberFormat="1" applyFont="1" applyFill="1" applyAlignment="1">
      <alignment horizontal="left" wrapText="1"/>
    </xf>
    <xf numFmtId="4" fontId="31" fillId="2" borderId="0" xfId="0" applyNumberFormat="1" applyFont="1" applyFill="1" applyAlignment="1">
      <alignment horizontal="left" wrapText="1"/>
    </xf>
    <xf numFmtId="4" fontId="0" fillId="2" borderId="0" xfId="0" applyNumberFormat="1" applyFill="1" applyAlignment="1">
      <alignment horizontal="left" wrapText="1"/>
    </xf>
    <xf numFmtId="2" fontId="8" fillId="0" borderId="0" xfId="0" applyNumberFormat="1" applyFont="1" applyAlignment="1">
      <alignment horizontal="center" vertical="center" wrapText="1"/>
    </xf>
    <xf numFmtId="164" fontId="26" fillId="2" borderId="1" xfId="0" applyNumberFormat="1" applyFont="1" applyFill="1" applyBorder="1" applyAlignment="1">
      <alignment horizontal="right" vertical="center" indent="1"/>
    </xf>
    <xf numFmtId="0" fontId="11" fillId="0" borderId="1" xfId="0" applyFont="1" applyBorder="1" applyAlignment="1">
      <alignment horizontal="center" vertical="center"/>
    </xf>
    <xf numFmtId="0" fontId="39" fillId="0" borderId="0" xfId="0" applyFont="1" applyAlignment="1">
      <alignment vertical="center"/>
    </xf>
    <xf numFmtId="165" fontId="7" fillId="0" borderId="1" xfId="0" applyNumberFormat="1" applyFont="1" applyBorder="1" applyAlignment="1">
      <alignment horizontal="right" vertical="center" indent="1"/>
    </xf>
    <xf numFmtId="164" fontId="7" fillId="2" borderId="1" xfId="0" applyNumberFormat="1" applyFont="1" applyFill="1" applyBorder="1" applyAlignment="1">
      <alignment horizontal="right" vertical="center" indent="1"/>
    </xf>
    <xf numFmtId="0" fontId="10" fillId="2" borderId="1" xfId="0" applyFont="1" applyFill="1" applyBorder="1"/>
    <xf numFmtId="4" fontId="10" fillId="0" borderId="1" xfId="0" applyNumberFormat="1" applyFont="1" applyBorder="1" applyProtection="1">
      <protection locked="0"/>
    </xf>
    <xf numFmtId="0" fontId="10" fillId="0" borderId="1" xfId="0" applyFont="1" applyBorder="1" applyProtection="1">
      <protection locked="0"/>
    </xf>
    <xf numFmtId="4" fontId="11" fillId="2" borderId="1" xfId="0" applyNumberFormat="1" applyFont="1" applyFill="1" applyBorder="1"/>
    <xf numFmtId="4" fontId="10" fillId="0" borderId="1" xfId="0" applyNumberFormat="1" applyFont="1" applyBorder="1" applyAlignment="1" applyProtection="1">
      <alignment horizontal="right"/>
      <protection locked="0"/>
    </xf>
    <xf numFmtId="4" fontId="10" fillId="2" borderId="1" xfId="0" applyNumberFormat="1" applyFont="1" applyFill="1" applyBorder="1" applyAlignment="1">
      <alignment horizontal="right"/>
    </xf>
    <xf numFmtId="0" fontId="9" fillId="0" borderId="0" xfId="0" applyFont="1" applyAlignment="1">
      <alignment vertical="top" wrapText="1"/>
    </xf>
    <xf numFmtId="4" fontId="10" fillId="0" borderId="0" xfId="0" applyNumberFormat="1" applyFont="1" applyAlignment="1" applyProtection="1">
      <alignment horizontal="right" indent="1"/>
      <protection locked="0"/>
    </xf>
    <xf numFmtId="2" fontId="10" fillId="0" borderId="1" xfId="0" applyNumberFormat="1" applyFont="1" applyBorder="1" applyProtection="1">
      <protection locked="0"/>
    </xf>
    <xf numFmtId="2" fontId="10" fillId="2" borderId="1" xfId="0" applyNumberFormat="1" applyFont="1" applyFill="1" applyBorder="1"/>
    <xf numFmtId="0" fontId="47" fillId="0" borderId="0" xfId="0" applyFont="1" applyAlignment="1">
      <alignment horizontal="center" vertical="center"/>
    </xf>
    <xf numFmtId="0" fontId="44" fillId="0" borderId="0" xfId="0" applyFont="1" applyProtection="1">
      <protection locked="0"/>
    </xf>
    <xf numFmtId="0" fontId="8" fillId="2" borderId="1" xfId="0" applyFont="1" applyFill="1" applyBorder="1" applyAlignment="1">
      <alignment horizontal="center" vertical="center"/>
    </xf>
    <xf numFmtId="0" fontId="9" fillId="12" borderId="0" xfId="0" applyFont="1" applyFill="1"/>
    <xf numFmtId="0" fontId="10" fillId="0" borderId="0" xfId="0" applyFont="1" applyAlignment="1">
      <alignment horizontal="center" vertical="center" textRotation="90" wrapText="1"/>
    </xf>
    <xf numFmtId="0" fontId="11" fillId="0" borderId="0" xfId="0" applyFont="1" applyAlignment="1">
      <alignment horizontal="center" vertical="center" textRotation="90" wrapText="1"/>
    </xf>
    <xf numFmtId="0" fontId="0" fillId="0" borderId="0" xfId="0" applyAlignment="1">
      <alignment horizontal="center" vertical="center" textRotation="90" wrapText="1"/>
    </xf>
    <xf numFmtId="4" fontId="0" fillId="0" borderId="1" xfId="0" applyNumberFormat="1" applyBorder="1" applyAlignment="1">
      <alignment horizontal="center" vertical="center" wrapText="1"/>
    </xf>
    <xf numFmtId="49" fontId="10" fillId="0" borderId="1" xfId="0" applyNumberFormat="1" applyFont="1" applyBorder="1" applyProtection="1">
      <protection locked="0"/>
    </xf>
    <xf numFmtId="0" fontId="10" fillId="0" borderId="1" xfId="0" applyFont="1" applyBorder="1" applyAlignment="1" applyProtection="1">
      <alignment horizontal="right" wrapText="1" indent="1"/>
      <protection locked="0"/>
    </xf>
    <xf numFmtId="0" fontId="10" fillId="2" borderId="1" xfId="0" applyFont="1" applyFill="1" applyBorder="1" applyAlignment="1">
      <alignment horizontal="right" wrapText="1" indent="1"/>
    </xf>
    <xf numFmtId="0" fontId="10" fillId="0" borderId="1" xfId="0" applyFont="1" applyBorder="1" applyAlignment="1" applyProtection="1">
      <alignment horizontal="right" indent="1"/>
      <protection locked="0"/>
    </xf>
    <xf numFmtId="0" fontId="11" fillId="2" borderId="1" xfId="0" applyFont="1" applyFill="1" applyBorder="1" applyAlignment="1">
      <alignment horizontal="right" indent="1"/>
    </xf>
    <xf numFmtId="1" fontId="10" fillId="0" borderId="1" xfId="0" applyNumberFormat="1" applyFont="1" applyBorder="1" applyAlignment="1" applyProtection="1">
      <alignment horizontal="right" indent="1"/>
      <protection locked="0"/>
    </xf>
    <xf numFmtId="1" fontId="11" fillId="0" borderId="1" xfId="0" applyNumberFormat="1" applyFont="1" applyBorder="1" applyAlignment="1" applyProtection="1">
      <alignment horizontal="right" indent="1"/>
      <protection locked="0"/>
    </xf>
    <xf numFmtId="1" fontId="11" fillId="2" borderId="1" xfId="0" applyNumberFormat="1" applyFont="1" applyFill="1" applyBorder="1" applyAlignment="1">
      <alignment horizontal="right" indent="1"/>
    </xf>
    <xf numFmtId="10" fontId="10" fillId="2" borderId="1" xfId="0" applyNumberFormat="1" applyFont="1" applyFill="1" applyBorder="1" applyAlignment="1">
      <alignment horizontal="right" indent="1"/>
    </xf>
    <xf numFmtId="0" fontId="10" fillId="2" borderId="1" xfId="0" applyFont="1" applyFill="1" applyBorder="1" applyAlignment="1">
      <alignment horizontal="right" indent="1"/>
    </xf>
    <xf numFmtId="0" fontId="10" fillId="2" borderId="1" xfId="0" applyFont="1" applyFill="1" applyBorder="1" applyAlignment="1">
      <alignment wrapText="1"/>
    </xf>
    <xf numFmtId="49" fontId="48" fillId="0" borderId="0" xfId="0" applyNumberFormat="1" applyFont="1" applyAlignment="1">
      <alignment horizontal="center" vertical="center"/>
    </xf>
    <xf numFmtId="16" fontId="47" fillId="0" borderId="0" xfId="0" applyNumberFormat="1" applyFont="1" applyAlignment="1">
      <alignment horizontal="center" vertical="center"/>
    </xf>
    <xf numFmtId="0" fontId="0" fillId="0" borderId="0" xfId="0" applyAlignment="1">
      <alignment horizontal="left" vertical="center" wrapText="1"/>
    </xf>
    <xf numFmtId="10" fontId="10" fillId="2" borderId="1" xfId="0" applyNumberFormat="1" applyFont="1" applyFill="1" applyBorder="1" applyAlignment="1">
      <alignment wrapText="1"/>
    </xf>
    <xf numFmtId="1" fontId="10" fillId="2" borderId="1" xfId="0" applyNumberFormat="1" applyFont="1" applyFill="1" applyBorder="1" applyAlignment="1">
      <alignment wrapText="1"/>
    </xf>
    <xf numFmtId="1" fontId="10" fillId="0" borderId="1" xfId="0" applyNumberFormat="1" applyFont="1" applyBorder="1" applyProtection="1">
      <protection locked="0"/>
    </xf>
    <xf numFmtId="1" fontId="11" fillId="2" borderId="1" xfId="0" applyNumberFormat="1" applyFont="1" applyFill="1" applyBorder="1"/>
    <xf numFmtId="1" fontId="36" fillId="2" borderId="1" xfId="1" applyNumberFormat="1" applyFont="1" applyFill="1" applyBorder="1" applyProtection="1"/>
    <xf numFmtId="9" fontId="41" fillId="2" borderId="1" xfId="0" applyNumberFormat="1" applyFont="1" applyFill="1" applyBorder="1"/>
    <xf numFmtId="2" fontId="36" fillId="2" borderId="1" xfId="1" applyNumberFormat="1" applyFont="1" applyFill="1" applyBorder="1" applyProtection="1"/>
    <xf numFmtId="10" fontId="41" fillId="2" borderId="1" xfId="0" applyNumberFormat="1" applyFont="1" applyFill="1" applyBorder="1"/>
    <xf numFmtId="0" fontId="0" fillId="0" borderId="0" xfId="0" applyAlignment="1">
      <alignment horizontal="center" vertical="center"/>
    </xf>
    <xf numFmtId="0" fontId="20" fillId="0" borderId="0" xfId="0" applyFont="1" applyAlignment="1">
      <alignment wrapText="1"/>
    </xf>
    <xf numFmtId="0" fontId="15" fillId="0" borderId="0" xfId="0" applyFont="1" applyAlignment="1">
      <alignment wrapText="1"/>
    </xf>
    <xf numFmtId="0" fontId="0" fillId="0" borderId="0" xfId="0" applyAlignment="1">
      <alignment wrapText="1"/>
    </xf>
    <xf numFmtId="4" fontId="0" fillId="0" borderId="1" xfId="0" applyNumberFormat="1" applyBorder="1" applyAlignment="1">
      <alignment horizontal="center" vertical="center"/>
    </xf>
    <xf numFmtId="0" fontId="35" fillId="0" borderId="0" xfId="0" applyFont="1" applyAlignment="1">
      <alignment horizontal="center" vertical="center" wrapText="1"/>
    </xf>
    <xf numFmtId="0" fontId="38" fillId="0" borderId="0" xfId="0" applyFont="1" applyAlignment="1">
      <alignment horizontal="center" vertical="center" wrapText="1"/>
    </xf>
    <xf numFmtId="0" fontId="8" fillId="0" borderId="0" xfId="0" applyFont="1" applyAlignment="1">
      <alignment horizontal="center" vertical="center" wrapText="1"/>
    </xf>
    <xf numFmtId="0" fontId="8" fillId="2" borderId="1" xfId="0" applyFont="1" applyFill="1" applyBorder="1" applyAlignment="1">
      <alignment horizontal="center" vertical="center" wrapText="1"/>
    </xf>
    <xf numFmtId="0" fontId="0" fillId="0" borderId="0" xfId="0" applyAlignment="1">
      <alignment horizontal="center" vertical="center" wrapText="1"/>
    </xf>
    <xf numFmtId="0" fontId="9" fillId="11" borderId="0" xfId="0" applyFont="1" applyFill="1" applyAlignment="1">
      <alignment horizontal="center" vertical="center"/>
    </xf>
    <xf numFmtId="0" fontId="40" fillId="0" borderId="0" xfId="0" applyFont="1" applyAlignment="1" applyProtection="1">
      <alignment horizontal="center" vertical="center" wrapText="1"/>
      <protection locked="0"/>
    </xf>
    <xf numFmtId="0" fontId="35" fillId="0" borderId="0" xfId="0" applyFont="1" applyAlignment="1" applyProtection="1">
      <alignment horizontal="center" vertical="center" wrapText="1"/>
      <protection locked="0"/>
    </xf>
    <xf numFmtId="0" fontId="0" fillId="0" borderId="0" xfId="0" applyAlignment="1">
      <alignment vertical="center" wrapText="1"/>
    </xf>
    <xf numFmtId="0" fontId="0" fillId="0" borderId="0" xfId="0" applyAlignment="1" applyProtection="1">
      <alignment vertical="center" wrapText="1"/>
      <protection locked="0"/>
    </xf>
    <xf numFmtId="0" fontId="0" fillId="0" borderId="0" xfId="0" applyAlignment="1" applyProtection="1">
      <alignment horizontal="left" vertical="center" wrapText="1"/>
      <protection locked="0"/>
    </xf>
    <xf numFmtId="0" fontId="10" fillId="0" borderId="0" xfId="0" applyFont="1" applyAlignment="1" applyProtection="1">
      <alignment vertical="center" wrapText="1"/>
      <protection locked="0"/>
    </xf>
    <xf numFmtId="0" fontId="9" fillId="0" borderId="0" xfId="0" applyFont="1" applyAlignment="1">
      <alignment horizontal="center" vertical="center"/>
    </xf>
    <xf numFmtId="4" fontId="10" fillId="2" borderId="1" xfId="0" applyNumberFormat="1" applyFont="1" applyFill="1" applyBorder="1" applyAlignment="1" applyProtection="1">
      <alignment horizontal="right" vertical="center" wrapText="1" indent="1"/>
      <protection locked="0"/>
    </xf>
    <xf numFmtId="3" fontId="11" fillId="3" borderId="29" xfId="0" applyNumberFormat="1" applyFont="1" applyFill="1" applyBorder="1" applyAlignment="1">
      <alignment horizontal="right" vertical="center" indent="1"/>
    </xf>
    <xf numFmtId="4" fontId="8" fillId="0" borderId="1" xfId="0" applyNumberFormat="1" applyFont="1" applyBorder="1" applyAlignment="1">
      <alignment horizontal="center" vertical="center" textRotation="90" wrapText="1"/>
    </xf>
    <xf numFmtId="0" fontId="47" fillId="11" borderId="0" xfId="0" applyFont="1" applyFill="1" applyAlignment="1">
      <alignment horizontal="center" vertical="center" wrapText="1"/>
    </xf>
    <xf numFmtId="0" fontId="47" fillId="11" borderId="0" xfId="0" applyFont="1" applyFill="1" applyAlignment="1">
      <alignment horizontal="center" vertical="center"/>
    </xf>
    <xf numFmtId="4" fontId="51" fillId="0" borderId="1" xfId="0" applyNumberFormat="1" applyFont="1" applyBorder="1" applyAlignment="1">
      <alignment horizontal="center" vertical="center"/>
    </xf>
    <xf numFmtId="4" fontId="44" fillId="0" borderId="1" xfId="0" applyNumberFormat="1" applyFont="1" applyBorder="1" applyAlignment="1">
      <alignment horizontal="center" vertical="center"/>
    </xf>
    <xf numFmtId="0" fontId="25" fillId="0" borderId="1" xfId="0" applyFont="1" applyBorder="1" applyAlignment="1" applyProtection="1">
      <alignment vertical="center" wrapText="1"/>
      <protection locked="0"/>
    </xf>
    <xf numFmtId="0" fontId="14" fillId="2" borderId="1" xfId="0" applyFont="1" applyFill="1" applyBorder="1" applyAlignment="1">
      <alignment horizontal="center" vertical="center" textRotation="90" wrapText="1"/>
    </xf>
    <xf numFmtId="4" fontId="10" fillId="2" borderId="1" xfId="0" applyNumberFormat="1" applyFont="1" applyFill="1" applyBorder="1" applyAlignment="1">
      <alignment horizontal="center" vertical="center" wrapText="1"/>
    </xf>
    <xf numFmtId="164" fontId="26" fillId="2" borderId="1" xfId="0" applyNumberFormat="1" applyFont="1" applyFill="1" applyBorder="1" applyAlignment="1">
      <alignment horizontal="center" vertical="center"/>
    </xf>
    <xf numFmtId="4" fontId="7" fillId="2" borderId="1" xfId="0" applyNumberFormat="1" applyFont="1" applyFill="1" applyBorder="1" applyAlignment="1">
      <alignment horizontal="center" vertical="center"/>
    </xf>
    <xf numFmtId="2" fontId="7" fillId="0" borderId="1" xfId="0" applyNumberFormat="1" applyFont="1" applyBorder="1" applyAlignment="1">
      <alignment horizontal="center" vertical="center"/>
    </xf>
    <xf numFmtId="0" fontId="37" fillId="0" borderId="0" xfId="0" applyFont="1" applyAlignment="1">
      <alignment horizontal="center" vertical="center" wrapText="1"/>
    </xf>
    <xf numFmtId="0" fontId="42" fillId="0" borderId="0" xfId="0" applyFont="1" applyAlignment="1">
      <alignment horizontal="center" vertical="center" wrapText="1"/>
    </xf>
    <xf numFmtId="0" fontId="43" fillId="0" borderId="0" xfId="0" applyFont="1" applyAlignment="1">
      <alignment horizontal="center" vertical="center" wrapText="1"/>
    </xf>
    <xf numFmtId="2" fontId="9" fillId="0" borderId="0" xfId="0" applyNumberFormat="1" applyFont="1" applyAlignment="1">
      <alignment horizontal="center" vertical="center"/>
    </xf>
    <xf numFmtId="0" fontId="9" fillId="2" borderId="0" xfId="0" applyFont="1" applyFill="1" applyAlignment="1">
      <alignment horizontal="center" vertical="center"/>
    </xf>
    <xf numFmtId="0" fontId="9" fillId="2" borderId="0" xfId="0" applyFont="1" applyFill="1"/>
    <xf numFmtId="0" fontId="52" fillId="2" borderId="0" xfId="0" applyFont="1" applyFill="1" applyAlignment="1">
      <alignment horizontal="center" vertical="center"/>
    </xf>
    <xf numFmtId="0" fontId="44" fillId="2" borderId="0" xfId="0" applyFont="1" applyFill="1" applyAlignment="1">
      <alignment horizontal="center" vertical="center"/>
    </xf>
    <xf numFmtId="0" fontId="53" fillId="2" borderId="0" xfId="0" applyFont="1" applyFill="1" applyAlignment="1">
      <alignment horizontal="center" vertical="center" wrapText="1"/>
    </xf>
    <xf numFmtId="0" fontId="52" fillId="2" borderId="0" xfId="0" applyFont="1" applyFill="1" applyAlignment="1">
      <alignment horizontal="center" vertical="center" wrapText="1"/>
    </xf>
    <xf numFmtId="4" fontId="51" fillId="2" borderId="0" xfId="0" applyNumberFormat="1" applyFont="1" applyFill="1" applyAlignment="1">
      <alignment horizontal="center" vertical="center"/>
    </xf>
    <xf numFmtId="4" fontId="51" fillId="0" borderId="1" xfId="0" applyNumberFormat="1" applyFont="1" applyBorder="1" applyAlignment="1">
      <alignment horizontal="right" indent="1"/>
    </xf>
    <xf numFmtId="0" fontId="52" fillId="0" borderId="0" xfId="0" applyFont="1"/>
    <xf numFmtId="0" fontId="52" fillId="3" borderId="0" xfId="0" applyFont="1" applyFill="1" applyAlignment="1">
      <alignment horizontal="center" vertical="center"/>
    </xf>
    <xf numFmtId="0" fontId="40" fillId="3" borderId="1" xfId="0" applyFont="1" applyFill="1" applyBorder="1" applyAlignment="1">
      <alignment horizontal="center" vertical="center" wrapText="1"/>
    </xf>
    <xf numFmtId="0" fontId="55" fillId="0" borderId="0" xfId="0" applyFont="1" applyAlignment="1">
      <alignment horizontal="justify" vertical="center"/>
    </xf>
    <xf numFmtId="0" fontId="10" fillId="0" borderId="0" xfId="0" applyFont="1" applyAlignment="1">
      <alignment horizontal="right" wrapText="1" indent="1"/>
    </xf>
    <xf numFmtId="0" fontId="10" fillId="0" borderId="0" xfId="0" applyFont="1" applyAlignment="1">
      <alignment horizontal="center" vertical="center" wrapText="1"/>
    </xf>
    <xf numFmtId="0" fontId="10" fillId="0" borderId="0" xfId="0" applyFont="1" applyAlignment="1" applyProtection="1">
      <alignment horizontal="right" wrapText="1" indent="1"/>
      <protection locked="0"/>
    </xf>
    <xf numFmtId="1" fontId="10" fillId="2" borderId="1" xfId="0" applyNumberFormat="1" applyFont="1" applyFill="1" applyBorder="1" applyAlignment="1">
      <alignment horizontal="right" wrapText="1" indent="1"/>
    </xf>
    <xf numFmtId="0" fontId="57" fillId="2" borderId="1" xfId="0" applyFont="1" applyFill="1" applyBorder="1" applyAlignment="1">
      <alignment horizontal="right" wrapText="1" indent="1"/>
    </xf>
    <xf numFmtId="1" fontId="57" fillId="2" borderId="1" xfId="0" applyNumberFormat="1" applyFont="1" applyFill="1" applyBorder="1" applyAlignment="1">
      <alignment horizontal="right" wrapText="1" indent="1"/>
    </xf>
    <xf numFmtId="0" fontId="56" fillId="2" borderId="1" xfId="0" applyFont="1" applyFill="1" applyBorder="1" applyAlignment="1">
      <alignment horizontal="center" vertical="center" wrapText="1"/>
    </xf>
    <xf numFmtId="0" fontId="57" fillId="2" borderId="1" xfId="0" applyFont="1" applyFill="1" applyBorder="1" applyAlignment="1">
      <alignment wrapText="1"/>
    </xf>
    <xf numFmtId="10" fontId="57" fillId="2" borderId="1" xfId="0" applyNumberFormat="1" applyFont="1" applyFill="1" applyBorder="1" applyAlignment="1">
      <alignment wrapText="1"/>
    </xf>
    <xf numFmtId="0" fontId="58" fillId="2" borderId="1" xfId="0" applyFont="1" applyFill="1" applyBorder="1"/>
    <xf numFmtId="0" fontId="40" fillId="3" borderId="1" xfId="0" applyFont="1" applyFill="1" applyBorder="1" applyAlignment="1">
      <alignment horizontal="center" vertical="center"/>
    </xf>
    <xf numFmtId="1" fontId="57" fillId="2" borderId="1" xfId="0" applyNumberFormat="1" applyFont="1" applyFill="1" applyBorder="1" applyAlignment="1">
      <alignment wrapText="1"/>
    </xf>
    <xf numFmtId="0" fontId="39" fillId="0" borderId="0" xfId="0" applyFont="1" applyAlignment="1">
      <alignment horizontal="center" vertical="center"/>
    </xf>
    <xf numFmtId="10" fontId="10" fillId="0" borderId="1" xfId="0" applyNumberFormat="1" applyFont="1" applyBorder="1" applyAlignment="1" applyProtection="1">
      <alignment horizontal="center" vertical="center" wrapText="1"/>
      <protection locked="0"/>
    </xf>
    <xf numFmtId="0" fontId="19" fillId="2" borderId="1" xfId="0" applyFont="1" applyFill="1" applyBorder="1" applyAlignment="1">
      <alignment horizontal="center" vertical="center" wrapText="1"/>
    </xf>
    <xf numFmtId="0" fontId="10" fillId="2" borderId="1" xfId="0" applyFont="1" applyFill="1" applyBorder="1" applyAlignment="1">
      <alignment vertical="center"/>
    </xf>
    <xf numFmtId="0" fontId="24" fillId="0" borderId="0" xfId="0" applyFont="1" applyAlignment="1">
      <alignment horizontal="center" vertical="center" wrapText="1"/>
    </xf>
    <xf numFmtId="0" fontId="27" fillId="0" borderId="8" xfId="0" applyFont="1" applyBorder="1" applyAlignment="1">
      <alignment horizontal="center" vertical="center"/>
    </xf>
    <xf numFmtId="0" fontId="27" fillId="0" borderId="9" xfId="0" applyFont="1" applyBorder="1" applyAlignment="1">
      <alignment horizontal="center" vertical="center"/>
    </xf>
    <xf numFmtId="0" fontId="44" fillId="12" borderId="0" xfId="0" applyFont="1" applyFill="1" applyProtection="1">
      <protection locked="0"/>
    </xf>
    <xf numFmtId="166" fontId="0" fillId="0" borderId="0" xfId="0" applyNumberFormat="1"/>
    <xf numFmtId="166" fontId="0" fillId="15" borderId="0" xfId="0" applyNumberFormat="1" applyFill="1" applyAlignment="1">
      <alignment horizontal="center" vertical="center"/>
    </xf>
    <xf numFmtId="166" fontId="0" fillId="0" borderId="0" xfId="0" applyNumberFormat="1" applyAlignment="1">
      <alignment horizontal="center" vertical="center"/>
    </xf>
    <xf numFmtId="164" fontId="0" fillId="13" borderId="1" xfId="0" applyNumberFormat="1" applyFill="1" applyBorder="1" applyAlignment="1">
      <alignment horizontal="center" vertical="center"/>
    </xf>
    <xf numFmtId="164" fontId="0" fillId="0" borderId="1" xfId="0" applyNumberFormat="1" applyBorder="1" applyAlignment="1">
      <alignment horizontal="center" vertical="center"/>
    </xf>
    <xf numFmtId="164" fontId="0" fillId="0" borderId="1" xfId="0" applyNumberFormat="1" applyBorder="1" applyAlignment="1">
      <alignment horizontal="center" vertical="center" wrapText="1"/>
    </xf>
    <xf numFmtId="164" fontId="0" fillId="0" borderId="0" xfId="0" applyNumberFormat="1" applyAlignment="1">
      <alignment horizontal="center" vertical="center" wrapText="1"/>
    </xf>
    <xf numFmtId="164" fontId="0" fillId="0" borderId="0" xfId="0" applyNumberFormat="1" applyAlignment="1">
      <alignment horizontal="center" vertical="center"/>
    </xf>
    <xf numFmtId="164" fontId="38" fillId="0" borderId="0" xfId="0" applyNumberFormat="1" applyFont="1" applyAlignment="1">
      <alignment horizontal="left" vertical="center"/>
    </xf>
    <xf numFmtId="164" fontId="0" fillId="9" borderId="1" xfId="0" applyNumberFormat="1" applyFill="1" applyBorder="1" applyAlignment="1">
      <alignment horizontal="center" vertical="center"/>
    </xf>
    <xf numFmtId="164" fontId="0" fillId="0" borderId="1" xfId="0" applyNumberFormat="1" applyBorder="1" applyAlignment="1">
      <alignment horizontal="center" vertical="center" textRotation="90" wrapText="1"/>
    </xf>
    <xf numFmtId="164" fontId="10" fillId="0" borderId="0" xfId="0" applyNumberFormat="1" applyFont="1" applyAlignment="1">
      <alignment horizontal="center" vertical="center" textRotation="90" wrapText="1"/>
    </xf>
    <xf numFmtId="164" fontId="0" fillId="0" borderId="0" xfId="0" applyNumberFormat="1"/>
    <xf numFmtId="3" fontId="14" fillId="0" borderId="0" xfId="0" applyNumberFormat="1" applyFont="1" applyAlignment="1">
      <alignment horizontal="center" vertical="center"/>
    </xf>
    <xf numFmtId="3" fontId="8" fillId="0" borderId="0" xfId="0" applyNumberFormat="1" applyFont="1" applyAlignment="1">
      <alignment horizontal="center" vertical="center"/>
    </xf>
    <xf numFmtId="166" fontId="0" fillId="0" borderId="0" xfId="0" applyNumberFormat="1" applyAlignment="1">
      <alignment horizontal="center" vertical="center" wrapText="1"/>
    </xf>
    <xf numFmtId="4" fontId="60" fillId="0" borderId="0" xfId="0" applyNumberFormat="1" applyFont="1" applyAlignment="1">
      <alignment horizontal="left" wrapText="1"/>
    </xf>
    <xf numFmtId="4" fontId="0" fillId="0" borderId="1" xfId="0" applyNumberFormat="1" applyBorder="1"/>
    <xf numFmtId="0" fontId="61" fillId="0" borderId="0" xfId="0" applyFont="1"/>
    <xf numFmtId="4" fontId="10" fillId="0" borderId="4" xfId="0" applyNumberFormat="1" applyFont="1" applyBorder="1" applyAlignment="1">
      <alignment horizontal="right" indent="1"/>
    </xf>
    <xf numFmtId="0" fontId="8" fillId="0" borderId="0" xfId="0" applyFont="1" applyAlignment="1">
      <alignment wrapText="1"/>
    </xf>
    <xf numFmtId="0" fontId="15" fillId="0" borderId="0" xfId="0" applyFont="1"/>
    <xf numFmtId="0" fontId="15" fillId="12" borderId="0" xfId="0" applyFont="1" applyFill="1"/>
    <xf numFmtId="0" fontId="63" fillId="0" borderId="0" xfId="0" applyFont="1"/>
    <xf numFmtId="0" fontId="63" fillId="0" borderId="0" xfId="0" applyFont="1" applyAlignment="1">
      <alignment horizontal="center" vertical="center"/>
    </xf>
    <xf numFmtId="0" fontId="13" fillId="2" borderId="0" xfId="0" applyFont="1" applyFill="1" applyAlignment="1">
      <alignment horizontal="center" vertical="center" wrapText="1"/>
    </xf>
    <xf numFmtId="0" fontId="13" fillId="2" borderId="0" xfId="0" applyFont="1" applyFill="1" applyAlignment="1">
      <alignment horizontal="center" vertical="center"/>
    </xf>
    <xf numFmtId="0" fontId="15" fillId="2" borderId="0" xfId="0" applyFont="1" applyFill="1" applyAlignment="1">
      <alignment wrapText="1"/>
    </xf>
    <xf numFmtId="0" fontId="13" fillId="2" borderId="29" xfId="0" applyFont="1" applyFill="1" applyBorder="1" applyAlignment="1">
      <alignment horizontal="center" vertical="center" wrapText="1"/>
    </xf>
    <xf numFmtId="0" fontId="13" fillId="2" borderId="19"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5" fillId="2" borderId="1" xfId="0" applyFont="1" applyFill="1" applyBorder="1" applyAlignment="1">
      <alignment wrapText="1"/>
    </xf>
    <xf numFmtId="0" fontId="15" fillId="2" borderId="18" xfId="0" applyFont="1" applyFill="1" applyBorder="1" applyAlignment="1">
      <alignment wrapText="1"/>
    </xf>
    <xf numFmtId="0" fontId="15" fillId="2" borderId="4" xfId="0" applyFont="1" applyFill="1" applyBorder="1" applyAlignment="1">
      <alignment wrapText="1"/>
    </xf>
    <xf numFmtId="0" fontId="15" fillId="2" borderId="2" xfId="0" applyFont="1" applyFill="1" applyBorder="1"/>
    <xf numFmtId="0" fontId="13" fillId="2" borderId="29" xfId="0" applyFont="1" applyFill="1" applyBorder="1" applyAlignment="1">
      <alignment horizontal="center" vertical="center"/>
    </xf>
    <xf numFmtId="0" fontId="15" fillId="2" borderId="1" xfId="0" applyFont="1" applyFill="1" applyBorder="1" applyAlignment="1">
      <alignment horizontal="left" wrapText="1"/>
    </xf>
    <xf numFmtId="0" fontId="13" fillId="2" borderId="1" xfId="0" applyFont="1" applyFill="1" applyBorder="1" applyAlignment="1">
      <alignment horizontal="left" vertical="center" wrapText="1"/>
    </xf>
    <xf numFmtId="0" fontId="13" fillId="2" borderId="1" xfId="0" applyFont="1" applyFill="1" applyBorder="1" applyAlignment="1">
      <alignment horizontal="center" vertical="center"/>
    </xf>
    <xf numFmtId="0" fontId="0" fillId="2" borderId="18" xfId="0" applyFill="1" applyBorder="1" applyAlignment="1">
      <alignment horizontal="center" vertical="center"/>
    </xf>
    <xf numFmtId="0" fontId="39" fillId="0" borderId="0" xfId="0" applyFont="1"/>
    <xf numFmtId="0" fontId="13" fillId="2" borderId="0" xfId="0" applyFont="1" applyFill="1" applyAlignment="1">
      <alignment wrapText="1"/>
    </xf>
    <xf numFmtId="0" fontId="33" fillId="2" borderId="1" xfId="0" applyFont="1" applyFill="1" applyBorder="1" applyAlignment="1">
      <alignment wrapText="1"/>
    </xf>
    <xf numFmtId="0" fontId="36" fillId="0" borderId="1" xfId="0" applyFont="1" applyBorder="1" applyAlignment="1">
      <alignment wrapText="1"/>
    </xf>
    <xf numFmtId="0" fontId="15" fillId="11" borderId="0" xfId="0" applyFont="1" applyFill="1" applyAlignment="1">
      <alignment wrapText="1"/>
    </xf>
    <xf numFmtId="0" fontId="15" fillId="11" borderId="0" xfId="0" applyFont="1" applyFill="1"/>
    <xf numFmtId="0" fontId="64" fillId="2" borderId="0" xfId="0" applyFont="1" applyFill="1" applyAlignment="1">
      <alignment wrapText="1"/>
    </xf>
    <xf numFmtId="0" fontId="15" fillId="2" borderId="0" xfId="0" applyFont="1" applyFill="1"/>
    <xf numFmtId="0" fontId="65" fillId="2" borderId="0" xfId="0" applyFont="1" applyFill="1" applyAlignment="1">
      <alignment wrapText="1"/>
    </xf>
    <xf numFmtId="0" fontId="6" fillId="2" borderId="0" xfId="0" applyFont="1" applyFill="1" applyAlignment="1">
      <alignment wrapText="1"/>
    </xf>
    <xf numFmtId="0" fontId="66" fillId="2" borderId="0" xfId="0" applyFont="1" applyFill="1" applyAlignment="1">
      <alignment wrapText="1"/>
    </xf>
    <xf numFmtId="0" fontId="6" fillId="2" borderId="1" xfId="0" applyFont="1" applyFill="1" applyBorder="1" applyAlignment="1">
      <alignment vertical="center" wrapText="1"/>
    </xf>
    <xf numFmtId="0" fontId="10" fillId="0" borderId="0" xfId="0" applyFont="1" applyAlignment="1">
      <alignment wrapText="1"/>
    </xf>
    <xf numFmtId="4" fontId="15" fillId="2" borderId="0" xfId="0" applyNumberFormat="1" applyFont="1" applyFill="1" applyAlignment="1">
      <alignment horizontal="right" indent="1"/>
    </xf>
    <xf numFmtId="4" fontId="13" fillId="2" borderId="0" xfId="0" applyNumberFormat="1" applyFont="1" applyFill="1" applyAlignment="1">
      <alignment horizontal="right" indent="1"/>
    </xf>
    <xf numFmtId="4" fontId="15" fillId="11" borderId="0" xfId="0" applyNumberFormat="1" applyFont="1" applyFill="1" applyAlignment="1">
      <alignment horizontal="right" indent="1"/>
    </xf>
    <xf numFmtId="0" fontId="10" fillId="11" borderId="0" xfId="0" applyFont="1" applyFill="1" applyAlignment="1">
      <alignment wrapText="1"/>
    </xf>
    <xf numFmtId="0" fontId="39" fillId="11" borderId="0" xfId="0" applyFont="1" applyFill="1"/>
    <xf numFmtId="0" fontId="6" fillId="2" borderId="30" xfId="0" applyFont="1" applyFill="1" applyBorder="1" applyAlignment="1">
      <alignment vertical="center" wrapText="1"/>
    </xf>
    <xf numFmtId="2" fontId="15" fillId="2" borderId="1" xfId="0" applyNumberFormat="1" applyFont="1" applyFill="1" applyBorder="1" applyAlignment="1">
      <alignment horizontal="center" vertical="center"/>
    </xf>
    <xf numFmtId="2" fontId="39" fillId="0" borderId="0" xfId="0" applyNumberFormat="1" applyFont="1"/>
    <xf numFmtId="2" fontId="15" fillId="0" borderId="1" xfId="0" applyNumberFormat="1" applyFont="1" applyBorder="1" applyAlignment="1" applyProtection="1">
      <alignment horizontal="center" vertical="center"/>
      <protection locked="0"/>
    </xf>
    <xf numFmtId="2" fontId="15" fillId="2" borderId="4" xfId="0" applyNumberFormat="1" applyFont="1" applyFill="1" applyBorder="1" applyAlignment="1">
      <alignment horizontal="center" vertical="center"/>
    </xf>
    <xf numFmtId="0" fontId="0" fillId="0" borderId="0" xfId="0" applyAlignment="1">
      <alignment horizontal="center"/>
    </xf>
    <xf numFmtId="0" fontId="0" fillId="0" borderId="0" xfId="0" applyAlignment="1">
      <alignment horizontal="left" indent="1"/>
    </xf>
    <xf numFmtId="0" fontId="0" fillId="11" borderId="0" xfId="0" applyFill="1" applyAlignment="1">
      <alignment horizontal="left" indent="1"/>
    </xf>
    <xf numFmtId="1" fontId="0" fillId="0" borderId="0" xfId="0" applyNumberFormat="1" applyAlignment="1">
      <alignment horizontal="center"/>
    </xf>
    <xf numFmtId="10" fontId="0" fillId="0" borderId="0" xfId="0" applyNumberFormat="1" applyAlignment="1">
      <alignment horizontal="center"/>
    </xf>
    <xf numFmtId="165" fontId="15" fillId="2" borderId="1" xfId="0" applyNumberFormat="1" applyFont="1" applyFill="1" applyBorder="1" applyAlignment="1">
      <alignment horizontal="center" vertical="center"/>
    </xf>
    <xf numFmtId="0" fontId="66" fillId="11" borderId="0" xfId="0" applyFont="1" applyFill="1"/>
    <xf numFmtId="0" fontId="9" fillId="13" borderId="0" xfId="0" applyFont="1" applyFill="1"/>
    <xf numFmtId="0" fontId="21" fillId="13" borderId="0" xfId="0" applyFont="1" applyFill="1" applyAlignment="1">
      <alignment horizontal="center" wrapText="1"/>
    </xf>
    <xf numFmtId="0" fontId="33" fillId="13" borderId="0" xfId="0" applyFont="1" applyFill="1" applyAlignment="1">
      <alignment horizontal="left" vertical="center" indent="1"/>
    </xf>
    <xf numFmtId="0" fontId="39" fillId="13" borderId="0" xfId="0" applyFont="1" applyFill="1" applyAlignment="1">
      <alignment vertical="center"/>
    </xf>
    <xf numFmtId="0" fontId="10" fillId="13" borderId="2" xfId="0" applyFont="1" applyFill="1" applyBorder="1" applyAlignment="1">
      <alignment vertical="center"/>
    </xf>
    <xf numFmtId="0" fontId="0" fillId="13" borderId="2" xfId="0" applyFill="1" applyBorder="1" applyAlignment="1">
      <alignment vertical="center"/>
    </xf>
    <xf numFmtId="0" fontId="10" fillId="13" borderId="2" xfId="0" applyFont="1" applyFill="1" applyBorder="1" applyAlignment="1">
      <alignment vertical="center" wrapText="1"/>
    </xf>
    <xf numFmtId="0" fontId="0" fillId="13" borderId="2" xfId="0" applyFill="1" applyBorder="1" applyAlignment="1">
      <alignment vertical="center" wrapText="1"/>
    </xf>
    <xf numFmtId="0" fontId="14" fillId="13" borderId="0" xfId="0" applyFont="1" applyFill="1" applyAlignment="1">
      <alignment horizontal="center" vertical="center"/>
    </xf>
    <xf numFmtId="0" fontId="14" fillId="13" borderId="0" xfId="0" applyFont="1" applyFill="1" applyAlignment="1">
      <alignment wrapText="1"/>
    </xf>
    <xf numFmtId="0" fontId="9" fillId="13" borderId="0" xfId="0" applyFont="1" applyFill="1" applyAlignment="1">
      <alignment wrapText="1"/>
    </xf>
    <xf numFmtId="0" fontId="0" fillId="13" borderId="0" xfId="0" applyFill="1"/>
    <xf numFmtId="0" fontId="2" fillId="13" borderId="0" xfId="0" applyFont="1" applyFill="1" applyAlignment="1">
      <alignment wrapText="1"/>
    </xf>
    <xf numFmtId="0" fontId="0" fillId="13" borderId="0" xfId="0" applyFill="1" applyAlignment="1">
      <alignment wrapText="1"/>
    </xf>
    <xf numFmtId="0" fontId="10" fillId="13" borderId="0" xfId="0" applyFont="1" applyFill="1" applyAlignment="1">
      <alignment horizontal="center" vertical="center" wrapText="1"/>
    </xf>
    <xf numFmtId="0" fontId="10" fillId="13" borderId="0" xfId="0" applyFont="1" applyFill="1" applyAlignment="1" applyProtection="1">
      <alignment horizontal="right" indent="1"/>
      <protection locked="0"/>
    </xf>
    <xf numFmtId="0" fontId="10" fillId="13" borderId="0" xfId="0" applyFont="1" applyFill="1" applyAlignment="1">
      <alignment horizontal="right" indent="1"/>
    </xf>
    <xf numFmtId="0" fontId="0" fillId="13" borderId="0" xfId="0" applyFill="1" applyAlignment="1" applyProtection="1">
      <alignment wrapText="1"/>
      <protection locked="0"/>
    </xf>
    <xf numFmtId="0" fontId="10" fillId="13" borderId="0" xfId="0" applyFont="1" applyFill="1" applyProtection="1">
      <protection locked="0"/>
    </xf>
    <xf numFmtId="0" fontId="10" fillId="13" borderId="0" xfId="0" applyFont="1" applyFill="1"/>
    <xf numFmtId="0" fontId="16" fillId="13" borderId="0" xfId="0" applyFont="1" applyFill="1"/>
    <xf numFmtId="0" fontId="16" fillId="13" borderId="0" xfId="0" applyFont="1" applyFill="1" applyAlignment="1">
      <alignment wrapText="1"/>
    </xf>
    <xf numFmtId="0" fontId="11" fillId="13" borderId="1" xfId="0" applyFont="1" applyFill="1" applyBorder="1" applyAlignment="1">
      <alignment horizontal="center" vertical="center" wrapText="1"/>
    </xf>
    <xf numFmtId="0" fontId="10" fillId="13" borderId="1" xfId="0" applyFont="1" applyFill="1" applyBorder="1" applyAlignment="1">
      <alignment horizontal="center" vertical="center" wrapText="1"/>
    </xf>
    <xf numFmtId="0" fontId="10" fillId="13" borderId="1" xfId="0" applyFont="1" applyFill="1" applyBorder="1" applyAlignment="1" applyProtection="1">
      <alignment wrapText="1"/>
      <protection locked="0"/>
    </xf>
    <xf numFmtId="0" fontId="10" fillId="13" borderId="1" xfId="0" applyFont="1" applyFill="1" applyBorder="1" applyAlignment="1">
      <alignment wrapText="1"/>
    </xf>
    <xf numFmtId="0" fontId="10" fillId="13" borderId="0" xfId="0" applyFont="1" applyFill="1" applyAlignment="1" applyProtection="1">
      <alignment wrapText="1"/>
      <protection locked="0"/>
    </xf>
    <xf numFmtId="0" fontId="10" fillId="13" borderId="1" xfId="0" applyFont="1" applyFill="1" applyBorder="1" applyProtection="1">
      <protection locked="0"/>
    </xf>
    <xf numFmtId="0" fontId="10" fillId="13" borderId="1" xfId="0" applyFont="1" applyFill="1" applyBorder="1"/>
    <xf numFmtId="0" fontId="16" fillId="13" borderId="0" xfId="0" applyFont="1" applyFill="1" applyAlignment="1" applyProtection="1">
      <alignment wrapText="1"/>
      <protection locked="0"/>
    </xf>
    <xf numFmtId="0" fontId="11" fillId="13" borderId="1" xfId="0" applyFont="1" applyFill="1" applyBorder="1"/>
    <xf numFmtId="10" fontId="10" fillId="13" borderId="1" xfId="0" applyNumberFormat="1" applyFont="1" applyFill="1" applyBorder="1"/>
    <xf numFmtId="0" fontId="10" fillId="13" borderId="0" xfId="0" applyFont="1" applyFill="1" applyAlignment="1">
      <alignment horizontal="center" wrapText="1"/>
    </xf>
    <xf numFmtId="9" fontId="49" fillId="13" borderId="0" xfId="1" applyFont="1" applyFill="1" applyBorder="1" applyProtection="1"/>
    <xf numFmtId="0" fontId="11" fillId="13" borderId="0" xfId="0" applyFont="1" applyFill="1" applyAlignment="1">
      <alignment horizontal="center" wrapText="1"/>
    </xf>
    <xf numFmtId="3" fontId="41" fillId="13" borderId="0" xfId="0" applyNumberFormat="1" applyFont="1" applyFill="1"/>
    <xf numFmtId="0" fontId="8" fillId="13" borderId="0" xfId="0" applyFont="1" applyFill="1" applyAlignment="1">
      <alignment wrapText="1"/>
    </xf>
    <xf numFmtId="0" fontId="15" fillId="13" borderId="0" xfId="0" applyFont="1" applyFill="1"/>
    <xf numFmtId="0" fontId="15" fillId="13" borderId="0" xfId="0" applyFont="1" applyFill="1" applyAlignment="1">
      <alignment wrapText="1"/>
    </xf>
    <xf numFmtId="0" fontId="13" fillId="13" borderId="0" xfId="0" applyFont="1" applyFill="1" applyAlignment="1">
      <alignment wrapText="1"/>
    </xf>
    <xf numFmtId="2" fontId="15" fillId="13" borderId="0" xfId="0" applyNumberFormat="1" applyFont="1" applyFill="1"/>
    <xf numFmtId="4" fontId="15" fillId="13" borderId="0" xfId="0" applyNumberFormat="1" applyFont="1" applyFill="1" applyAlignment="1">
      <alignment horizontal="right" indent="1"/>
    </xf>
    <xf numFmtId="0" fontId="39" fillId="13" borderId="0" xfId="0" applyFont="1" applyFill="1"/>
    <xf numFmtId="0" fontId="68" fillId="13" borderId="0" xfId="0" applyFont="1" applyFill="1"/>
    <xf numFmtId="0" fontId="36" fillId="0" borderId="0" xfId="0" applyFont="1" applyAlignment="1">
      <alignment wrapText="1"/>
    </xf>
    <xf numFmtId="2" fontId="14" fillId="13" borderId="0" xfId="0" applyNumberFormat="1" applyFont="1" applyFill="1" applyAlignment="1">
      <alignment horizontal="center" vertical="center"/>
    </xf>
    <xf numFmtId="0" fontId="14" fillId="13" borderId="0" xfId="0" applyFont="1" applyFill="1"/>
    <xf numFmtId="0" fontId="8" fillId="13" borderId="0" xfId="0" applyFont="1" applyFill="1"/>
    <xf numFmtId="49" fontId="13" fillId="13" borderId="0" xfId="0" applyNumberFormat="1" applyFont="1" applyFill="1"/>
    <xf numFmtId="2" fontId="13" fillId="13" borderId="0" xfId="0" applyNumberFormat="1" applyFont="1" applyFill="1"/>
    <xf numFmtId="0" fontId="12" fillId="13" borderId="0" xfId="0" applyFont="1" applyFill="1"/>
    <xf numFmtId="0" fontId="18" fillId="13" borderId="0" xfId="0" applyFont="1" applyFill="1"/>
    <xf numFmtId="49" fontId="12" fillId="13" borderId="0" xfId="0" applyNumberFormat="1" applyFont="1" applyFill="1"/>
    <xf numFmtId="0" fontId="59" fillId="13" borderId="0" xfId="0" applyFont="1" applyFill="1"/>
    <xf numFmtId="0" fontId="17" fillId="13" borderId="0" xfId="0" applyFont="1" applyFill="1"/>
    <xf numFmtId="2" fontId="11" fillId="13" borderId="0" xfId="0" applyNumberFormat="1" applyFont="1" applyFill="1"/>
    <xf numFmtId="0" fontId="0" fillId="13" borderId="0" xfId="0" applyFill="1" applyAlignment="1">
      <alignment horizontal="center" vertical="center" wrapText="1"/>
    </xf>
    <xf numFmtId="0" fontId="9" fillId="13" borderId="0" xfId="0" applyFont="1" applyFill="1" applyAlignment="1">
      <alignment horizontal="center" vertical="center"/>
    </xf>
    <xf numFmtId="0" fontId="19" fillId="13" borderId="0" xfId="0" applyFont="1" applyFill="1" applyAlignment="1">
      <alignment horizontal="center" vertical="center" wrapText="1"/>
    </xf>
    <xf numFmtId="0" fontId="24" fillId="13" borderId="0" xfId="0" applyFont="1" applyFill="1" applyAlignment="1">
      <alignment horizontal="center" vertical="center" wrapText="1"/>
    </xf>
    <xf numFmtId="49" fontId="11" fillId="13" borderId="0" xfId="0" applyNumberFormat="1" applyFont="1" applyFill="1" applyAlignment="1">
      <alignment vertical="center"/>
    </xf>
    <xf numFmtId="0" fontId="9" fillId="13" borderId="0" xfId="0" applyFont="1" applyFill="1" applyAlignment="1">
      <alignment vertical="center"/>
    </xf>
    <xf numFmtId="0" fontId="14" fillId="13" borderId="0" xfId="0" applyFont="1" applyFill="1" applyAlignment="1">
      <alignment horizontal="center" vertical="center" wrapText="1"/>
    </xf>
    <xf numFmtId="0" fontId="14" fillId="13" borderId="0" xfId="0" applyFont="1" applyFill="1" applyAlignment="1">
      <alignment horizontal="right" vertical="center" indent="1"/>
    </xf>
    <xf numFmtId="0" fontId="50" fillId="13" borderId="0" xfId="0" applyFont="1" applyFill="1" applyAlignment="1">
      <alignment vertical="center" wrapText="1"/>
    </xf>
    <xf numFmtId="4" fontId="10" fillId="13" borderId="3" xfId="0" applyNumberFormat="1" applyFont="1" applyFill="1" applyBorder="1" applyAlignment="1" applyProtection="1">
      <alignment horizontal="right"/>
      <protection locked="0"/>
    </xf>
    <xf numFmtId="4" fontId="10" fillId="13" borderId="3" xfId="0" applyNumberFormat="1" applyFont="1" applyFill="1" applyBorder="1" applyAlignment="1">
      <alignment horizontal="right"/>
    </xf>
    <xf numFmtId="4" fontId="10" fillId="13" borderId="0" xfId="0" applyNumberFormat="1" applyFont="1" applyFill="1" applyAlignment="1" applyProtection="1">
      <alignment horizontal="right"/>
      <protection locked="0"/>
    </xf>
    <xf numFmtId="4" fontId="0" fillId="13" borderId="0" xfId="0" applyNumberFormat="1" applyFill="1"/>
    <xf numFmtId="4" fontId="46" fillId="13" borderId="0" xfId="0" applyNumberFormat="1" applyFont="1" applyFill="1" applyAlignment="1">
      <alignment horizontal="right"/>
    </xf>
    <xf numFmtId="0" fontId="14" fillId="13" borderId="0" xfId="0" applyFont="1" applyFill="1" applyAlignment="1">
      <alignment vertical="center"/>
    </xf>
    <xf numFmtId="0" fontId="0" fillId="13" borderId="0" xfId="0" applyFill="1" applyAlignment="1">
      <alignment vertical="center"/>
    </xf>
    <xf numFmtId="4" fontId="8" fillId="13" borderId="0" xfId="0" applyNumberFormat="1" applyFont="1" applyFill="1" applyAlignment="1">
      <alignment horizontal="right" indent="1"/>
    </xf>
    <xf numFmtId="0" fontId="46" fillId="13" borderId="0" xfId="0" applyFont="1" applyFill="1" applyAlignment="1">
      <alignment wrapText="1"/>
    </xf>
    <xf numFmtId="0" fontId="46" fillId="13" borderId="0" xfId="0" applyFont="1" applyFill="1"/>
    <xf numFmtId="4" fontId="46" fillId="13" borderId="0" xfId="0" applyNumberFormat="1" applyFont="1" applyFill="1" applyAlignment="1">
      <alignment horizontal="right" indent="1"/>
    </xf>
    <xf numFmtId="0" fontId="44" fillId="13" borderId="0" xfId="0" applyFont="1" applyFill="1" applyProtection="1">
      <protection locked="0"/>
    </xf>
    <xf numFmtId="0" fontId="22" fillId="4" borderId="1" xfId="0" applyFont="1" applyFill="1" applyBorder="1" applyAlignment="1">
      <alignment horizontal="center" vertical="center" textRotation="90" wrapText="1"/>
    </xf>
    <xf numFmtId="0" fontId="22" fillId="0" borderId="1" xfId="0" applyFont="1" applyBorder="1" applyAlignment="1">
      <alignment horizontal="center" vertical="center" textRotation="90" wrapText="1"/>
    </xf>
    <xf numFmtId="4" fontId="22" fillId="4" borderId="1" xfId="0" applyNumberFormat="1" applyFont="1" applyFill="1" applyBorder="1" applyAlignment="1">
      <alignment horizontal="center" vertical="center" textRotation="90" wrapText="1"/>
    </xf>
    <xf numFmtId="4" fontId="22" fillId="0" borderId="1" xfId="0" applyNumberFormat="1" applyFont="1" applyBorder="1" applyAlignment="1">
      <alignment horizontal="center" vertical="center" textRotation="90" wrapText="1"/>
    </xf>
    <xf numFmtId="0" fontId="72" fillId="16" borderId="1" xfId="0" applyFont="1" applyFill="1" applyBorder="1" applyAlignment="1">
      <alignment horizontal="center" vertical="center" textRotation="90" wrapText="1"/>
    </xf>
    <xf numFmtId="4" fontId="0" fillId="0" borderId="0" xfId="0" applyNumberFormat="1" applyAlignment="1">
      <alignment wrapText="1"/>
    </xf>
    <xf numFmtId="0" fontId="10" fillId="2" borderId="4" xfId="0" applyFont="1" applyFill="1" applyBorder="1" applyAlignment="1">
      <alignment horizontal="center" vertical="center" textRotation="90" wrapText="1"/>
    </xf>
    <xf numFmtId="0" fontId="46" fillId="2" borderId="4" xfId="0" applyFont="1" applyFill="1" applyBorder="1" applyAlignment="1">
      <alignment horizontal="center" vertical="center" textRotation="90" wrapText="1"/>
    </xf>
    <xf numFmtId="0" fontId="10" fillId="10" borderId="4" xfId="0" applyFont="1" applyFill="1" applyBorder="1" applyAlignment="1">
      <alignment horizontal="center" vertical="center" textRotation="90" wrapText="1"/>
    </xf>
    <xf numFmtId="0" fontId="10" fillId="17" borderId="4" xfId="0" applyFont="1" applyFill="1" applyBorder="1" applyAlignment="1">
      <alignment horizontal="center" vertical="center" textRotation="90" wrapText="1"/>
    </xf>
    <xf numFmtId="0" fontId="10" fillId="2" borderId="1" xfId="0" applyFont="1" applyFill="1" applyBorder="1" applyAlignment="1">
      <alignment horizontal="center" vertical="center" textRotation="90" wrapText="1"/>
    </xf>
    <xf numFmtId="4" fontId="73" fillId="0" borderId="0" xfId="0" applyNumberFormat="1" applyFont="1" applyAlignment="1">
      <alignment horizontal="center" vertical="center" textRotation="90" wrapText="1"/>
    </xf>
    <xf numFmtId="4" fontId="22" fillId="0" borderId="0" xfId="0" applyNumberFormat="1" applyFont="1" applyAlignment="1">
      <alignment horizontal="center" vertical="center" textRotation="90" wrapText="1"/>
    </xf>
    <xf numFmtId="4" fontId="16" fillId="6" borderId="1" xfId="0" applyNumberFormat="1" applyFont="1" applyFill="1" applyBorder="1" applyAlignment="1">
      <alignment horizontal="center" vertical="center" textRotation="90" wrapText="1"/>
    </xf>
    <xf numFmtId="4" fontId="16" fillId="4" borderId="1" xfId="0" applyNumberFormat="1" applyFont="1" applyFill="1" applyBorder="1" applyAlignment="1">
      <alignment horizontal="center" vertical="center" textRotation="90" wrapText="1"/>
    </xf>
    <xf numFmtId="4" fontId="74" fillId="4" borderId="1" xfId="0" applyNumberFormat="1" applyFont="1" applyFill="1" applyBorder="1" applyAlignment="1">
      <alignment horizontal="center" vertical="center" textRotation="90" wrapText="1"/>
    </xf>
    <xf numFmtId="4" fontId="16" fillId="7" borderId="1" xfId="0" applyNumberFormat="1" applyFont="1" applyFill="1" applyBorder="1" applyAlignment="1">
      <alignment horizontal="center" vertical="center" textRotation="90" wrapText="1"/>
    </xf>
    <xf numFmtId="4" fontId="0" fillId="6" borderId="1" xfId="0" applyNumberFormat="1" applyFill="1" applyBorder="1" applyAlignment="1">
      <alignment horizontal="center" vertical="center" textRotation="90" wrapText="1"/>
    </xf>
    <xf numFmtId="4" fontId="0" fillId="4" borderId="1" xfId="0" applyNumberFormat="1" applyFill="1" applyBorder="1" applyAlignment="1">
      <alignment horizontal="center" vertical="center" textRotation="90" wrapText="1"/>
    </xf>
    <xf numFmtId="0" fontId="46" fillId="0" borderId="0" xfId="0" applyFont="1"/>
    <xf numFmtId="4" fontId="10" fillId="2" borderId="1" xfId="0" applyNumberFormat="1" applyFont="1" applyFill="1" applyBorder="1" applyAlignment="1">
      <alignment horizontal="right" vertical="center" wrapText="1"/>
    </xf>
    <xf numFmtId="164" fontId="0" fillId="11" borderId="0" xfId="0" applyNumberFormat="1" applyFill="1"/>
    <xf numFmtId="164" fontId="76" fillId="0" borderId="0" xfId="0" applyNumberFormat="1" applyFont="1"/>
    <xf numFmtId="164" fontId="0" fillId="11" borderId="1" xfId="0" applyNumberFormat="1" applyFill="1" applyBorder="1" applyAlignment="1">
      <alignment horizontal="center" vertical="center"/>
    </xf>
    <xf numFmtId="49" fontId="10" fillId="13" borderId="0" xfId="0" applyNumberFormat="1" applyFont="1" applyFill="1" applyAlignment="1">
      <alignment wrapText="1"/>
    </xf>
    <xf numFmtId="4" fontId="10" fillId="13" borderId="0" xfId="0" applyNumberFormat="1" applyFont="1" applyFill="1" applyAlignment="1" applyProtection="1">
      <alignment horizontal="right" indent="1"/>
      <protection locked="0"/>
    </xf>
    <xf numFmtId="0" fontId="11" fillId="2" borderId="1" xfId="0" applyFont="1" applyFill="1" applyBorder="1" applyAlignment="1">
      <alignment horizontal="center" vertical="center" textRotation="90" wrapText="1"/>
    </xf>
    <xf numFmtId="0" fontId="0" fillId="13" borderId="0" xfId="0" applyFill="1" applyAlignment="1">
      <alignment horizontal="center" vertical="center"/>
    </xf>
    <xf numFmtId="4" fontId="10" fillId="13" borderId="0" xfId="0" applyNumberFormat="1" applyFont="1" applyFill="1" applyAlignment="1">
      <alignment horizontal="right" vertical="center" wrapText="1"/>
    </xf>
    <xf numFmtId="0" fontId="75" fillId="13" borderId="0" xfId="0" applyFont="1" applyFill="1" applyAlignment="1">
      <alignment wrapText="1"/>
    </xf>
    <xf numFmtId="0" fontId="41" fillId="2" borderId="1" xfId="0" applyFont="1" applyFill="1" applyBorder="1" applyAlignment="1">
      <alignment wrapText="1"/>
    </xf>
    <xf numFmtId="0" fontId="22" fillId="0" borderId="0" xfId="0" applyFont="1" applyAlignment="1">
      <alignment horizontal="center" vertical="center" textRotation="90" wrapText="1"/>
    </xf>
    <xf numFmtId="0" fontId="72" fillId="0" borderId="0" xfId="0" applyFont="1" applyAlignment="1">
      <alignment horizontal="center" vertical="center" textRotation="90" wrapText="1"/>
    </xf>
    <xf numFmtId="0" fontId="8" fillId="6" borderId="1" xfId="0" applyFont="1" applyFill="1" applyBorder="1" applyAlignment="1">
      <alignment horizontal="center" vertical="center" textRotation="90" wrapText="1"/>
    </xf>
    <xf numFmtId="0" fontId="8" fillId="4" borderId="1" xfId="0" applyFont="1" applyFill="1" applyBorder="1" applyAlignment="1">
      <alignment horizontal="center" vertical="center" textRotation="90" wrapText="1"/>
    </xf>
    <xf numFmtId="4" fontId="11" fillId="4" borderId="1" xfId="0" applyNumberFormat="1" applyFont="1" applyFill="1" applyBorder="1" applyAlignment="1" applyProtection="1">
      <alignment horizontal="center" vertical="center" textRotation="90" wrapText="1"/>
      <protection locked="0"/>
    </xf>
    <xf numFmtId="0" fontId="38" fillId="4" borderId="1" xfId="0" applyFont="1" applyFill="1" applyBorder="1" applyAlignment="1">
      <alignment horizontal="center" vertical="center" textRotation="90" wrapText="1"/>
    </xf>
    <xf numFmtId="0" fontId="62" fillId="0" borderId="0" xfId="0" applyFont="1"/>
    <xf numFmtId="0" fontId="46" fillId="0" borderId="0" xfId="0" applyFont="1" applyAlignment="1">
      <alignment wrapText="1"/>
    </xf>
    <xf numFmtId="0" fontId="74" fillId="0" borderId="0" xfId="0" applyFont="1" applyAlignment="1">
      <alignment wrapText="1"/>
    </xf>
    <xf numFmtId="0" fontId="62" fillId="0" borderId="0" xfId="0" applyFont="1" applyAlignment="1">
      <alignment horizontal="left" vertical="center" wrapText="1"/>
    </xf>
    <xf numFmtId="0" fontId="38" fillId="13" borderId="0" xfId="0" applyFont="1" applyFill="1" applyAlignment="1">
      <alignment horizontal="center" vertical="center"/>
    </xf>
    <xf numFmtId="4" fontId="10" fillId="0" borderId="0" xfId="0" applyNumberFormat="1" applyFont="1" applyAlignment="1">
      <alignment horizontal="center" vertical="center" wrapText="1"/>
    </xf>
    <xf numFmtId="0" fontId="36" fillId="0" borderId="0" xfId="0" applyFont="1" applyAlignment="1">
      <alignment vertical="center" wrapText="1"/>
    </xf>
    <xf numFmtId="0" fontId="37" fillId="0" borderId="0" xfId="0" applyFont="1" applyAlignment="1">
      <alignment vertical="center" wrapText="1"/>
    </xf>
    <xf numFmtId="164" fontId="0" fillId="11" borderId="1" xfId="0" applyNumberFormat="1" applyFill="1" applyBorder="1" applyAlignment="1">
      <alignment horizontal="center" vertical="center" wrapText="1"/>
    </xf>
    <xf numFmtId="164" fontId="76" fillId="0" borderId="0" xfId="0" applyNumberFormat="1" applyFont="1" applyAlignment="1">
      <alignment horizontal="left" vertical="top"/>
    </xf>
    <xf numFmtId="164" fontId="76" fillId="11" borderId="0" xfId="0" applyNumberFormat="1" applyFont="1" applyFill="1" applyAlignment="1">
      <alignment horizontal="left" vertical="center"/>
    </xf>
    <xf numFmtId="164" fontId="76" fillId="0" borderId="0" xfId="0" applyNumberFormat="1" applyFont="1" applyAlignment="1">
      <alignment horizontal="left" vertical="center"/>
    </xf>
    <xf numFmtId="4" fontId="15" fillId="11" borderId="0" xfId="0" applyNumberFormat="1" applyFont="1" applyFill="1"/>
    <xf numFmtId="0" fontId="9" fillId="11" borderId="0" xfId="0" applyFont="1" applyFill="1"/>
    <xf numFmtId="0" fontId="39" fillId="0" borderId="0" xfId="0" applyFont="1" applyAlignment="1" applyProtection="1">
      <alignment horizontal="center" vertical="center" wrapText="1"/>
      <protection locked="0"/>
    </xf>
    <xf numFmtId="0" fontId="31" fillId="0" borderId="0" xfId="0" applyFont="1" applyAlignment="1">
      <alignment horizontal="left" indent="1"/>
    </xf>
    <xf numFmtId="2" fontId="11" fillId="2" borderId="1" xfId="0" applyNumberFormat="1" applyFont="1" applyFill="1" applyBorder="1" applyAlignment="1">
      <alignment horizontal="center" vertical="center"/>
    </xf>
    <xf numFmtId="0" fontId="10" fillId="0" borderId="1" xfId="0" applyFont="1" applyBorder="1" applyAlignment="1">
      <alignment wrapText="1"/>
    </xf>
    <xf numFmtId="0" fontId="16" fillId="0" borderId="1" xfId="0" applyFont="1" applyBorder="1" applyAlignment="1">
      <alignment wrapText="1"/>
    </xf>
    <xf numFmtId="0" fontId="10" fillId="0" borderId="4" xfId="0" applyFont="1" applyBorder="1" applyAlignment="1">
      <alignment wrapText="1"/>
    </xf>
    <xf numFmtId="0" fontId="0" fillId="0" borderId="2" xfId="0" applyBorder="1" applyAlignment="1">
      <alignment wrapText="1"/>
    </xf>
    <xf numFmtId="0" fontId="0" fillId="0" borderId="18" xfId="0" applyBorder="1" applyAlignment="1">
      <alignment wrapText="1"/>
    </xf>
    <xf numFmtId="0" fontId="10" fillId="0" borderId="1" xfId="0" applyFont="1" applyBorder="1" applyAlignment="1" applyProtection="1">
      <alignment wrapText="1"/>
      <protection locked="0"/>
    </xf>
    <xf numFmtId="0" fontId="16" fillId="0" borderId="1" xfId="0" applyFont="1" applyBorder="1" applyAlignment="1" applyProtection="1">
      <alignment wrapText="1"/>
      <protection locked="0"/>
    </xf>
    <xf numFmtId="0" fontId="14" fillId="13" borderId="0" xfId="0" applyFont="1" applyFill="1" applyAlignment="1">
      <alignment horizontal="left" vertical="center" wrapText="1"/>
    </xf>
    <xf numFmtId="0" fontId="8" fillId="13" borderId="0" xfId="0" applyFont="1" applyFill="1" applyAlignment="1">
      <alignment horizontal="left" vertical="center" wrapText="1"/>
    </xf>
    <xf numFmtId="0" fontId="0" fillId="13" borderId="0" xfId="0" applyFill="1" applyAlignment="1">
      <alignment horizontal="left" vertical="center" wrapText="1"/>
    </xf>
    <xf numFmtId="0" fontId="10" fillId="13" borderId="1" xfId="0" applyFont="1" applyFill="1" applyBorder="1" applyAlignment="1">
      <alignment wrapText="1"/>
    </xf>
    <xf numFmtId="0" fontId="16" fillId="13" borderId="1" xfId="0" applyFont="1" applyFill="1" applyBorder="1" applyAlignment="1">
      <alignment wrapText="1"/>
    </xf>
    <xf numFmtId="0" fontId="10" fillId="13" borderId="1" xfId="0" applyFont="1" applyFill="1" applyBorder="1" applyAlignment="1" applyProtection="1">
      <alignment wrapText="1"/>
      <protection locked="0"/>
    </xf>
    <xf numFmtId="0" fontId="16" fillId="13" borderId="1" xfId="0" applyFont="1" applyFill="1" applyBorder="1" applyAlignment="1" applyProtection="1">
      <alignment wrapText="1"/>
      <protection locked="0"/>
    </xf>
    <xf numFmtId="3" fontId="14" fillId="13" borderId="0" xfId="0" applyNumberFormat="1" applyFont="1" applyFill="1" applyAlignment="1">
      <alignment horizontal="center" vertical="center"/>
    </xf>
    <xf numFmtId="3" fontId="8" fillId="13" borderId="0" xfId="0" applyNumberFormat="1" applyFont="1" applyFill="1" applyAlignment="1">
      <alignment horizontal="center" vertical="center"/>
    </xf>
    <xf numFmtId="0" fontId="6" fillId="13" borderId="0" xfId="0" applyFont="1" applyFill="1" applyAlignment="1">
      <alignment wrapText="1"/>
    </xf>
    <xf numFmtId="0" fontId="20" fillId="13" borderId="0" xfId="0" applyFont="1" applyFill="1" applyAlignment="1">
      <alignment wrapText="1"/>
    </xf>
    <xf numFmtId="0" fontId="10" fillId="2" borderId="1" xfId="0" applyFont="1" applyFill="1" applyBorder="1"/>
    <xf numFmtId="0" fontId="16" fillId="2" borderId="1" xfId="0" applyFont="1" applyFill="1" applyBorder="1"/>
    <xf numFmtId="0" fontId="10" fillId="2" borderId="1" xfId="0" applyFont="1" applyFill="1" applyBorder="1" applyAlignment="1">
      <alignment vertical="center" wrapText="1"/>
    </xf>
    <xf numFmtId="0" fontId="0" fillId="2" borderId="1" xfId="0" applyFill="1" applyBorder="1" applyAlignment="1">
      <alignment vertical="center" wrapText="1"/>
    </xf>
    <xf numFmtId="0" fontId="10" fillId="0" borderId="1" xfId="0" applyFont="1" applyBorder="1" applyAlignment="1" applyProtection="1">
      <alignment vertical="center" wrapText="1"/>
      <protection locked="0"/>
    </xf>
    <xf numFmtId="0" fontId="0" fillId="0" borderId="1" xfId="0" applyBorder="1" applyAlignment="1" applyProtection="1">
      <alignment vertical="center" wrapText="1"/>
      <protection locked="0"/>
    </xf>
    <xf numFmtId="0" fontId="15" fillId="13" borderId="0" xfId="0" applyFont="1" applyFill="1" applyAlignment="1">
      <alignment wrapText="1"/>
    </xf>
    <xf numFmtId="0" fontId="10" fillId="0" borderId="4" xfId="0" applyFont="1" applyBorder="1" applyAlignment="1" applyProtection="1">
      <alignment horizontal="left" vertical="center" wrapText="1"/>
      <protection locked="0"/>
    </xf>
    <xf numFmtId="0" fontId="0" fillId="0" borderId="2" xfId="0" applyBorder="1" applyAlignment="1" applyProtection="1">
      <alignment horizontal="left" vertical="center" wrapText="1"/>
      <protection locked="0"/>
    </xf>
    <xf numFmtId="0" fontId="0" fillId="0" borderId="18" xfId="0" applyBorder="1" applyAlignment="1" applyProtection="1">
      <alignment horizontal="left" vertical="center" wrapText="1"/>
      <protection locked="0"/>
    </xf>
    <xf numFmtId="0" fontId="9" fillId="0" borderId="0" xfId="0" applyFont="1" applyAlignment="1">
      <alignment wrapText="1"/>
    </xf>
    <xf numFmtId="0" fontId="0" fillId="0" borderId="0" xfId="0" applyAlignment="1">
      <alignment wrapText="1"/>
    </xf>
    <xf numFmtId="0" fontId="10" fillId="2" borderId="4" xfId="0" applyFont="1" applyFill="1" applyBorder="1" applyAlignment="1">
      <alignment vertical="center"/>
    </xf>
    <xf numFmtId="0" fontId="0" fillId="0" borderId="2" xfId="0" applyBorder="1" applyAlignment="1">
      <alignment vertical="center"/>
    </xf>
    <xf numFmtId="0" fontId="0" fillId="0" borderId="18" xfId="0" applyBorder="1" applyAlignment="1">
      <alignment vertical="center"/>
    </xf>
    <xf numFmtId="49" fontId="40" fillId="0" borderId="4" xfId="0" applyNumberFormat="1" applyFont="1" applyBorder="1" applyAlignment="1" applyProtection="1">
      <alignment horizontal="center" vertical="center" wrapText="1"/>
      <protection locked="0"/>
    </xf>
    <xf numFmtId="49" fontId="35" fillId="0" borderId="2" xfId="0" applyNumberFormat="1" applyFont="1" applyBorder="1" applyAlignment="1" applyProtection="1">
      <alignment horizontal="center" vertical="center" wrapText="1"/>
      <protection locked="0"/>
    </xf>
    <xf numFmtId="49" fontId="35" fillId="0" borderId="18" xfId="0" applyNumberFormat="1" applyFont="1" applyBorder="1" applyAlignment="1" applyProtection="1">
      <alignment horizontal="center" vertical="center" wrapText="1"/>
      <protection locked="0"/>
    </xf>
    <xf numFmtId="0" fontId="21" fillId="13" borderId="0" xfId="0" applyFont="1" applyFill="1" applyAlignment="1">
      <alignment horizontal="center" wrapText="1"/>
    </xf>
    <xf numFmtId="0" fontId="10" fillId="2" borderId="4" xfId="0" applyFont="1" applyFill="1" applyBorder="1" applyAlignment="1">
      <alignment vertical="center" wrapText="1"/>
    </xf>
    <xf numFmtId="0" fontId="10" fillId="2" borderId="2" xfId="0" applyFont="1" applyFill="1" applyBorder="1" applyAlignment="1">
      <alignment vertical="center" wrapText="1"/>
    </xf>
    <xf numFmtId="0" fontId="10" fillId="2" borderId="18" xfId="0" applyFont="1" applyFill="1" applyBorder="1" applyAlignment="1">
      <alignment vertical="center" wrapText="1"/>
    </xf>
    <xf numFmtId="0" fontId="40" fillId="0" borderId="1" xfId="0" applyFont="1" applyBorder="1" applyAlignment="1" applyProtection="1">
      <alignment horizontal="center" vertical="center" wrapText="1"/>
      <protection locked="0"/>
    </xf>
    <xf numFmtId="49" fontId="40" fillId="0" borderId="2" xfId="0" applyNumberFormat="1" applyFont="1" applyBorder="1" applyAlignment="1" applyProtection="1">
      <alignment horizontal="center" vertical="center" wrapText="1"/>
      <protection locked="0"/>
    </xf>
    <xf numFmtId="49" fontId="40" fillId="0" borderId="18" xfId="0" applyNumberFormat="1" applyFont="1" applyBorder="1" applyAlignment="1" applyProtection="1">
      <alignment horizontal="center" vertical="center" wrapText="1"/>
      <protection locked="0"/>
    </xf>
    <xf numFmtId="0" fontId="10" fillId="2" borderId="2" xfId="0" applyFont="1" applyFill="1" applyBorder="1" applyAlignment="1">
      <alignment vertical="center"/>
    </xf>
    <xf numFmtId="0" fontId="10" fillId="2" borderId="18" xfId="0" applyFont="1" applyFill="1" applyBorder="1" applyAlignment="1">
      <alignment vertical="center"/>
    </xf>
    <xf numFmtId="0" fontId="10" fillId="2" borderId="4" xfId="0" applyFont="1" applyFill="1" applyBorder="1" applyAlignment="1">
      <alignment wrapText="1"/>
    </xf>
    <xf numFmtId="0" fontId="16" fillId="2" borderId="2" xfId="0" applyFont="1" applyFill="1" applyBorder="1" applyAlignment="1">
      <alignment wrapText="1"/>
    </xf>
    <xf numFmtId="0" fontId="16" fillId="0" borderId="1" xfId="0" applyFont="1" applyBorder="1"/>
    <xf numFmtId="0" fontId="0" fillId="2" borderId="1" xfId="0" applyFill="1" applyBorder="1" applyAlignment="1">
      <alignment vertical="center"/>
    </xf>
    <xf numFmtId="0" fontId="40" fillId="0" borderId="4" xfId="0" applyFont="1" applyBorder="1" applyAlignment="1" applyProtection="1">
      <alignment horizontal="center" vertical="center" wrapText="1"/>
      <protection locked="0"/>
    </xf>
    <xf numFmtId="0" fontId="35" fillId="0" borderId="2" xfId="0" applyFont="1" applyBorder="1" applyAlignment="1" applyProtection="1">
      <alignment horizontal="center" vertical="center" wrapText="1"/>
      <protection locked="0"/>
    </xf>
    <xf numFmtId="0" fontId="35" fillId="0" borderId="18" xfId="0" applyFont="1" applyBorder="1" applyAlignment="1" applyProtection="1">
      <alignment horizontal="center" vertical="center" wrapText="1"/>
      <protection locked="0"/>
    </xf>
    <xf numFmtId="0" fontId="0" fillId="0" borderId="2" xfId="0" applyBorder="1" applyAlignment="1">
      <alignment vertical="center" wrapText="1"/>
    </xf>
    <xf numFmtId="0" fontId="0" fillId="0" borderId="18" xfId="0" applyBorder="1" applyAlignment="1">
      <alignment vertical="center" wrapText="1"/>
    </xf>
    <xf numFmtId="0" fontId="10" fillId="2" borderId="19" xfId="0" applyFont="1" applyFill="1" applyBorder="1" applyAlignment="1">
      <alignment vertical="center" wrapText="1"/>
    </xf>
    <xf numFmtId="0" fontId="10" fillId="2" borderId="20" xfId="0" applyFont="1" applyFill="1" applyBorder="1" applyAlignment="1">
      <alignment vertical="center" wrapText="1"/>
    </xf>
    <xf numFmtId="0" fontId="10" fillId="2" borderId="21" xfId="0" applyFont="1" applyFill="1" applyBorder="1" applyAlignment="1">
      <alignment vertical="center" wrapText="1"/>
    </xf>
    <xf numFmtId="0" fontId="10" fillId="2" borderId="3" xfId="0" applyFont="1" applyFill="1" applyBorder="1" applyAlignment="1">
      <alignment vertical="center" wrapText="1"/>
    </xf>
    <xf numFmtId="0" fontId="10" fillId="2" borderId="0" xfId="0" applyFont="1" applyFill="1" applyAlignment="1">
      <alignment vertical="center" wrapText="1"/>
    </xf>
    <xf numFmtId="0" fontId="10" fillId="2" borderId="22" xfId="0" applyFont="1" applyFill="1" applyBorder="1" applyAlignment="1">
      <alignment vertical="center" wrapText="1"/>
    </xf>
    <xf numFmtId="0" fontId="10" fillId="2" borderId="23" xfId="0" applyFont="1" applyFill="1" applyBorder="1" applyAlignment="1">
      <alignment vertical="center" wrapText="1"/>
    </xf>
    <xf numFmtId="0" fontId="10" fillId="2" borderId="24" xfId="0" applyFont="1" applyFill="1" applyBorder="1" applyAlignment="1">
      <alignment vertical="center" wrapText="1"/>
    </xf>
    <xf numFmtId="0" fontId="10" fillId="2" borderId="25" xfId="0" applyFont="1" applyFill="1" applyBorder="1" applyAlignment="1">
      <alignment vertical="center" wrapText="1"/>
    </xf>
    <xf numFmtId="0" fontId="14" fillId="13" borderId="0" xfId="0" applyFont="1" applyFill="1" applyAlignment="1">
      <alignment wrapText="1"/>
    </xf>
    <xf numFmtId="0" fontId="9" fillId="0" borderId="1" xfId="0" applyFont="1" applyBorder="1" applyAlignment="1" applyProtection="1">
      <alignment wrapText="1"/>
      <protection locked="0"/>
    </xf>
    <xf numFmtId="0" fontId="10" fillId="2" borderId="1" xfId="0" applyFont="1" applyFill="1" applyBorder="1" applyAlignment="1">
      <alignment vertical="center"/>
    </xf>
    <xf numFmtId="0" fontId="16" fillId="2" borderId="1" xfId="0" applyFont="1" applyFill="1" applyBorder="1" applyAlignment="1">
      <alignment vertical="center"/>
    </xf>
    <xf numFmtId="0" fontId="16" fillId="0" borderId="1" xfId="0" applyFont="1"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10" fillId="2" borderId="4" xfId="0" applyFont="1" applyFill="1" applyBorder="1"/>
    <xf numFmtId="0" fontId="16" fillId="2" borderId="2" xfId="0" applyFont="1" applyFill="1" applyBorder="1"/>
    <xf numFmtId="0" fontId="16" fillId="2" borderId="18" xfId="0" applyFont="1" applyFill="1" applyBorder="1"/>
    <xf numFmtId="0" fontId="11" fillId="2" borderId="4" xfId="0" applyFont="1" applyFill="1" applyBorder="1"/>
    <xf numFmtId="0" fontId="22" fillId="2" borderId="2" xfId="0" applyFont="1" applyFill="1" applyBorder="1"/>
    <xf numFmtId="0" fontId="22" fillId="2" borderId="18" xfId="0" applyFont="1" applyFill="1" applyBorder="1"/>
    <xf numFmtId="0" fontId="10" fillId="0" borderId="4" xfId="0" applyFont="1" applyBorder="1" applyAlignment="1" applyProtection="1">
      <alignment horizontal="left" vertical="top" wrapText="1"/>
      <protection locked="0"/>
    </xf>
    <xf numFmtId="0" fontId="16" fillId="0" borderId="2" xfId="0" applyFont="1" applyBorder="1" applyAlignment="1" applyProtection="1">
      <alignment horizontal="left" vertical="top" wrapText="1"/>
      <protection locked="0"/>
    </xf>
    <xf numFmtId="0" fontId="16" fillId="0" borderId="18" xfId="0" applyFont="1" applyBorder="1" applyAlignment="1" applyProtection="1">
      <alignment horizontal="left" vertical="top" wrapText="1"/>
      <protection locked="0"/>
    </xf>
    <xf numFmtId="0" fontId="11" fillId="2" borderId="4" xfId="0" applyFont="1" applyFill="1" applyBorder="1" applyAlignment="1">
      <alignment horizontal="center" vertical="center" wrapText="1"/>
    </xf>
    <xf numFmtId="0" fontId="22" fillId="2" borderId="2" xfId="0" applyFont="1" applyFill="1" applyBorder="1" applyAlignment="1">
      <alignment horizontal="center" vertical="center" wrapText="1"/>
    </xf>
    <xf numFmtId="0" fontId="22" fillId="2" borderId="18" xfId="0" applyFont="1" applyFill="1" applyBorder="1" applyAlignment="1">
      <alignment horizontal="center" vertical="center" wrapText="1"/>
    </xf>
    <xf numFmtId="0" fontId="10" fillId="2" borderId="1" xfId="0" applyFont="1" applyFill="1" applyBorder="1" applyAlignment="1">
      <alignment wrapText="1"/>
    </xf>
    <xf numFmtId="0" fontId="2" fillId="13" borderId="0" xfId="0" applyFont="1" applyFill="1" applyAlignment="1">
      <alignment wrapText="1"/>
    </xf>
    <xf numFmtId="0" fontId="0" fillId="13" borderId="0" xfId="0" applyFill="1" applyAlignment="1">
      <alignment wrapText="1"/>
    </xf>
    <xf numFmtId="0" fontId="0" fillId="13" borderId="0" xfId="0" applyFill="1"/>
    <xf numFmtId="0" fontId="0" fillId="0" borderId="1" xfId="0" applyBorder="1" applyAlignment="1" applyProtection="1">
      <alignment wrapText="1"/>
      <protection locked="0"/>
    </xf>
    <xf numFmtId="0" fontId="0" fillId="0" borderId="1" xfId="0" applyBorder="1" applyAlignment="1">
      <alignment wrapText="1"/>
    </xf>
    <xf numFmtId="0" fontId="11" fillId="2" borderId="1" xfId="0" applyFont="1" applyFill="1" applyBorder="1" applyAlignment="1">
      <alignment horizontal="center" vertical="center" wrapText="1"/>
    </xf>
    <xf numFmtId="0" fontId="11" fillId="2" borderId="4" xfId="0" applyFont="1" applyFill="1" applyBorder="1" applyAlignment="1">
      <alignment vertical="center"/>
    </xf>
    <xf numFmtId="0" fontId="11" fillId="2" borderId="2" xfId="0" applyFont="1" applyFill="1" applyBorder="1" applyAlignment="1">
      <alignment vertical="center"/>
    </xf>
    <xf numFmtId="0" fontId="11" fillId="2" borderId="18" xfId="0" applyFont="1" applyFill="1" applyBorder="1" applyAlignment="1">
      <alignment vertical="center"/>
    </xf>
    <xf numFmtId="0" fontId="10" fillId="0" borderId="4" xfId="0" applyFont="1" applyBorder="1" applyAlignment="1" applyProtection="1">
      <alignment wrapText="1"/>
      <protection locked="0"/>
    </xf>
    <xf numFmtId="0" fontId="10" fillId="0" borderId="2" xfId="0" applyFont="1" applyBorder="1" applyAlignment="1" applyProtection="1">
      <alignment wrapText="1"/>
      <protection locked="0"/>
    </xf>
    <xf numFmtId="0" fontId="10" fillId="0" borderId="18" xfId="0" applyFont="1" applyBorder="1" applyAlignment="1" applyProtection="1">
      <alignment wrapText="1"/>
      <protection locked="0"/>
    </xf>
    <xf numFmtId="0" fontId="10" fillId="0" borderId="0" xfId="0" applyFont="1" applyAlignment="1">
      <alignment horizontal="left" vertical="center" wrapText="1"/>
    </xf>
    <xf numFmtId="0" fontId="10" fillId="0" borderId="0" xfId="0" applyFont="1" applyAlignment="1">
      <alignment horizontal="left" wrapText="1"/>
    </xf>
    <xf numFmtId="0" fontId="2" fillId="0" borderId="0" xfId="0" applyFont="1" applyAlignment="1">
      <alignment wrapText="1"/>
    </xf>
    <xf numFmtId="0" fontId="0" fillId="0" borderId="0" xfId="0"/>
    <xf numFmtId="0" fontId="14" fillId="0" borderId="0" xfId="0" applyFont="1" applyAlignment="1">
      <alignment wrapText="1"/>
    </xf>
    <xf numFmtId="0" fontId="9" fillId="13" borderId="0" xfId="0" applyFont="1" applyFill="1"/>
    <xf numFmtId="0" fontId="11" fillId="2" borderId="4" xfId="0" applyFont="1" applyFill="1" applyBorder="1" applyAlignment="1">
      <alignment wrapText="1"/>
    </xf>
    <xf numFmtId="0" fontId="22" fillId="2" borderId="2" xfId="0" applyFont="1" applyFill="1" applyBorder="1" applyAlignment="1">
      <alignment wrapText="1"/>
    </xf>
    <xf numFmtId="0" fontId="22" fillId="2" borderId="18" xfId="0" applyFont="1" applyFill="1" applyBorder="1" applyAlignment="1">
      <alignment wrapText="1"/>
    </xf>
    <xf numFmtId="0" fontId="16" fillId="0" borderId="2" xfId="0" applyFont="1" applyBorder="1" applyAlignment="1" applyProtection="1">
      <alignment wrapText="1"/>
      <protection locked="0"/>
    </xf>
    <xf numFmtId="0" fontId="16" fillId="0" borderId="18" xfId="0" applyFont="1" applyBorder="1" applyAlignment="1" applyProtection="1">
      <alignment wrapText="1"/>
      <protection locked="0"/>
    </xf>
    <xf numFmtId="0" fontId="11" fillId="13" borderId="1" xfId="0" applyFont="1" applyFill="1" applyBorder="1" applyAlignment="1">
      <alignment horizontal="center" vertical="center" wrapText="1"/>
    </xf>
    <xf numFmtId="0" fontId="10" fillId="0" borderId="0" xfId="0" applyFont="1" applyAlignment="1">
      <alignment vertical="center" wrapText="1"/>
    </xf>
    <xf numFmtId="0" fontId="10" fillId="0" borderId="0" xfId="0" applyFont="1" applyAlignment="1">
      <alignment wrapText="1"/>
    </xf>
    <xf numFmtId="0" fontId="10" fillId="13" borderId="4" xfId="0" applyFont="1" applyFill="1" applyBorder="1" applyAlignment="1" applyProtection="1">
      <alignment horizontal="left" vertical="top" wrapText="1"/>
      <protection locked="0"/>
    </xf>
    <xf numFmtId="0" fontId="16" fillId="13" borderId="2" xfId="0" applyFont="1" applyFill="1" applyBorder="1" applyAlignment="1" applyProtection="1">
      <alignment horizontal="left" vertical="top" wrapText="1"/>
      <protection locked="0"/>
    </xf>
    <xf numFmtId="0" fontId="16" fillId="13" borderId="18" xfId="0" applyFont="1" applyFill="1" applyBorder="1" applyAlignment="1" applyProtection="1">
      <alignment horizontal="left" vertical="top" wrapText="1"/>
      <protection locked="0"/>
    </xf>
    <xf numFmtId="0" fontId="10" fillId="13" borderId="1" xfId="0" applyFont="1" applyFill="1" applyBorder="1" applyAlignment="1">
      <alignment vertical="center"/>
    </xf>
    <xf numFmtId="0" fontId="16" fillId="13" borderId="1" xfId="0" applyFont="1" applyFill="1" applyBorder="1" applyAlignment="1">
      <alignment vertical="center"/>
    </xf>
    <xf numFmtId="0" fontId="16" fillId="13" borderId="1" xfId="0" applyFont="1" applyFill="1" applyBorder="1" applyAlignment="1" applyProtection="1">
      <alignment horizontal="left" vertical="top" wrapText="1"/>
      <protection locked="0"/>
    </xf>
    <xf numFmtId="0" fontId="0" fillId="13" borderId="1" xfId="0" applyFill="1" applyBorder="1" applyAlignment="1" applyProtection="1">
      <alignment horizontal="left" vertical="top" wrapText="1"/>
      <protection locked="0"/>
    </xf>
    <xf numFmtId="0" fontId="22" fillId="13" borderId="1" xfId="0" applyFont="1" applyFill="1" applyBorder="1" applyAlignment="1">
      <alignment horizontal="center" vertical="center" wrapText="1"/>
    </xf>
    <xf numFmtId="0" fontId="10" fillId="13" borderId="4" xfId="0" applyFont="1" applyFill="1" applyBorder="1"/>
    <xf numFmtId="0" fontId="16" fillId="13" borderId="2" xfId="0" applyFont="1" applyFill="1" applyBorder="1"/>
    <xf numFmtId="0" fontId="16" fillId="13" borderId="18" xfId="0" applyFont="1" applyFill="1" applyBorder="1"/>
    <xf numFmtId="0" fontId="11" fillId="13" borderId="4" xfId="0" applyFont="1" applyFill="1" applyBorder="1"/>
    <xf numFmtId="0" fontId="22" fillId="13" borderId="2" xfId="0" applyFont="1" applyFill="1" applyBorder="1"/>
    <xf numFmtId="0" fontId="22" fillId="13" borderId="18" xfId="0" applyFont="1" applyFill="1" applyBorder="1"/>
    <xf numFmtId="0" fontId="10" fillId="0" borderId="0" xfId="0" applyFont="1" applyAlignment="1">
      <alignment vertical="center"/>
    </xf>
    <xf numFmtId="0" fontId="16" fillId="2" borderId="2" xfId="0" applyFont="1" applyFill="1" applyBorder="1" applyAlignment="1">
      <alignment vertical="center"/>
    </xf>
    <xf numFmtId="0" fontId="16" fillId="2" borderId="18" xfId="0" applyFont="1" applyFill="1" applyBorder="1" applyAlignment="1">
      <alignment vertical="center"/>
    </xf>
    <xf numFmtId="0" fontId="10" fillId="0" borderId="1" xfId="0" applyFont="1" applyBorder="1" applyAlignment="1" applyProtection="1">
      <alignment horizontal="left" vertical="top" wrapText="1"/>
      <protection locked="0"/>
    </xf>
    <xf numFmtId="0" fontId="10" fillId="0" borderId="1" xfId="0" applyFont="1" applyBorder="1" applyAlignment="1" applyProtection="1">
      <alignment horizontal="left" vertical="top"/>
      <protection locked="0"/>
    </xf>
    <xf numFmtId="0" fontId="10" fillId="2" borderId="1" xfId="0" applyFont="1" applyFill="1" applyBorder="1" applyAlignment="1">
      <alignment horizontal="center" vertical="center" wrapText="1"/>
    </xf>
    <xf numFmtId="0" fontId="10" fillId="0" borderId="3" xfId="0" applyFont="1" applyBorder="1" applyAlignment="1">
      <alignment vertical="center" wrapText="1"/>
    </xf>
    <xf numFmtId="0" fontId="10" fillId="0" borderId="3" xfId="0" applyFont="1" applyBorder="1" applyAlignment="1">
      <alignment vertical="center"/>
    </xf>
    <xf numFmtId="0" fontId="9" fillId="0" borderId="0" xfId="0" applyFont="1"/>
    <xf numFmtId="0" fontId="64" fillId="2" borderId="0" xfId="0" applyFont="1" applyFill="1" applyAlignment="1">
      <alignment vertical="center" wrapText="1"/>
    </xf>
    <xf numFmtId="0" fontId="0" fillId="0" borderId="0" xfId="0" applyAlignment="1">
      <alignment vertical="center" wrapText="1"/>
    </xf>
    <xf numFmtId="0" fontId="33" fillId="13" borderId="0" xfId="0" applyFont="1" applyFill="1" applyAlignment="1">
      <alignment horizontal="center" vertical="center" wrapText="1"/>
    </xf>
    <xf numFmtId="0" fontId="14" fillId="0" borderId="0" xfId="0" applyFont="1" applyAlignment="1">
      <alignment vertical="center" wrapText="1"/>
    </xf>
    <xf numFmtId="0" fontId="8" fillId="0" borderId="0" xfId="0" applyFont="1" applyAlignment="1">
      <alignment vertical="center" wrapText="1"/>
    </xf>
    <xf numFmtId="0" fontId="13" fillId="2" borderId="4" xfId="0" applyFont="1" applyFill="1" applyBorder="1" applyAlignment="1">
      <alignment horizontal="center" vertical="center" wrapText="1"/>
    </xf>
    <xf numFmtId="0" fontId="0" fillId="0" borderId="2" xfId="0" applyBorder="1"/>
    <xf numFmtId="0" fontId="0" fillId="0" borderId="18" xfId="0" applyBorder="1"/>
    <xf numFmtId="0" fontId="0" fillId="0" borderId="2" xfId="0" applyBorder="1" applyAlignment="1">
      <alignment horizontal="center" vertical="center"/>
    </xf>
    <xf numFmtId="0" fontId="0" fillId="0" borderId="18" xfId="0" applyBorder="1" applyAlignment="1">
      <alignment horizontal="center" vertical="center"/>
    </xf>
    <xf numFmtId="0" fontId="69" fillId="13" borderId="0" xfId="0" applyFont="1" applyFill="1" applyAlignment="1">
      <alignment wrapText="1"/>
    </xf>
    <xf numFmtId="0" fontId="13" fillId="13" borderId="24" xfId="0" applyFont="1" applyFill="1" applyBorder="1" applyAlignment="1">
      <alignment vertical="top" wrapText="1"/>
    </xf>
    <xf numFmtId="0" fontId="8" fillId="13" borderId="24" xfId="0" applyFont="1" applyFill="1" applyBorder="1" applyAlignment="1">
      <alignment vertical="top"/>
    </xf>
    <xf numFmtId="0" fontId="8" fillId="13" borderId="24" xfId="0" applyFont="1" applyFill="1" applyBorder="1"/>
    <xf numFmtId="0" fontId="67" fillId="0" borderId="0" xfId="0" applyFont="1" applyAlignment="1">
      <alignment wrapText="1"/>
    </xf>
    <xf numFmtId="0" fontId="38" fillId="0" borderId="0" xfId="0" applyFont="1" applyAlignment="1">
      <alignment wrapText="1"/>
    </xf>
    <xf numFmtId="49" fontId="10" fillId="0" borderId="4" xfId="0" applyNumberFormat="1" applyFont="1" applyBorder="1" applyAlignment="1" applyProtection="1">
      <alignment horizontal="center" wrapText="1"/>
      <protection locked="0"/>
    </xf>
    <xf numFmtId="0" fontId="0" fillId="0" borderId="2" xfId="0" applyBorder="1" applyAlignment="1" applyProtection="1">
      <alignment horizontal="center" wrapText="1"/>
      <protection locked="0"/>
    </xf>
    <xf numFmtId="0" fontId="0" fillId="0" borderId="18" xfId="0" applyBorder="1" applyAlignment="1" applyProtection="1">
      <alignment horizontal="center" wrapText="1"/>
      <protection locked="0"/>
    </xf>
    <xf numFmtId="0" fontId="10" fillId="13" borderId="0" xfId="0" applyFont="1" applyFill="1" applyAlignment="1">
      <alignment vertical="center" wrapText="1"/>
    </xf>
    <xf numFmtId="0" fontId="16" fillId="13" borderId="0" xfId="0" applyFont="1" applyFill="1" applyAlignment="1">
      <alignment vertical="center" wrapText="1"/>
    </xf>
    <xf numFmtId="0" fontId="9" fillId="0" borderId="2" xfId="0" applyFont="1" applyBorder="1" applyAlignment="1" applyProtection="1">
      <alignment horizontal="center" wrapText="1"/>
      <protection locked="0"/>
    </xf>
    <xf numFmtId="0" fontId="9" fillId="0" borderId="18" xfId="0" applyFont="1" applyBorder="1" applyAlignment="1" applyProtection="1">
      <alignment horizontal="center" wrapText="1"/>
      <protection locked="0"/>
    </xf>
    <xf numFmtId="0" fontId="19" fillId="2" borderId="1" xfId="0" applyFont="1" applyFill="1" applyBorder="1" applyAlignment="1">
      <alignment horizontal="center" vertical="center" wrapText="1"/>
    </xf>
    <xf numFmtId="0" fontId="24" fillId="2" borderId="1" xfId="0" applyFont="1" applyFill="1" applyBorder="1" applyAlignment="1">
      <alignment horizontal="center" vertical="center" wrapText="1"/>
    </xf>
    <xf numFmtId="0" fontId="54" fillId="0" borderId="0" xfId="0" applyFont="1" applyAlignment="1">
      <alignment horizontal="justify" vertical="center" wrapText="1"/>
    </xf>
    <xf numFmtId="0" fontId="14" fillId="2" borderId="1" xfId="0" applyFont="1" applyFill="1" applyBorder="1" applyAlignment="1">
      <alignment horizontal="center" vertical="center"/>
    </xf>
    <xf numFmtId="0" fontId="8" fillId="2" borderId="1" xfId="0" applyFont="1" applyFill="1" applyBorder="1" applyAlignment="1">
      <alignment horizontal="center" vertical="center"/>
    </xf>
    <xf numFmtId="49" fontId="10" fillId="0" borderId="2" xfId="0" applyNumberFormat="1" applyFont="1" applyBorder="1" applyAlignment="1" applyProtection="1">
      <alignment horizontal="center" wrapText="1"/>
      <protection locked="0"/>
    </xf>
    <xf numFmtId="49" fontId="10" fillId="0" borderId="18" xfId="0" applyNumberFormat="1" applyFont="1" applyBorder="1" applyAlignment="1" applyProtection="1">
      <alignment horizontal="center" wrapText="1"/>
      <protection locked="0"/>
    </xf>
    <xf numFmtId="0" fontId="11" fillId="2" borderId="1" xfId="0" applyFont="1" applyFill="1" applyBorder="1" applyAlignment="1">
      <alignment wrapText="1"/>
    </xf>
    <xf numFmtId="0" fontId="11" fillId="0" borderId="1" xfId="0" applyFont="1" applyBorder="1" applyAlignment="1">
      <alignment wrapText="1"/>
    </xf>
    <xf numFmtId="1" fontId="25" fillId="2" borderId="4" xfId="0" applyNumberFormat="1" applyFont="1" applyFill="1" applyBorder="1" applyAlignment="1">
      <alignment horizontal="left" vertical="center" wrapText="1"/>
    </xf>
    <xf numFmtId="0" fontId="0" fillId="2" borderId="2" xfId="0" applyFill="1" applyBorder="1" applyAlignment="1">
      <alignment vertical="center"/>
    </xf>
    <xf numFmtId="49" fontId="11" fillId="3" borderId="1" xfId="0" applyNumberFormat="1" applyFont="1" applyFill="1" applyBorder="1" applyAlignment="1">
      <alignment vertical="center"/>
    </xf>
    <xf numFmtId="0" fontId="10" fillId="0" borderId="1" xfId="0" applyFont="1" applyBorder="1" applyAlignment="1">
      <alignment vertical="center"/>
    </xf>
    <xf numFmtId="0" fontId="14" fillId="13" borderId="0" xfId="0" applyFont="1" applyFill="1"/>
    <xf numFmtId="0" fontId="8" fillId="13" borderId="0" xfId="0" applyFont="1" applyFill="1"/>
    <xf numFmtId="0" fontId="12" fillId="13" borderId="0" xfId="0" applyFont="1" applyFill="1" applyAlignment="1">
      <alignment wrapText="1"/>
    </xf>
    <xf numFmtId="0" fontId="23" fillId="13" borderId="0" xfId="0" applyFont="1" applyFill="1" applyAlignment="1">
      <alignment wrapText="1"/>
    </xf>
    <xf numFmtId="0" fontId="10" fillId="0" borderId="1" xfId="0" applyFont="1" applyBorder="1" applyAlignment="1">
      <alignment horizontal="center" vertical="center"/>
    </xf>
    <xf numFmtId="0" fontId="11" fillId="2" borderId="19" xfId="0" applyFont="1" applyFill="1" applyBorder="1" applyAlignment="1">
      <alignment horizontal="center" vertical="center" wrapText="1"/>
    </xf>
    <xf numFmtId="0" fontId="10" fillId="0" borderId="20" xfId="0" applyFont="1" applyBorder="1" applyAlignment="1">
      <alignment horizontal="center" vertical="center"/>
    </xf>
    <xf numFmtId="0" fontId="10" fillId="0" borderId="21" xfId="0" applyFont="1" applyBorder="1" applyAlignment="1">
      <alignment horizontal="center" vertical="center"/>
    </xf>
    <xf numFmtId="49" fontId="12" fillId="13" borderId="0" xfId="0" applyNumberFormat="1" applyFont="1" applyFill="1" applyAlignment="1">
      <alignment horizontal="left" vertical="center" wrapText="1" indent="2"/>
    </xf>
    <xf numFmtId="0" fontId="17" fillId="13" borderId="0" xfId="0" applyFont="1" applyFill="1" applyAlignment="1">
      <alignment horizontal="left" vertical="center" wrapText="1" indent="2"/>
    </xf>
    <xf numFmtId="0" fontId="0" fillId="13" borderId="0" xfId="0" applyFill="1" applyAlignment="1">
      <alignment horizontal="left" vertical="center" wrapText="1" indent="2"/>
    </xf>
    <xf numFmtId="0" fontId="10" fillId="2" borderId="1" xfId="0" applyFont="1" applyFill="1" applyBorder="1" applyAlignment="1">
      <alignment horizontal="left" vertical="center"/>
    </xf>
    <xf numFmtId="0" fontId="14" fillId="2" borderId="2" xfId="0" applyFont="1" applyFill="1" applyBorder="1" applyAlignment="1">
      <alignment horizontal="center" vertical="center" wrapText="1"/>
    </xf>
    <xf numFmtId="0" fontId="14" fillId="2" borderId="18" xfId="0" applyFont="1" applyFill="1" applyBorder="1" applyAlignment="1">
      <alignment horizontal="center" vertical="center" wrapText="1"/>
    </xf>
    <xf numFmtId="0" fontId="14" fillId="2" borderId="4" xfId="0" applyFont="1" applyFill="1" applyBorder="1" applyAlignment="1">
      <alignment horizontal="center" vertical="center"/>
    </xf>
    <xf numFmtId="0" fontId="14" fillId="2" borderId="2" xfId="0" applyFont="1" applyFill="1" applyBorder="1" applyAlignment="1">
      <alignment horizontal="center" vertical="center"/>
    </xf>
    <xf numFmtId="0" fontId="14" fillId="2" borderId="18" xfId="0" applyFont="1" applyFill="1" applyBorder="1" applyAlignment="1">
      <alignment horizontal="center" vertical="center"/>
    </xf>
    <xf numFmtId="14" fontId="10" fillId="2" borderId="4" xfId="0" applyNumberFormat="1" applyFont="1" applyFill="1" applyBorder="1" applyAlignment="1">
      <alignment wrapText="1"/>
    </xf>
    <xf numFmtId="0" fontId="10" fillId="2" borderId="2" xfId="0" applyFont="1" applyFill="1" applyBorder="1" applyAlignment="1">
      <alignment wrapText="1"/>
    </xf>
    <xf numFmtId="0" fontId="10" fillId="2" borderId="18" xfId="0" applyFont="1" applyFill="1" applyBorder="1" applyAlignment="1">
      <alignment wrapText="1"/>
    </xf>
    <xf numFmtId="0" fontId="0" fillId="2" borderId="2" xfId="0" applyFill="1" applyBorder="1" applyAlignment="1">
      <alignment wrapText="1"/>
    </xf>
    <xf numFmtId="0" fontId="0" fillId="2" borderId="18" xfId="0" applyFill="1" applyBorder="1" applyAlignment="1">
      <alignment wrapText="1"/>
    </xf>
    <xf numFmtId="0" fontId="8" fillId="2" borderId="2" xfId="0" applyFont="1" applyFill="1" applyBorder="1" applyAlignment="1">
      <alignment wrapText="1"/>
    </xf>
    <xf numFmtId="0" fontId="8" fillId="2" borderId="18" xfId="0" applyFont="1" applyFill="1" applyBorder="1" applyAlignment="1">
      <alignment wrapText="1"/>
    </xf>
    <xf numFmtId="0" fontId="11" fillId="14" borderId="4" xfId="0" applyFont="1" applyFill="1" applyBorder="1" applyAlignment="1">
      <alignment wrapText="1"/>
    </xf>
    <xf numFmtId="0" fontId="8" fillId="14" borderId="2" xfId="0" applyFont="1" applyFill="1" applyBorder="1" applyAlignment="1">
      <alignment wrapText="1"/>
    </xf>
    <xf numFmtId="0" fontId="8" fillId="14" borderId="18" xfId="0" applyFont="1" applyFill="1" applyBorder="1" applyAlignment="1">
      <alignment wrapText="1"/>
    </xf>
    <xf numFmtId="0" fontId="41" fillId="2" borderId="4" xfId="0" applyFont="1" applyFill="1" applyBorder="1" applyAlignment="1">
      <alignment wrapText="1"/>
    </xf>
    <xf numFmtId="0" fontId="41" fillId="2" borderId="2" xfId="0" applyFont="1" applyFill="1" applyBorder="1"/>
    <xf numFmtId="0" fontId="41" fillId="2" borderId="18" xfId="0" applyFont="1" applyFill="1" applyBorder="1"/>
    <xf numFmtId="0" fontId="41" fillId="2" borderId="4" xfId="0" applyFont="1" applyFill="1" applyBorder="1" applyAlignment="1">
      <alignment vertical="center" wrapText="1"/>
    </xf>
    <xf numFmtId="0" fontId="41" fillId="2" borderId="2" xfId="0" applyFont="1" applyFill="1" applyBorder="1" applyAlignment="1">
      <alignment vertical="center"/>
    </xf>
    <xf numFmtId="0" fontId="41" fillId="2" borderId="18" xfId="0" applyFont="1" applyFill="1" applyBorder="1" applyAlignment="1">
      <alignment vertical="center"/>
    </xf>
    <xf numFmtId="0" fontId="41" fillId="0" borderId="2" xfId="0" applyFont="1" applyBorder="1" applyAlignment="1">
      <alignment vertical="center" wrapText="1"/>
    </xf>
    <xf numFmtId="0" fontId="41" fillId="0" borderId="18" xfId="0" applyFont="1" applyBorder="1" applyAlignment="1">
      <alignment vertical="center" wrapText="1"/>
    </xf>
    <xf numFmtId="0" fontId="11" fillId="2" borderId="29" xfId="0" applyFont="1" applyFill="1" applyBorder="1" applyAlignment="1">
      <alignment horizontal="center" vertical="center" wrapText="1"/>
    </xf>
    <xf numFmtId="0" fontId="0" fillId="2" borderId="30" xfId="0" applyFill="1" applyBorder="1" applyAlignment="1">
      <alignment horizontal="center" vertical="center" wrapText="1"/>
    </xf>
    <xf numFmtId="0" fontId="10" fillId="0" borderId="2" xfId="0" applyFont="1" applyBorder="1" applyAlignment="1">
      <alignment vertical="center" wrapText="1"/>
    </xf>
    <xf numFmtId="0" fontId="10" fillId="0" borderId="18" xfId="0" applyFont="1" applyBorder="1" applyAlignment="1">
      <alignment vertical="center" wrapText="1"/>
    </xf>
    <xf numFmtId="0" fontId="10" fillId="0" borderId="2" xfId="0" applyFont="1" applyBorder="1" applyAlignment="1">
      <alignment vertical="center"/>
    </xf>
    <xf numFmtId="0" fontId="10" fillId="0" borderId="18" xfId="0" applyFont="1" applyBorder="1" applyAlignment="1">
      <alignment vertical="center"/>
    </xf>
    <xf numFmtId="0" fontId="62" fillId="2" borderId="0" xfId="0" applyFont="1" applyFill="1" applyAlignment="1">
      <alignment horizontal="center" vertical="center" wrapText="1"/>
    </xf>
    <xf numFmtId="0" fontId="76" fillId="0" borderId="0" xfId="0" applyFont="1" applyAlignment="1">
      <alignment horizontal="center" vertical="center" wrapText="1"/>
    </xf>
    <xf numFmtId="0" fontId="10" fillId="0" borderId="1" xfId="0" applyFont="1" applyBorder="1" applyAlignment="1">
      <alignment vertical="center" wrapText="1"/>
    </xf>
    <xf numFmtId="0" fontId="41" fillId="2" borderId="1" xfId="0" applyFont="1" applyFill="1" applyBorder="1" applyAlignment="1">
      <alignment vertical="center" wrapText="1"/>
    </xf>
    <xf numFmtId="0" fontId="41" fillId="0" borderId="1" xfId="0" applyFont="1" applyBorder="1" applyAlignment="1">
      <alignment vertical="center"/>
    </xf>
    <xf numFmtId="0" fontId="9" fillId="0" borderId="0" xfId="0" applyFont="1" applyAlignment="1">
      <alignment horizontal="left" vertical="top" wrapText="1"/>
    </xf>
    <xf numFmtId="0" fontId="0" fillId="0" borderId="0" xfId="0" applyAlignment="1">
      <alignment horizontal="left" vertical="top" wrapText="1"/>
    </xf>
    <xf numFmtId="0" fontId="10" fillId="2" borderId="2" xfId="0" applyFont="1" applyFill="1" applyBorder="1"/>
    <xf numFmtId="0" fontId="10" fillId="2" borderId="18" xfId="0" applyFont="1" applyFill="1" applyBorder="1"/>
    <xf numFmtId="49" fontId="10" fillId="2" borderId="4" xfId="0" applyNumberFormat="1" applyFont="1" applyFill="1" applyBorder="1" applyAlignment="1">
      <alignment wrapText="1"/>
    </xf>
    <xf numFmtId="49" fontId="10" fillId="2" borderId="2" xfId="0" applyNumberFormat="1" applyFont="1" applyFill="1" applyBorder="1" applyAlignment="1">
      <alignment wrapText="1"/>
    </xf>
    <xf numFmtId="49" fontId="10" fillId="2" borderId="18" xfId="0" applyNumberFormat="1" applyFont="1" applyFill="1" applyBorder="1" applyAlignment="1">
      <alignment wrapText="1"/>
    </xf>
    <xf numFmtId="0" fontId="41" fillId="0" borderId="2" xfId="0" applyFont="1" applyBorder="1" applyAlignment="1">
      <alignment vertical="center"/>
    </xf>
    <xf numFmtId="0" fontId="41" fillId="0" borderId="18" xfId="0" applyFont="1" applyBorder="1" applyAlignment="1">
      <alignment vertical="center"/>
    </xf>
    <xf numFmtId="0" fontId="11" fillId="2" borderId="19" xfId="0" applyFont="1" applyFill="1" applyBorder="1" applyAlignment="1">
      <alignment wrapText="1"/>
    </xf>
    <xf numFmtId="0" fontId="0" fillId="0" borderId="20" xfId="0" applyBorder="1" applyAlignment="1">
      <alignment wrapText="1"/>
    </xf>
    <xf numFmtId="0" fontId="0" fillId="0" borderId="21" xfId="0" applyBorder="1" applyAlignment="1">
      <alignment wrapText="1"/>
    </xf>
    <xf numFmtId="0" fontId="0" fillId="0" borderId="23" xfId="0" applyBorder="1" applyAlignment="1">
      <alignment wrapText="1"/>
    </xf>
    <xf numFmtId="0" fontId="0" fillId="0" borderId="24" xfId="0" applyBorder="1" applyAlignment="1">
      <alignment wrapText="1"/>
    </xf>
    <xf numFmtId="0" fontId="0" fillId="0" borderId="25" xfId="0" applyBorder="1" applyAlignment="1">
      <alignment wrapText="1"/>
    </xf>
    <xf numFmtId="0" fontId="11" fillId="2" borderId="18" xfId="0" applyFont="1" applyFill="1" applyBorder="1" applyAlignment="1">
      <alignment horizontal="center" vertical="center" wrapText="1"/>
    </xf>
    <xf numFmtId="0" fontId="0" fillId="0" borderId="30" xfId="0" applyBorder="1" applyAlignment="1">
      <alignment horizontal="center" vertical="center" wrapText="1"/>
    </xf>
    <xf numFmtId="0" fontId="11" fillId="2" borderId="19" xfId="0" applyFont="1" applyFill="1" applyBorder="1"/>
    <xf numFmtId="0" fontId="11" fillId="2" borderId="20" xfId="0" applyFont="1" applyFill="1" applyBorder="1"/>
    <xf numFmtId="0" fontId="11" fillId="2" borderId="21" xfId="0" applyFont="1" applyFill="1" applyBorder="1"/>
    <xf numFmtId="0" fontId="0" fillId="0" borderId="23" xfId="0" applyBorder="1"/>
    <xf numFmtId="0" fontId="0" fillId="0" borderId="24" xfId="0" applyBorder="1"/>
    <xf numFmtId="0" fontId="0" fillId="0" borderId="25" xfId="0" applyBorder="1"/>
    <xf numFmtId="0" fontId="0" fillId="0" borderId="18" xfId="0" applyBorder="1" applyAlignment="1">
      <alignment horizontal="center" vertical="center" wrapText="1"/>
    </xf>
    <xf numFmtId="0" fontId="0" fillId="2" borderId="2" xfId="0" applyFill="1" applyBorder="1" applyAlignment="1">
      <alignment vertical="center" wrapText="1"/>
    </xf>
    <xf numFmtId="0" fontId="0" fillId="2" borderId="18" xfId="0" applyFill="1" applyBorder="1" applyAlignment="1">
      <alignment vertical="center" wrapText="1"/>
    </xf>
    <xf numFmtId="0" fontId="10" fillId="0" borderId="2" xfId="0" applyFont="1" applyBorder="1" applyAlignment="1" applyProtection="1">
      <alignment horizontal="left" vertical="top" wrapText="1"/>
      <protection locked="0"/>
    </xf>
    <xf numFmtId="0" fontId="11" fillId="2" borderId="4" xfId="0" applyFont="1" applyFill="1" applyBorder="1" applyAlignment="1">
      <alignment vertical="center" wrapText="1"/>
    </xf>
    <xf numFmtId="0" fontId="11" fillId="2" borderId="2" xfId="0" applyFont="1" applyFill="1" applyBorder="1" applyAlignment="1">
      <alignment vertical="center" wrapText="1"/>
    </xf>
    <xf numFmtId="0" fontId="11" fillId="2" borderId="18" xfId="0" applyFont="1" applyFill="1" applyBorder="1" applyAlignment="1">
      <alignment vertical="center" wrapText="1"/>
    </xf>
    <xf numFmtId="0" fontId="40" fillId="13" borderId="3" xfId="0" applyFont="1" applyFill="1" applyBorder="1" applyAlignment="1">
      <alignment wrapText="1"/>
    </xf>
    <xf numFmtId="0" fontId="75" fillId="0" borderId="0" xfId="0" applyFont="1" applyAlignment="1">
      <alignment wrapText="1"/>
    </xf>
    <xf numFmtId="0" fontId="10" fillId="13" borderId="0" xfId="0" applyFont="1" applyFill="1" applyAlignment="1">
      <alignment horizontal="center" vertical="center"/>
    </xf>
    <xf numFmtId="0" fontId="0" fillId="13" borderId="0" xfId="0" applyFill="1" applyAlignment="1">
      <alignment horizontal="center" vertical="center"/>
    </xf>
    <xf numFmtId="0" fontId="10" fillId="2" borderId="4" xfId="0" applyFont="1" applyFill="1" applyBorder="1" applyAlignment="1">
      <alignment horizontal="center" vertical="center"/>
    </xf>
    <xf numFmtId="0" fontId="0" fillId="0" borderId="2" xfId="0" applyBorder="1" applyAlignment="1" applyProtection="1">
      <alignment horizontal="left" vertical="top" wrapText="1"/>
      <protection locked="0"/>
    </xf>
    <xf numFmtId="0" fontId="0" fillId="0" borderId="18" xfId="0" applyBorder="1" applyAlignment="1" applyProtection="1">
      <alignment horizontal="left" vertical="top" wrapText="1"/>
      <protection locked="0"/>
    </xf>
    <xf numFmtId="0" fontId="4" fillId="13" borderId="0" xfId="0" applyFont="1" applyFill="1" applyAlignment="1">
      <alignment wrapText="1"/>
    </xf>
    <xf numFmtId="0" fontId="11" fillId="13" borderId="0" xfId="0" applyFont="1" applyFill="1" applyAlignment="1">
      <alignment wrapText="1"/>
    </xf>
    <xf numFmtId="0" fontId="11" fillId="2" borderId="29" xfId="0" applyFont="1" applyFill="1" applyBorder="1" applyAlignment="1">
      <alignment horizontal="center" vertical="center"/>
    </xf>
    <xf numFmtId="0" fontId="10" fillId="2" borderId="30" xfId="0" applyFont="1" applyFill="1" applyBorder="1" applyAlignment="1">
      <alignment horizontal="center" vertical="center"/>
    </xf>
    <xf numFmtId="0" fontId="10" fillId="2" borderId="30" xfId="0" applyFont="1" applyFill="1" applyBorder="1" applyAlignment="1">
      <alignment vertical="center"/>
    </xf>
    <xf numFmtId="0" fontId="0" fillId="0" borderId="30" xfId="0" applyBorder="1" applyAlignment="1">
      <alignment horizontal="center" vertical="center"/>
    </xf>
    <xf numFmtId="0" fontId="0" fillId="2" borderId="1" xfId="0" applyFill="1" applyBorder="1" applyAlignment="1">
      <alignment wrapText="1"/>
    </xf>
    <xf numFmtId="0" fontId="28" fillId="5" borderId="35" xfId="0" applyFont="1" applyFill="1" applyBorder="1" applyAlignment="1">
      <alignment horizontal="center" vertical="center"/>
    </xf>
    <xf numFmtId="0" fontId="28" fillId="5" borderId="27" xfId="0" applyFont="1" applyFill="1" applyBorder="1" applyAlignment="1">
      <alignment horizontal="center" vertical="center"/>
    </xf>
    <xf numFmtId="0" fontId="28" fillId="4" borderId="26" xfId="0" applyFont="1" applyFill="1" applyBorder="1" applyAlignment="1">
      <alignment horizontal="center" vertical="center"/>
    </xf>
    <xf numFmtId="0" fontId="28" fillId="4" borderId="27" xfId="0" applyFont="1" applyFill="1" applyBorder="1" applyAlignment="1">
      <alignment horizontal="center" vertical="center"/>
    </xf>
    <xf numFmtId="0" fontId="28" fillId="4" borderId="36" xfId="0" applyFont="1" applyFill="1" applyBorder="1" applyAlignment="1">
      <alignment horizontal="center" vertical="center"/>
    </xf>
    <xf numFmtId="0" fontId="28" fillId="5" borderId="26" xfId="0" applyFont="1" applyFill="1" applyBorder="1" applyAlignment="1">
      <alignment horizontal="center" vertical="center"/>
    </xf>
    <xf numFmtId="0" fontId="28" fillId="5" borderId="28" xfId="0" applyFont="1" applyFill="1" applyBorder="1" applyAlignment="1">
      <alignment horizontal="center" vertical="center"/>
    </xf>
    <xf numFmtId="0" fontId="28" fillId="2" borderId="1" xfId="0" applyFont="1" applyFill="1" applyBorder="1" applyAlignment="1">
      <alignment horizontal="center"/>
    </xf>
    <xf numFmtId="0" fontId="0" fillId="0" borderId="1" xfId="0" applyBorder="1"/>
    <xf numFmtId="0" fontId="28" fillId="2" borderId="15" xfId="0" applyFont="1" applyFill="1" applyBorder="1" applyAlignment="1">
      <alignment horizontal="center" vertical="center"/>
    </xf>
    <xf numFmtId="0" fontId="28" fillId="0" borderId="17" xfId="0" applyFont="1" applyBorder="1" applyAlignment="1">
      <alignment horizontal="center" vertical="center"/>
    </xf>
    <xf numFmtId="0" fontId="28" fillId="0" borderId="7" xfId="0" applyFont="1" applyBorder="1" applyAlignment="1">
      <alignment horizontal="center" vertical="center"/>
    </xf>
    <xf numFmtId="0" fontId="28" fillId="0" borderId="9" xfId="0" applyFont="1" applyBorder="1" applyAlignment="1">
      <alignment horizontal="center" vertical="center"/>
    </xf>
    <xf numFmtId="0" fontId="28" fillId="4" borderId="28" xfId="0" applyFont="1" applyFill="1" applyBorder="1" applyAlignment="1">
      <alignment horizontal="center" vertical="center"/>
    </xf>
  </cellXfs>
  <cellStyles count="2">
    <cellStyle name="Normální" xfId="0" builtinId="0"/>
    <cellStyle name="Procenta" xfId="1" builtinId="5"/>
  </cellStyles>
  <dxfs count="768">
    <dxf>
      <font>
        <color rgb="FF9C0006"/>
      </font>
      <fill>
        <patternFill>
          <bgColor rgb="FFFFC7CE"/>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rgb="FF92D050"/>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FF99"/>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6" tint="0.39994506668294322"/>
        </patternFill>
      </fill>
    </dxf>
    <dxf>
      <fill>
        <patternFill>
          <bgColor theme="5" tint="0.39994506668294322"/>
        </patternFill>
      </fill>
    </dxf>
    <dxf>
      <fill>
        <patternFill>
          <bgColor theme="5" tint="0.39994506668294322"/>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9C0006"/>
      </font>
      <fill>
        <patternFill>
          <bgColor rgb="FFFFC7CE"/>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theme="5" tint="0.59996337778862885"/>
      </font>
      <fill>
        <patternFill>
          <bgColor rgb="FFFFC7CE"/>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5" tint="0.59996337778862885"/>
      </font>
      <fill>
        <patternFill>
          <bgColor rgb="FFFFC7CE"/>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rgb="FFFFC7CE"/>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rgb="FFFFC7CE"/>
        </patternFill>
      </fill>
    </dxf>
    <dxf>
      <font>
        <color theme="5" tint="0.59996337778862885"/>
      </font>
      <fill>
        <patternFill>
          <bgColor rgb="FFFFC7CE"/>
        </patternFill>
      </fill>
    </dxf>
    <dxf>
      <font>
        <color rgb="FF9C0006"/>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s>
  <tableStyles count="0" defaultTableStyle="TableStyleMedium9" defaultPivotStyle="PivotStyleLight16"/>
  <colors>
    <mruColors>
      <color rgb="FFFFFF66"/>
      <color rgb="FFFFFF99"/>
      <color rgb="FFFFE593"/>
      <color rgb="FFFFEDB3"/>
      <color rgb="FFDEA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Drop" dropLines="134" dropStyle="combo" dx="16" fmlaLink="$F$6" fmlaRange="data!$A$36:$A$170" noThreeD="1" sel="1" val="0"/>
</file>

<file path=xl/ctrlProps/ctrlProp2.xml><?xml version="1.0" encoding="utf-8"?>
<formControlPr xmlns="http://schemas.microsoft.com/office/spreadsheetml/2009/9/main" objectType="Drop" dropLines="134" dropStyle="combo" dx="16" fmlaLink="$F$7" fmlaRange="data!$A$36:$A$170" noThreeD="1" sel="1" val="0"/>
</file>

<file path=xl/ctrlProps/ctrlProp3.xml><?xml version="1.0" encoding="utf-8"?>
<formControlPr xmlns="http://schemas.microsoft.com/office/spreadsheetml/2009/9/main" objectType="Drop" dropLines="134" dropStyle="combo" dx="16" fmlaLink="$F$8" fmlaRange="data!$A$36:$A$170" noThreeD="1" sel="1" val="0"/>
</file>

<file path=xl/ctrlProps/ctrlProp4.xml><?xml version="1.0" encoding="utf-8"?>
<formControlPr xmlns="http://schemas.microsoft.com/office/spreadsheetml/2009/9/main" objectType="Drop" dropLines="134" dropStyle="combo" dx="16" fmlaLink="$F$9" fmlaRange="data!$A$36:$A$170" noThreeD="1" sel="1" val="0"/>
</file>

<file path=xl/ctrlProps/ctrlProp5.xml><?xml version="1.0" encoding="utf-8"?>
<formControlPr xmlns="http://schemas.microsoft.com/office/spreadsheetml/2009/9/main" objectType="Drop" dropLines="134" dropStyle="combo" dx="16" fmlaLink="$F$10" fmlaRange="data!$A$36:$A$170" noThreeD="1" sel="1" val="0"/>
</file>

<file path=xl/ctrlProps/ctrlProp6.xml><?xml version="1.0" encoding="utf-8"?>
<formControlPr xmlns="http://schemas.microsoft.com/office/spreadsheetml/2009/9/main" objectType="Drop" dropLines="134" dropStyle="combo" dx="16" fmlaLink="$F$11" fmlaRange="data!$A$36:$A$170" noThreeD="1" sel="1" val="0"/>
</file>

<file path=xl/ctrlProps/ctrlProp7.xml><?xml version="1.0" encoding="utf-8"?>
<formControlPr xmlns="http://schemas.microsoft.com/office/spreadsheetml/2009/9/main" objectType="Drop" dropLines="134" dropStyle="combo" dx="16" fmlaLink="$F$12" fmlaRange="data!$A$36:$A$170" noThreeD="1" sel="1" val="0"/>
</file>

<file path=xl/ctrlProps/ctrlProp8.xml><?xml version="1.0" encoding="utf-8"?>
<formControlPr xmlns="http://schemas.microsoft.com/office/spreadsheetml/2009/9/main" objectType="Drop" dropLines="134" dropStyle="combo" dx="16" fmlaLink="$F$13" fmlaRange="data!$A$36:$A$170" noThreeD="1" sel="1" val="0"/>
</file>

<file path=xl/ctrlProps/ctrlProp9.xml><?xml version="1.0" encoding="utf-8"?>
<formControlPr xmlns="http://schemas.microsoft.com/office/spreadsheetml/2009/9/main" objectType="Drop" dropLines="134" dropStyle="combo" dx="16" fmlaLink="$F$14" fmlaRange="data!$A$36:$A$170" noThreeD="1" sel="1" val="0"/>
</file>

<file path=xl/ctrlProps/ctrlProp10.xml><?xml version="1.0" encoding="utf-8"?>
<formControlPr xmlns="http://schemas.microsoft.com/office/spreadsheetml/2009/9/main" objectType="Drop" dropLines="134" dropStyle="combo" dx="16" fmlaLink="$F$15" fmlaRange="data!$A$36:$A$170" noThreeD="1" sel="1" val="0"/>
</file>

<file path=xl/ctrlProps/ctrlProp11.xml><?xml version="1.0" encoding="utf-8"?>
<formControlPr xmlns="http://schemas.microsoft.com/office/spreadsheetml/2009/9/main" objectType="Drop" dropLines="134" dropStyle="combo" dx="16" fmlaLink="$F$16" fmlaRange="data!$A$36:$A$170" noThreeD="1" sel="1" val="0"/>
</file>

<file path=xl/ctrlProps/ctrlProp12.xml><?xml version="1.0" encoding="utf-8"?>
<formControlPr xmlns="http://schemas.microsoft.com/office/spreadsheetml/2009/9/main" objectType="Drop" dropLines="134" dropStyle="combo" dx="16" fmlaLink="$F$17" fmlaRange="data!$A$36:$A$170" noThreeD="1" sel="1" val="0"/>
</file>

<file path=xl/ctrlProps/ctrlProp13.xml><?xml version="1.0" encoding="utf-8"?>
<formControlPr xmlns="http://schemas.microsoft.com/office/spreadsheetml/2009/9/main" objectType="Drop" dropLines="134" dropStyle="combo" dx="16" fmlaLink="$F$18" fmlaRange="data!$A$36:$A$170" noThreeD="1" sel="1" val="0"/>
</file>

<file path=xl/ctrlProps/ctrlProp14.xml><?xml version="1.0" encoding="utf-8"?>
<formControlPr xmlns="http://schemas.microsoft.com/office/spreadsheetml/2009/9/main" objectType="Drop" dropLines="134" dropStyle="combo" dx="16" fmlaLink="$F$19" fmlaRange="data!$A$36:$A$170" noThreeD="1" sel="1" val="0"/>
</file>

<file path=xl/ctrlProps/ctrlProp15.xml><?xml version="1.0" encoding="utf-8"?>
<formControlPr xmlns="http://schemas.microsoft.com/office/spreadsheetml/2009/9/main" objectType="Drop" dropLines="134" dropStyle="combo" dx="16" fmlaLink="$F$20" fmlaRange="data!$A$36:$A$170" noThreeD="1" sel="1" val="0"/>
</file>

<file path=xl/ctrlProps/ctrlProp16.xml><?xml version="1.0" encoding="utf-8"?>
<formControlPr xmlns="http://schemas.microsoft.com/office/spreadsheetml/2009/9/main" objectType="Drop" dropLines="134" dropStyle="combo" dx="16" fmlaLink="$F$21" fmlaRange="data!$A$36:$A$170" noThreeD="1" sel="1" val="0"/>
</file>

<file path=xl/ctrlProps/ctrlProp17.xml><?xml version="1.0" encoding="utf-8"?>
<formControlPr xmlns="http://schemas.microsoft.com/office/spreadsheetml/2009/9/main" objectType="Drop" dropLines="134" dropStyle="combo" dx="16" fmlaLink="$F$22" fmlaRange="data!$A$36:$A$170" noThreeD="1" sel="1" val="0"/>
</file>

<file path=xl/ctrlProps/ctrlProp18.xml><?xml version="1.0" encoding="utf-8"?>
<formControlPr xmlns="http://schemas.microsoft.com/office/spreadsheetml/2009/9/main" objectType="Drop" dropLines="134" dropStyle="combo" dx="16" fmlaLink="$F$23" fmlaRange="data!$A$36:$A$170" noThreeD="1" sel="1" val="0"/>
</file>

<file path=xl/ctrlProps/ctrlProp19.xml><?xml version="1.0" encoding="utf-8"?>
<formControlPr xmlns="http://schemas.microsoft.com/office/spreadsheetml/2009/9/main" objectType="Drop" dropLines="134" dropStyle="combo" dx="16" fmlaLink="$F$24" fmlaRange="data!$A$36:$A$170" noThreeD="1" sel="1" val="0"/>
</file>

<file path=xl/ctrlProps/ctrlProp20.xml><?xml version="1.0" encoding="utf-8"?>
<formControlPr xmlns="http://schemas.microsoft.com/office/spreadsheetml/2009/9/main" objectType="Drop" dropLines="134" dropStyle="combo" dx="16" fmlaLink="$F$25" fmlaRange="data!$A$36:$A$170" noThreeD="1" sel="1" val="0"/>
</file>

<file path=xl/ctrlProps/ctrlProp21.xml><?xml version="1.0" encoding="utf-8"?>
<formControlPr xmlns="http://schemas.microsoft.com/office/spreadsheetml/2009/9/main" objectType="Drop" dropLines="134" dropStyle="combo" dx="16" fmlaLink="$F$26" fmlaRange="data!$A$36:$A$170" noThreeD="1" sel="1" val="0"/>
</file>

<file path=xl/ctrlProps/ctrlProp22.xml><?xml version="1.0" encoding="utf-8"?>
<formControlPr xmlns="http://schemas.microsoft.com/office/spreadsheetml/2009/9/main" objectType="Drop" dropLines="134" dropStyle="combo" dx="16" fmlaLink="$F$27" fmlaRange="data!$A$36:$A$170" noThreeD="1" sel="1" val="0"/>
</file>

<file path=xl/ctrlProps/ctrlProp23.xml><?xml version="1.0" encoding="utf-8"?>
<formControlPr xmlns="http://schemas.microsoft.com/office/spreadsheetml/2009/9/main" objectType="Drop" dropLines="134" dropStyle="combo" dx="16" fmlaLink="$F$28" fmlaRange="data!$A$36:$A$170" noThreeD="1" sel="1" val="0"/>
</file>

<file path=xl/ctrlProps/ctrlProp24.xml><?xml version="1.0" encoding="utf-8"?>
<formControlPr xmlns="http://schemas.microsoft.com/office/spreadsheetml/2009/9/main" objectType="Drop" dropLines="134" dropStyle="combo" dx="16" fmlaLink="$F$29" fmlaRange="data!$A$36:$A$170" noThreeD="1" sel="1"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30480</xdr:colOff>
          <xdr:row>5</xdr:row>
          <xdr:rowOff>7620</xdr:rowOff>
        </xdr:from>
        <xdr:to>
          <xdr:col>0</xdr:col>
          <xdr:colOff>1813560</xdr:colOff>
          <xdr:row>6</xdr:row>
          <xdr:rowOff>7620</xdr:rowOff>
        </xdr:to>
        <xdr:sp macro="" textlink="">
          <xdr:nvSpPr>
            <xdr:cNvPr id="9217" name="Drop Down 1" hidden="1">
              <a:extLst>
                <a:ext uri="{63B3BB69-23CF-44E3-9099-C40C66FF867C}">
                  <a14:compatExt spid="_x0000_s9217"/>
                </a:ext>
                <a:ext uri="{FF2B5EF4-FFF2-40B4-BE49-F238E27FC236}">
                  <a16:creationId xmlns:a16="http://schemas.microsoft.com/office/drawing/2014/main" id="{00000000-0008-0000-0B00-000001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6</xdr:row>
          <xdr:rowOff>7620</xdr:rowOff>
        </xdr:from>
        <xdr:to>
          <xdr:col>0</xdr:col>
          <xdr:colOff>1813560</xdr:colOff>
          <xdr:row>7</xdr:row>
          <xdr:rowOff>7620</xdr:rowOff>
        </xdr:to>
        <xdr:sp macro="" textlink="">
          <xdr:nvSpPr>
            <xdr:cNvPr id="9219" name="Drop Down 3" hidden="1">
              <a:extLst>
                <a:ext uri="{63B3BB69-23CF-44E3-9099-C40C66FF867C}">
                  <a14:compatExt spid="_x0000_s9219"/>
                </a:ext>
                <a:ext uri="{FF2B5EF4-FFF2-40B4-BE49-F238E27FC236}">
                  <a16:creationId xmlns:a16="http://schemas.microsoft.com/office/drawing/2014/main" id="{00000000-0008-0000-0B00-000003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7</xdr:row>
          <xdr:rowOff>7620</xdr:rowOff>
        </xdr:from>
        <xdr:to>
          <xdr:col>0</xdr:col>
          <xdr:colOff>1813560</xdr:colOff>
          <xdr:row>8</xdr:row>
          <xdr:rowOff>7620</xdr:rowOff>
        </xdr:to>
        <xdr:sp macro="" textlink="">
          <xdr:nvSpPr>
            <xdr:cNvPr id="9220" name="Drop Down 4" hidden="1">
              <a:extLst>
                <a:ext uri="{63B3BB69-23CF-44E3-9099-C40C66FF867C}">
                  <a14:compatExt spid="_x0000_s9220"/>
                </a:ext>
                <a:ext uri="{FF2B5EF4-FFF2-40B4-BE49-F238E27FC236}">
                  <a16:creationId xmlns:a16="http://schemas.microsoft.com/office/drawing/2014/main" id="{00000000-0008-0000-0B00-000004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8</xdr:row>
          <xdr:rowOff>7620</xdr:rowOff>
        </xdr:from>
        <xdr:to>
          <xdr:col>0</xdr:col>
          <xdr:colOff>1813560</xdr:colOff>
          <xdr:row>9</xdr:row>
          <xdr:rowOff>7620</xdr:rowOff>
        </xdr:to>
        <xdr:sp macro="" textlink="">
          <xdr:nvSpPr>
            <xdr:cNvPr id="9221" name="Drop Down 5" hidden="1">
              <a:extLst>
                <a:ext uri="{63B3BB69-23CF-44E3-9099-C40C66FF867C}">
                  <a14:compatExt spid="_x0000_s9221"/>
                </a:ext>
                <a:ext uri="{FF2B5EF4-FFF2-40B4-BE49-F238E27FC236}">
                  <a16:creationId xmlns:a16="http://schemas.microsoft.com/office/drawing/2014/main" id="{00000000-0008-0000-0B00-000005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9</xdr:row>
          <xdr:rowOff>7620</xdr:rowOff>
        </xdr:from>
        <xdr:to>
          <xdr:col>0</xdr:col>
          <xdr:colOff>1813560</xdr:colOff>
          <xdr:row>10</xdr:row>
          <xdr:rowOff>7620</xdr:rowOff>
        </xdr:to>
        <xdr:sp macro="" textlink="">
          <xdr:nvSpPr>
            <xdr:cNvPr id="9222" name="Drop Down 6" hidden="1">
              <a:extLst>
                <a:ext uri="{63B3BB69-23CF-44E3-9099-C40C66FF867C}">
                  <a14:compatExt spid="_x0000_s9222"/>
                </a:ext>
                <a:ext uri="{FF2B5EF4-FFF2-40B4-BE49-F238E27FC236}">
                  <a16:creationId xmlns:a16="http://schemas.microsoft.com/office/drawing/2014/main" id="{00000000-0008-0000-0B00-000006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10</xdr:row>
          <xdr:rowOff>7620</xdr:rowOff>
        </xdr:from>
        <xdr:to>
          <xdr:col>0</xdr:col>
          <xdr:colOff>1813560</xdr:colOff>
          <xdr:row>11</xdr:row>
          <xdr:rowOff>7620</xdr:rowOff>
        </xdr:to>
        <xdr:sp macro="" textlink="">
          <xdr:nvSpPr>
            <xdr:cNvPr id="9223" name="Drop Down 7" hidden="1">
              <a:extLst>
                <a:ext uri="{63B3BB69-23CF-44E3-9099-C40C66FF867C}">
                  <a14:compatExt spid="_x0000_s9223"/>
                </a:ext>
                <a:ext uri="{FF2B5EF4-FFF2-40B4-BE49-F238E27FC236}">
                  <a16:creationId xmlns:a16="http://schemas.microsoft.com/office/drawing/2014/main" id="{00000000-0008-0000-0B00-000007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11</xdr:row>
          <xdr:rowOff>7620</xdr:rowOff>
        </xdr:from>
        <xdr:to>
          <xdr:col>0</xdr:col>
          <xdr:colOff>1813560</xdr:colOff>
          <xdr:row>12</xdr:row>
          <xdr:rowOff>7620</xdr:rowOff>
        </xdr:to>
        <xdr:sp macro="" textlink="">
          <xdr:nvSpPr>
            <xdr:cNvPr id="9224" name="Drop Down 8" hidden="1">
              <a:extLst>
                <a:ext uri="{63B3BB69-23CF-44E3-9099-C40C66FF867C}">
                  <a14:compatExt spid="_x0000_s9224"/>
                </a:ext>
                <a:ext uri="{FF2B5EF4-FFF2-40B4-BE49-F238E27FC236}">
                  <a16:creationId xmlns:a16="http://schemas.microsoft.com/office/drawing/2014/main" id="{00000000-0008-0000-0B00-000008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12</xdr:row>
          <xdr:rowOff>7620</xdr:rowOff>
        </xdr:from>
        <xdr:to>
          <xdr:col>0</xdr:col>
          <xdr:colOff>1813560</xdr:colOff>
          <xdr:row>13</xdr:row>
          <xdr:rowOff>7620</xdr:rowOff>
        </xdr:to>
        <xdr:sp macro="" textlink="">
          <xdr:nvSpPr>
            <xdr:cNvPr id="9225" name="Drop Down 9" hidden="1">
              <a:extLst>
                <a:ext uri="{63B3BB69-23CF-44E3-9099-C40C66FF867C}">
                  <a14:compatExt spid="_x0000_s9225"/>
                </a:ext>
                <a:ext uri="{FF2B5EF4-FFF2-40B4-BE49-F238E27FC236}">
                  <a16:creationId xmlns:a16="http://schemas.microsoft.com/office/drawing/2014/main" id="{00000000-0008-0000-0B00-000009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13</xdr:row>
          <xdr:rowOff>7620</xdr:rowOff>
        </xdr:from>
        <xdr:to>
          <xdr:col>0</xdr:col>
          <xdr:colOff>1813560</xdr:colOff>
          <xdr:row>14</xdr:row>
          <xdr:rowOff>7620</xdr:rowOff>
        </xdr:to>
        <xdr:sp macro="" textlink="">
          <xdr:nvSpPr>
            <xdr:cNvPr id="9226" name="Drop Down 10" hidden="1">
              <a:extLst>
                <a:ext uri="{63B3BB69-23CF-44E3-9099-C40C66FF867C}">
                  <a14:compatExt spid="_x0000_s9226"/>
                </a:ext>
                <a:ext uri="{FF2B5EF4-FFF2-40B4-BE49-F238E27FC236}">
                  <a16:creationId xmlns:a16="http://schemas.microsoft.com/office/drawing/2014/main" id="{00000000-0008-0000-0B00-00000A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14</xdr:row>
          <xdr:rowOff>7620</xdr:rowOff>
        </xdr:from>
        <xdr:to>
          <xdr:col>0</xdr:col>
          <xdr:colOff>1813560</xdr:colOff>
          <xdr:row>15</xdr:row>
          <xdr:rowOff>7620</xdr:rowOff>
        </xdr:to>
        <xdr:sp macro="" textlink="">
          <xdr:nvSpPr>
            <xdr:cNvPr id="9227" name="Drop Down 11" hidden="1">
              <a:extLst>
                <a:ext uri="{63B3BB69-23CF-44E3-9099-C40C66FF867C}">
                  <a14:compatExt spid="_x0000_s9227"/>
                </a:ext>
                <a:ext uri="{FF2B5EF4-FFF2-40B4-BE49-F238E27FC236}">
                  <a16:creationId xmlns:a16="http://schemas.microsoft.com/office/drawing/2014/main" id="{00000000-0008-0000-0B00-00000B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15</xdr:row>
          <xdr:rowOff>7620</xdr:rowOff>
        </xdr:from>
        <xdr:to>
          <xdr:col>0</xdr:col>
          <xdr:colOff>1813560</xdr:colOff>
          <xdr:row>16</xdr:row>
          <xdr:rowOff>7620</xdr:rowOff>
        </xdr:to>
        <xdr:sp macro="" textlink="">
          <xdr:nvSpPr>
            <xdr:cNvPr id="9228" name="Drop Down 12" hidden="1">
              <a:extLst>
                <a:ext uri="{63B3BB69-23CF-44E3-9099-C40C66FF867C}">
                  <a14:compatExt spid="_x0000_s9228"/>
                </a:ext>
                <a:ext uri="{FF2B5EF4-FFF2-40B4-BE49-F238E27FC236}">
                  <a16:creationId xmlns:a16="http://schemas.microsoft.com/office/drawing/2014/main" id="{00000000-0008-0000-0B00-00000C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16</xdr:row>
          <xdr:rowOff>7620</xdr:rowOff>
        </xdr:from>
        <xdr:to>
          <xdr:col>0</xdr:col>
          <xdr:colOff>1813560</xdr:colOff>
          <xdr:row>17</xdr:row>
          <xdr:rowOff>7620</xdr:rowOff>
        </xdr:to>
        <xdr:sp macro="" textlink="">
          <xdr:nvSpPr>
            <xdr:cNvPr id="9229" name="Drop Down 13" hidden="1">
              <a:extLst>
                <a:ext uri="{63B3BB69-23CF-44E3-9099-C40C66FF867C}">
                  <a14:compatExt spid="_x0000_s9229"/>
                </a:ext>
                <a:ext uri="{FF2B5EF4-FFF2-40B4-BE49-F238E27FC236}">
                  <a16:creationId xmlns:a16="http://schemas.microsoft.com/office/drawing/2014/main" id="{00000000-0008-0000-0B00-00000D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17</xdr:row>
          <xdr:rowOff>7620</xdr:rowOff>
        </xdr:from>
        <xdr:to>
          <xdr:col>0</xdr:col>
          <xdr:colOff>1813560</xdr:colOff>
          <xdr:row>18</xdr:row>
          <xdr:rowOff>7620</xdr:rowOff>
        </xdr:to>
        <xdr:sp macro="" textlink="">
          <xdr:nvSpPr>
            <xdr:cNvPr id="9230" name="Drop Down 14" hidden="1">
              <a:extLst>
                <a:ext uri="{63B3BB69-23CF-44E3-9099-C40C66FF867C}">
                  <a14:compatExt spid="_x0000_s9230"/>
                </a:ext>
                <a:ext uri="{FF2B5EF4-FFF2-40B4-BE49-F238E27FC236}">
                  <a16:creationId xmlns:a16="http://schemas.microsoft.com/office/drawing/2014/main" id="{00000000-0008-0000-0B00-00000E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18</xdr:row>
          <xdr:rowOff>7620</xdr:rowOff>
        </xdr:from>
        <xdr:to>
          <xdr:col>0</xdr:col>
          <xdr:colOff>1813560</xdr:colOff>
          <xdr:row>19</xdr:row>
          <xdr:rowOff>7620</xdr:rowOff>
        </xdr:to>
        <xdr:sp macro="" textlink="">
          <xdr:nvSpPr>
            <xdr:cNvPr id="9231" name="Drop Down 15" hidden="1">
              <a:extLst>
                <a:ext uri="{63B3BB69-23CF-44E3-9099-C40C66FF867C}">
                  <a14:compatExt spid="_x0000_s9231"/>
                </a:ext>
                <a:ext uri="{FF2B5EF4-FFF2-40B4-BE49-F238E27FC236}">
                  <a16:creationId xmlns:a16="http://schemas.microsoft.com/office/drawing/2014/main" id="{00000000-0008-0000-0B00-00000F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19</xdr:row>
          <xdr:rowOff>7620</xdr:rowOff>
        </xdr:from>
        <xdr:to>
          <xdr:col>0</xdr:col>
          <xdr:colOff>1813560</xdr:colOff>
          <xdr:row>20</xdr:row>
          <xdr:rowOff>7620</xdr:rowOff>
        </xdr:to>
        <xdr:sp macro="" textlink="">
          <xdr:nvSpPr>
            <xdr:cNvPr id="9232" name="Drop Down 16" hidden="1">
              <a:extLst>
                <a:ext uri="{63B3BB69-23CF-44E3-9099-C40C66FF867C}">
                  <a14:compatExt spid="_x0000_s9232"/>
                </a:ext>
                <a:ext uri="{FF2B5EF4-FFF2-40B4-BE49-F238E27FC236}">
                  <a16:creationId xmlns:a16="http://schemas.microsoft.com/office/drawing/2014/main" id="{00000000-0008-0000-0B00-000010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20</xdr:row>
          <xdr:rowOff>7620</xdr:rowOff>
        </xdr:from>
        <xdr:to>
          <xdr:col>0</xdr:col>
          <xdr:colOff>1813560</xdr:colOff>
          <xdr:row>21</xdr:row>
          <xdr:rowOff>7620</xdr:rowOff>
        </xdr:to>
        <xdr:sp macro="" textlink="">
          <xdr:nvSpPr>
            <xdr:cNvPr id="9233" name="Drop Down 17" hidden="1">
              <a:extLst>
                <a:ext uri="{63B3BB69-23CF-44E3-9099-C40C66FF867C}">
                  <a14:compatExt spid="_x0000_s9233"/>
                </a:ext>
                <a:ext uri="{FF2B5EF4-FFF2-40B4-BE49-F238E27FC236}">
                  <a16:creationId xmlns:a16="http://schemas.microsoft.com/office/drawing/2014/main" id="{00000000-0008-0000-0B00-000011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21</xdr:row>
          <xdr:rowOff>7620</xdr:rowOff>
        </xdr:from>
        <xdr:to>
          <xdr:col>0</xdr:col>
          <xdr:colOff>1813560</xdr:colOff>
          <xdr:row>22</xdr:row>
          <xdr:rowOff>7620</xdr:rowOff>
        </xdr:to>
        <xdr:sp macro="" textlink="">
          <xdr:nvSpPr>
            <xdr:cNvPr id="9234" name="Drop Down 18" hidden="1">
              <a:extLst>
                <a:ext uri="{63B3BB69-23CF-44E3-9099-C40C66FF867C}">
                  <a14:compatExt spid="_x0000_s9234"/>
                </a:ext>
                <a:ext uri="{FF2B5EF4-FFF2-40B4-BE49-F238E27FC236}">
                  <a16:creationId xmlns:a16="http://schemas.microsoft.com/office/drawing/2014/main" id="{00000000-0008-0000-0B00-000012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22</xdr:row>
          <xdr:rowOff>7620</xdr:rowOff>
        </xdr:from>
        <xdr:to>
          <xdr:col>0</xdr:col>
          <xdr:colOff>1813560</xdr:colOff>
          <xdr:row>23</xdr:row>
          <xdr:rowOff>7620</xdr:rowOff>
        </xdr:to>
        <xdr:sp macro="" textlink="">
          <xdr:nvSpPr>
            <xdr:cNvPr id="9235" name="Drop Down 19" hidden="1">
              <a:extLst>
                <a:ext uri="{63B3BB69-23CF-44E3-9099-C40C66FF867C}">
                  <a14:compatExt spid="_x0000_s9235"/>
                </a:ext>
                <a:ext uri="{FF2B5EF4-FFF2-40B4-BE49-F238E27FC236}">
                  <a16:creationId xmlns:a16="http://schemas.microsoft.com/office/drawing/2014/main" id="{00000000-0008-0000-0B00-000013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23</xdr:row>
          <xdr:rowOff>7620</xdr:rowOff>
        </xdr:from>
        <xdr:to>
          <xdr:col>0</xdr:col>
          <xdr:colOff>1813560</xdr:colOff>
          <xdr:row>24</xdr:row>
          <xdr:rowOff>7620</xdr:rowOff>
        </xdr:to>
        <xdr:sp macro="" textlink="">
          <xdr:nvSpPr>
            <xdr:cNvPr id="9236" name="Drop Down 20" hidden="1">
              <a:extLst>
                <a:ext uri="{63B3BB69-23CF-44E3-9099-C40C66FF867C}">
                  <a14:compatExt spid="_x0000_s9236"/>
                </a:ext>
                <a:ext uri="{FF2B5EF4-FFF2-40B4-BE49-F238E27FC236}">
                  <a16:creationId xmlns:a16="http://schemas.microsoft.com/office/drawing/2014/main" id="{00000000-0008-0000-0B00-000014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24</xdr:row>
          <xdr:rowOff>7620</xdr:rowOff>
        </xdr:from>
        <xdr:to>
          <xdr:col>0</xdr:col>
          <xdr:colOff>1813560</xdr:colOff>
          <xdr:row>25</xdr:row>
          <xdr:rowOff>7620</xdr:rowOff>
        </xdr:to>
        <xdr:sp macro="" textlink="">
          <xdr:nvSpPr>
            <xdr:cNvPr id="9237" name="Drop Down 21" hidden="1">
              <a:extLst>
                <a:ext uri="{63B3BB69-23CF-44E3-9099-C40C66FF867C}">
                  <a14:compatExt spid="_x0000_s9237"/>
                </a:ext>
                <a:ext uri="{FF2B5EF4-FFF2-40B4-BE49-F238E27FC236}">
                  <a16:creationId xmlns:a16="http://schemas.microsoft.com/office/drawing/2014/main" id="{00000000-0008-0000-0B00-000015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25</xdr:row>
          <xdr:rowOff>7620</xdr:rowOff>
        </xdr:from>
        <xdr:to>
          <xdr:col>0</xdr:col>
          <xdr:colOff>1813560</xdr:colOff>
          <xdr:row>26</xdr:row>
          <xdr:rowOff>7620</xdr:rowOff>
        </xdr:to>
        <xdr:sp macro="" textlink="">
          <xdr:nvSpPr>
            <xdr:cNvPr id="9238" name="Drop Down 22" hidden="1">
              <a:extLst>
                <a:ext uri="{63B3BB69-23CF-44E3-9099-C40C66FF867C}">
                  <a14:compatExt spid="_x0000_s9238"/>
                </a:ext>
                <a:ext uri="{FF2B5EF4-FFF2-40B4-BE49-F238E27FC236}">
                  <a16:creationId xmlns:a16="http://schemas.microsoft.com/office/drawing/2014/main" id="{00000000-0008-0000-0B00-000016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26</xdr:row>
          <xdr:rowOff>7620</xdr:rowOff>
        </xdr:from>
        <xdr:to>
          <xdr:col>0</xdr:col>
          <xdr:colOff>1813560</xdr:colOff>
          <xdr:row>27</xdr:row>
          <xdr:rowOff>7620</xdr:rowOff>
        </xdr:to>
        <xdr:sp macro="" textlink="">
          <xdr:nvSpPr>
            <xdr:cNvPr id="9239" name="Drop Down 23" hidden="1">
              <a:extLst>
                <a:ext uri="{63B3BB69-23CF-44E3-9099-C40C66FF867C}">
                  <a14:compatExt spid="_x0000_s9239"/>
                </a:ext>
                <a:ext uri="{FF2B5EF4-FFF2-40B4-BE49-F238E27FC236}">
                  <a16:creationId xmlns:a16="http://schemas.microsoft.com/office/drawing/2014/main" id="{00000000-0008-0000-0B00-000017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27</xdr:row>
          <xdr:rowOff>7620</xdr:rowOff>
        </xdr:from>
        <xdr:to>
          <xdr:col>0</xdr:col>
          <xdr:colOff>1813560</xdr:colOff>
          <xdr:row>28</xdr:row>
          <xdr:rowOff>7620</xdr:rowOff>
        </xdr:to>
        <xdr:sp macro="" textlink="">
          <xdr:nvSpPr>
            <xdr:cNvPr id="9240" name="Drop Down 24" hidden="1">
              <a:extLst>
                <a:ext uri="{63B3BB69-23CF-44E3-9099-C40C66FF867C}">
                  <a14:compatExt spid="_x0000_s9240"/>
                </a:ext>
                <a:ext uri="{FF2B5EF4-FFF2-40B4-BE49-F238E27FC236}">
                  <a16:creationId xmlns:a16="http://schemas.microsoft.com/office/drawing/2014/main" id="{00000000-0008-0000-0B00-000018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28</xdr:row>
          <xdr:rowOff>7620</xdr:rowOff>
        </xdr:from>
        <xdr:to>
          <xdr:col>0</xdr:col>
          <xdr:colOff>1813560</xdr:colOff>
          <xdr:row>29</xdr:row>
          <xdr:rowOff>7620</xdr:rowOff>
        </xdr:to>
        <xdr:sp macro="" textlink="">
          <xdr:nvSpPr>
            <xdr:cNvPr id="9241" name="Drop Down 25" hidden="1">
              <a:extLst>
                <a:ext uri="{63B3BB69-23CF-44E3-9099-C40C66FF867C}">
                  <a14:compatExt spid="_x0000_s9241"/>
                </a:ext>
                <a:ext uri="{FF2B5EF4-FFF2-40B4-BE49-F238E27FC236}">
                  <a16:creationId xmlns:a16="http://schemas.microsoft.com/office/drawing/2014/main" id="{00000000-0008-0000-0B00-000019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otace%20a%20prispevky%202016\system%20monitoringu\zaverzprava_P_pec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úvodní list"/>
      <sheetName val="část A zhodnocení"/>
      <sheetName val="část B ind_P_péče"/>
      <sheetName val="část C ind_kval"/>
      <sheetName val="část D zaměstnanci"/>
      <sheetName val="část E náklady"/>
      <sheetName val="část F zdroje"/>
      <sheetName val="část G přílohy"/>
      <sheetName val="poznámky k vyplnění"/>
      <sheetName val="data"/>
    </sheetNames>
    <sheetDataSet>
      <sheetData sheetId="0"/>
      <sheetData sheetId="1"/>
      <sheetData sheetId="2"/>
      <sheetData sheetId="3"/>
      <sheetData sheetId="4"/>
      <sheetData sheetId="5"/>
      <sheetData sheetId="6"/>
      <sheetData sheetId="7"/>
      <sheetData sheetId="8"/>
      <sheetData sheetId="9">
        <row r="1">
          <cell r="A1" t="str">
            <v>Azylové domy</v>
          </cell>
        </row>
        <row r="2">
          <cell r="A2" t="str">
            <v>Centra denních služeb</v>
          </cell>
        </row>
        <row r="3">
          <cell r="A3" t="str">
            <v>Denní stacionáře</v>
          </cell>
        </row>
        <row r="4">
          <cell r="A4" t="str">
            <v>Domovy pro osoby se zdravotním postižením</v>
          </cell>
        </row>
        <row r="5">
          <cell r="A5" t="str">
            <v>Domovy pro seniory</v>
          </cell>
        </row>
        <row r="6">
          <cell r="A6" t="str">
            <v>Domovy se zvláštním režimem</v>
          </cell>
        </row>
        <row r="7">
          <cell r="A7" t="str">
            <v>Domy na půl cesty</v>
          </cell>
        </row>
        <row r="8">
          <cell r="A8" t="str">
            <v>Chráněné bydlení</v>
          </cell>
        </row>
        <row r="9">
          <cell r="A9" t="str">
            <v>Intervenční centra</v>
          </cell>
        </row>
        <row r="10">
          <cell r="A10" t="str">
            <v>Kontaktní centra</v>
          </cell>
        </row>
        <row r="11">
          <cell r="A11" t="str">
            <v>Krizová pomoc</v>
          </cell>
        </row>
        <row r="12">
          <cell r="A12" t="str">
            <v>Nízkoprahová denní centra</v>
          </cell>
        </row>
        <row r="13">
          <cell r="A13" t="str">
            <v>Nízkoprahová zařízení pro děti a mládež</v>
          </cell>
        </row>
        <row r="14">
          <cell r="A14" t="str">
            <v>Noclehárny</v>
          </cell>
        </row>
        <row r="15">
          <cell r="A15" t="str">
            <v>Odborné sociální poradenství</v>
          </cell>
        </row>
        <row r="16">
          <cell r="A16" t="str">
            <v>Odlehčovací služby</v>
          </cell>
        </row>
        <row r="17">
          <cell r="A17" t="str">
            <v>Osobní asistence</v>
          </cell>
        </row>
        <row r="18">
          <cell r="A18" t="str">
            <v>Pečovatelská služba</v>
          </cell>
        </row>
        <row r="19">
          <cell r="A19" t="str">
            <v>Podpora samostatného bydlení</v>
          </cell>
        </row>
        <row r="20">
          <cell r="A20" t="str">
            <v>Průvodcovské a předčitatelské služby</v>
          </cell>
        </row>
        <row r="21">
          <cell r="A21" t="str">
            <v>Raná péče</v>
          </cell>
        </row>
        <row r="22">
          <cell r="A22" t="str">
            <v>Služby následné péče</v>
          </cell>
        </row>
        <row r="23">
          <cell r="A23" t="str">
            <v>Sociálně aktivizační služby pro rodiny s dětmi</v>
          </cell>
        </row>
        <row r="24">
          <cell r="A24" t="str">
            <v>Sociálně aktivizační služby pro seniory a osoby se zdravotním postižením</v>
          </cell>
        </row>
        <row r="25">
          <cell r="A25" t="str">
            <v>Sociálně terapeutické dílny</v>
          </cell>
        </row>
        <row r="26">
          <cell r="A26" t="str">
            <v>Sociální rehabilitace</v>
          </cell>
        </row>
        <row r="27">
          <cell r="A27" t="str">
            <v>Sociální služby poskytované ve zdravotnických zařízeních lůžkové péče</v>
          </cell>
        </row>
        <row r="28">
          <cell r="A28" t="str">
            <v>Telefonická krizová pomoc</v>
          </cell>
        </row>
        <row r="29">
          <cell r="A29" t="str">
            <v>Terapeutické komunity</v>
          </cell>
        </row>
        <row r="30">
          <cell r="A30" t="str">
            <v>Terénní programy</v>
          </cell>
        </row>
        <row r="31">
          <cell r="A31" t="str">
            <v>Tísňová péče</v>
          </cell>
        </row>
        <row r="32">
          <cell r="A32" t="str">
            <v>Tlumočnické služby</v>
          </cell>
        </row>
        <row r="33">
          <cell r="A33" t="str">
            <v>Týdenní stacionáře</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1">
    <tabColor rgb="FF92D050"/>
    <pageSetUpPr fitToPage="1"/>
  </sheetPr>
  <dimension ref="A1:Q44"/>
  <sheetViews>
    <sheetView topLeftCell="A4" zoomScale="98" zoomScaleNormal="98" workbookViewId="0">
      <selection activeCell="R17" sqref="R17"/>
    </sheetView>
  </sheetViews>
  <sheetFormatPr defaultColWidth="9.109375" defaultRowHeight="13.8" x14ac:dyDescent="0.25"/>
  <cols>
    <col min="1" max="8" width="9.109375" style="1"/>
    <col min="9" max="9" width="13.88671875" style="1" customWidth="1"/>
    <col min="10" max="10" width="9.109375" style="1" hidden="1" customWidth="1"/>
    <col min="11" max="11" width="9" style="1" customWidth="1"/>
    <col min="12" max="12" width="9.109375" style="1" customWidth="1"/>
    <col min="13" max="15" width="9.109375" style="1"/>
    <col min="16" max="16" width="9.109375" style="1" customWidth="1"/>
    <col min="17" max="17" width="8.44140625" style="1" customWidth="1"/>
    <col min="18" max="16384" width="9.109375" style="1"/>
  </cols>
  <sheetData>
    <row r="1" spans="1:12" hidden="1" x14ac:dyDescent="0.25"/>
    <row r="2" spans="1:12" ht="60.75" hidden="1" customHeight="1" x14ac:dyDescent="0.3">
      <c r="A2" s="476"/>
      <c r="B2" s="477"/>
      <c r="C2" s="477"/>
      <c r="D2" s="477"/>
      <c r="E2" s="477"/>
      <c r="F2" s="477"/>
      <c r="G2" s="477"/>
      <c r="H2" s="477"/>
      <c r="I2" s="477"/>
      <c r="J2" s="183"/>
    </row>
    <row r="3" spans="1:12" hidden="1" x14ac:dyDescent="0.25"/>
    <row r="4" spans="1:12" ht="76.5" customHeight="1" x14ac:dyDescent="0.3">
      <c r="A4" s="484" t="s">
        <v>910</v>
      </c>
      <c r="B4" s="484"/>
      <c r="C4" s="484"/>
      <c r="D4" s="484"/>
      <c r="E4" s="484"/>
      <c r="F4" s="484"/>
      <c r="G4" s="484"/>
      <c r="H4" s="484"/>
      <c r="I4" s="484"/>
      <c r="J4" s="318"/>
      <c r="K4" s="317"/>
    </row>
    <row r="5" spans="1:12" ht="61.5" hidden="1" customHeight="1" x14ac:dyDescent="0.3">
      <c r="A5" s="484" t="s">
        <v>547</v>
      </c>
      <c r="B5" s="484"/>
      <c r="C5" s="484"/>
      <c r="D5" s="484"/>
      <c r="E5" s="484"/>
      <c r="F5" s="484"/>
      <c r="G5" s="484"/>
      <c r="H5" s="484"/>
      <c r="I5" s="484"/>
      <c r="J5" s="318"/>
      <c r="K5" s="317"/>
    </row>
    <row r="6" spans="1:12" ht="114" hidden="1" customHeight="1" x14ac:dyDescent="0.3">
      <c r="A6" s="484" t="s">
        <v>672</v>
      </c>
      <c r="B6" s="484"/>
      <c r="C6" s="484"/>
      <c r="D6" s="484"/>
      <c r="E6" s="484"/>
      <c r="F6" s="484"/>
      <c r="G6" s="484"/>
      <c r="H6" s="484"/>
      <c r="I6" s="484"/>
      <c r="J6" s="318"/>
      <c r="K6" s="317"/>
    </row>
    <row r="7" spans="1:12" ht="76.5" hidden="1" customHeight="1" x14ac:dyDescent="0.3">
      <c r="A7" s="484" t="s">
        <v>548</v>
      </c>
      <c r="B7" s="484"/>
      <c r="C7" s="484"/>
      <c r="D7" s="484"/>
      <c r="E7" s="484"/>
      <c r="F7" s="484"/>
      <c r="G7" s="484"/>
      <c r="H7" s="484"/>
      <c r="I7" s="484"/>
      <c r="J7" s="318"/>
      <c r="K7" s="317"/>
    </row>
    <row r="8" spans="1:12" ht="76.5" hidden="1" customHeight="1" x14ac:dyDescent="0.3">
      <c r="A8" s="484" t="s">
        <v>670</v>
      </c>
      <c r="B8" s="484"/>
      <c r="C8" s="484"/>
      <c r="D8" s="484"/>
      <c r="E8" s="484"/>
      <c r="F8" s="484"/>
      <c r="G8" s="484"/>
      <c r="H8" s="484"/>
      <c r="I8" s="484"/>
      <c r="J8" s="318"/>
      <c r="K8" s="317"/>
    </row>
    <row r="9" spans="1:12" ht="62.25" hidden="1" customHeight="1" x14ac:dyDescent="0.3">
      <c r="A9" s="484" t="s">
        <v>671</v>
      </c>
      <c r="B9" s="484"/>
      <c r="C9" s="484"/>
      <c r="D9" s="484"/>
      <c r="E9" s="484"/>
      <c r="F9" s="484"/>
      <c r="G9" s="484"/>
      <c r="H9" s="484"/>
      <c r="I9" s="484"/>
      <c r="J9" s="318"/>
      <c r="K9" s="317"/>
    </row>
    <row r="10" spans="1:12" ht="64.5" hidden="1" customHeight="1" x14ac:dyDescent="0.3">
      <c r="A10" s="484" t="s">
        <v>550</v>
      </c>
      <c r="B10" s="484"/>
      <c r="C10" s="484"/>
      <c r="D10" s="484"/>
      <c r="E10" s="484"/>
      <c r="F10" s="484"/>
      <c r="G10" s="484"/>
      <c r="H10" s="484"/>
      <c r="I10" s="484"/>
      <c r="J10" s="318"/>
      <c r="K10" s="317"/>
    </row>
    <row r="11" spans="1:12" x14ac:dyDescent="0.25">
      <c r="A11" s="317"/>
      <c r="B11" s="317"/>
      <c r="C11" s="317"/>
      <c r="D11" s="317"/>
      <c r="E11" s="317"/>
      <c r="F11" s="317"/>
      <c r="G11" s="317"/>
      <c r="H11" s="317"/>
      <c r="I11" s="317"/>
      <c r="J11" s="317"/>
      <c r="K11" s="317"/>
    </row>
    <row r="12" spans="1:12" ht="30.75" customHeight="1" x14ac:dyDescent="0.25">
      <c r="A12" s="485" t="s">
        <v>182</v>
      </c>
      <c r="B12" s="486"/>
      <c r="C12" s="486"/>
      <c r="D12" s="487"/>
      <c r="E12" s="488"/>
      <c r="F12" s="488"/>
      <c r="G12" s="488"/>
      <c r="H12" s="488"/>
      <c r="I12" s="488"/>
      <c r="J12" s="191"/>
      <c r="K12" s="317"/>
    </row>
    <row r="13" spans="1:12" ht="24.9" customHeight="1" x14ac:dyDescent="0.25">
      <c r="A13" s="478" t="s">
        <v>176</v>
      </c>
      <c r="B13" s="491"/>
      <c r="C13" s="491"/>
      <c r="D13" s="492"/>
      <c r="E13" s="481"/>
      <c r="F13" s="489"/>
      <c r="G13" s="489"/>
      <c r="H13" s="489"/>
      <c r="I13" s="490"/>
      <c r="J13" s="191"/>
      <c r="K13" s="319" t="str">
        <f>IFERROR(IF((SEARCH(" ",E13))," IČO nesmí obsahovat mezery")," ")</f>
        <v xml:space="preserve"> </v>
      </c>
    </row>
    <row r="14" spans="1:12" ht="24.9" customHeight="1" x14ac:dyDescent="0.25">
      <c r="A14" s="478" t="s">
        <v>177</v>
      </c>
      <c r="B14" s="479"/>
      <c r="C14" s="479"/>
      <c r="D14" s="480"/>
      <c r="E14" s="497"/>
      <c r="F14" s="498"/>
      <c r="G14" s="498"/>
      <c r="H14" s="498"/>
      <c r="I14" s="499"/>
      <c r="J14" s="192"/>
      <c r="K14" s="317"/>
    </row>
    <row r="15" spans="1:12" ht="31.5" customHeight="1" x14ac:dyDescent="0.25">
      <c r="A15" s="485" t="s">
        <v>178</v>
      </c>
      <c r="B15" s="500"/>
      <c r="C15" s="500"/>
      <c r="D15" s="501"/>
      <c r="E15" s="473" t="s">
        <v>667</v>
      </c>
      <c r="F15" s="474"/>
      <c r="G15" s="474"/>
      <c r="H15" s="474"/>
      <c r="I15" s="475"/>
      <c r="J15" s="445">
        <f>MATCH(E15,data!$A$1:$A$35,0)</f>
        <v>1</v>
      </c>
      <c r="K15" s="320" t="str">
        <f>IF(J15=1,"               vyberte, prosím, vhodnou alternativu"," ")</f>
        <v xml:space="preserve">               vyberte, prosím, vhodnou alternativu</v>
      </c>
      <c r="L15" s="107"/>
    </row>
    <row r="16" spans="1:12" ht="24.9" customHeight="1" x14ac:dyDescent="0.25">
      <c r="A16" s="478" t="s">
        <v>179</v>
      </c>
      <c r="B16" s="479"/>
      <c r="C16" s="479"/>
      <c r="D16" s="480"/>
      <c r="E16" s="481"/>
      <c r="F16" s="482"/>
      <c r="G16" s="482"/>
      <c r="H16" s="482"/>
      <c r="I16" s="483"/>
      <c r="J16" s="192"/>
      <c r="K16" s="319" t="str">
        <f>IFERROR(IF((SEARCH(" ",E16))," Identifikátor služby  nesmí obsahovat mezery")," ")</f>
        <v xml:space="preserve"> </v>
      </c>
    </row>
    <row r="17" spans="1:17" ht="14.4" x14ac:dyDescent="0.25">
      <c r="A17" s="321"/>
      <c r="B17" s="322"/>
      <c r="C17" s="322"/>
      <c r="D17" s="322"/>
      <c r="E17" s="323"/>
      <c r="F17" s="324"/>
      <c r="G17" s="324"/>
      <c r="H17" s="324"/>
      <c r="I17" s="324"/>
      <c r="J17" s="193"/>
      <c r="K17" s="320"/>
      <c r="L17" s="137"/>
    </row>
    <row r="18" spans="1:17" ht="30" customHeight="1" x14ac:dyDescent="0.25">
      <c r="A18" s="485" t="s">
        <v>357</v>
      </c>
      <c r="B18" s="479"/>
      <c r="C18" s="479"/>
      <c r="D18" s="480"/>
      <c r="E18" s="473" t="s">
        <v>667</v>
      </c>
      <c r="F18" s="474"/>
      <c r="G18" s="474"/>
      <c r="H18" s="474"/>
      <c r="I18" s="475"/>
      <c r="J18" s="445">
        <f>MATCH(E18,data!$J$25:$J$27,0)</f>
        <v>1</v>
      </c>
      <c r="K18" s="320" t="str">
        <f>IF(J18=1,"               vyberte, prosím, vhodnou alternativu"," ")</f>
        <v xml:space="preserve">               vyberte, prosím, vhodnou alternativu</v>
      </c>
      <c r="L18" s="137"/>
      <c r="Q18" s="197"/>
    </row>
    <row r="19" spans="1:17" ht="14.4" x14ac:dyDescent="0.25">
      <c r="A19" s="321"/>
      <c r="B19" s="322"/>
      <c r="C19" s="322"/>
      <c r="D19" s="322"/>
      <c r="E19" s="323"/>
      <c r="F19" s="324"/>
      <c r="G19" s="324"/>
      <c r="H19" s="324"/>
      <c r="I19" s="324"/>
      <c r="J19" s="193"/>
      <c r="K19" s="317"/>
    </row>
    <row r="20" spans="1:17" ht="24.9" customHeight="1" x14ac:dyDescent="0.25">
      <c r="A20" s="502" t="s">
        <v>180</v>
      </c>
      <c r="B20" s="503"/>
      <c r="C20" s="503"/>
      <c r="D20" s="504"/>
      <c r="E20" s="468" t="s">
        <v>2</v>
      </c>
      <c r="F20" s="496"/>
      <c r="G20" s="470"/>
      <c r="H20" s="471"/>
      <c r="I20" s="471"/>
      <c r="J20" s="194"/>
      <c r="K20" s="317"/>
    </row>
    <row r="21" spans="1:17" ht="24.9" customHeight="1" x14ac:dyDescent="0.25">
      <c r="A21" s="505"/>
      <c r="B21" s="506"/>
      <c r="C21" s="506"/>
      <c r="D21" s="507"/>
      <c r="E21" s="468" t="s">
        <v>3</v>
      </c>
      <c r="F21" s="496"/>
      <c r="G21" s="470"/>
      <c r="H21" s="471"/>
      <c r="I21" s="471"/>
      <c r="J21" s="194"/>
      <c r="K21" s="317"/>
    </row>
    <row r="22" spans="1:17" ht="24.9" customHeight="1" x14ac:dyDescent="0.25">
      <c r="A22" s="505"/>
      <c r="B22" s="506"/>
      <c r="C22" s="506"/>
      <c r="D22" s="507"/>
      <c r="E22" s="468" t="s">
        <v>4</v>
      </c>
      <c r="F22" s="496"/>
      <c r="G22" s="473"/>
      <c r="H22" s="474"/>
      <c r="I22" s="475"/>
      <c r="J22" s="195"/>
      <c r="K22" s="317"/>
    </row>
    <row r="23" spans="1:17" ht="24.9" customHeight="1" x14ac:dyDescent="0.25">
      <c r="A23" s="508"/>
      <c r="B23" s="509"/>
      <c r="C23" s="509"/>
      <c r="D23" s="510"/>
      <c r="E23" s="468" t="s">
        <v>5</v>
      </c>
      <c r="F23" s="496"/>
      <c r="G23" s="470"/>
      <c r="H23" s="471"/>
      <c r="I23" s="471"/>
      <c r="J23" s="194"/>
      <c r="K23" s="317"/>
    </row>
    <row r="24" spans="1:17" ht="14.4" x14ac:dyDescent="0.25">
      <c r="A24" s="321"/>
      <c r="B24" s="322"/>
      <c r="C24" s="322"/>
      <c r="D24" s="322"/>
      <c r="E24" s="323"/>
      <c r="F24" s="324"/>
      <c r="G24" s="324"/>
      <c r="H24" s="324"/>
      <c r="I24" s="324"/>
      <c r="J24" s="193"/>
      <c r="K24" s="317"/>
    </row>
    <row r="25" spans="1:17" ht="14.4" x14ac:dyDescent="0.3">
      <c r="A25" s="466" t="s">
        <v>181</v>
      </c>
      <c r="B25" s="467"/>
      <c r="C25" s="467"/>
      <c r="D25" s="467"/>
      <c r="E25" s="467"/>
      <c r="F25" s="467"/>
      <c r="G25" s="467"/>
      <c r="H25" s="467"/>
      <c r="I25" s="467"/>
      <c r="J25" s="7"/>
      <c r="K25" s="317"/>
    </row>
    <row r="26" spans="1:17" ht="14.4" x14ac:dyDescent="0.3">
      <c r="A26" s="448" t="s">
        <v>223</v>
      </c>
      <c r="B26" s="495"/>
      <c r="C26" s="495"/>
      <c r="D26" s="495"/>
      <c r="E26" s="495"/>
      <c r="F26" s="495"/>
      <c r="G26" s="495"/>
      <c r="H26" s="495"/>
      <c r="I26" s="495"/>
      <c r="J26" s="7"/>
      <c r="K26" s="317"/>
    </row>
    <row r="27" spans="1:17" ht="14.4" x14ac:dyDescent="0.25">
      <c r="A27" s="321"/>
      <c r="B27" s="322"/>
      <c r="C27" s="322"/>
      <c r="D27" s="322"/>
      <c r="E27" s="323"/>
      <c r="F27" s="324"/>
      <c r="G27" s="324"/>
      <c r="H27" s="324"/>
      <c r="I27" s="324"/>
      <c r="J27" s="193"/>
      <c r="K27" s="317"/>
    </row>
    <row r="28" spans="1:17" ht="29.25" customHeight="1" x14ac:dyDescent="0.25">
      <c r="A28" s="468" t="s">
        <v>208</v>
      </c>
      <c r="B28" s="468"/>
      <c r="C28" s="468"/>
      <c r="D28" s="468"/>
      <c r="E28" s="468" t="s">
        <v>2</v>
      </c>
      <c r="F28" s="469"/>
      <c r="G28" s="470"/>
      <c r="H28" s="470"/>
      <c r="I28" s="470"/>
      <c r="J28" s="196"/>
      <c r="K28" s="317"/>
    </row>
    <row r="29" spans="1:17" ht="29.25" customHeight="1" x14ac:dyDescent="0.25">
      <c r="A29" s="468"/>
      <c r="B29" s="468"/>
      <c r="C29" s="468"/>
      <c r="D29" s="468"/>
      <c r="E29" s="468" t="s">
        <v>3</v>
      </c>
      <c r="F29" s="469"/>
      <c r="G29" s="470"/>
      <c r="H29" s="471"/>
      <c r="I29" s="471"/>
      <c r="J29" s="194"/>
      <c r="K29" s="317"/>
    </row>
    <row r="30" spans="1:17" x14ac:dyDescent="0.25">
      <c r="A30" s="317"/>
      <c r="B30" s="317"/>
      <c r="C30" s="317"/>
      <c r="D30" s="317"/>
      <c r="E30" s="317"/>
      <c r="F30" s="317"/>
      <c r="G30" s="317"/>
      <c r="H30" s="317"/>
      <c r="I30" s="317"/>
      <c r="K30" s="317"/>
    </row>
    <row r="31" spans="1:17" ht="24" customHeight="1" x14ac:dyDescent="0.3">
      <c r="A31" s="466" t="s">
        <v>193</v>
      </c>
      <c r="B31" s="467"/>
      <c r="C31" s="453"/>
      <c r="D31" s="454"/>
      <c r="E31" s="454"/>
      <c r="F31" s="454"/>
      <c r="G31" s="317"/>
      <c r="H31" s="317"/>
      <c r="I31" s="317"/>
      <c r="K31" s="317"/>
    </row>
    <row r="32" spans="1:17" x14ac:dyDescent="0.25">
      <c r="A32" s="317"/>
      <c r="B32" s="317"/>
      <c r="C32" s="317"/>
      <c r="D32" s="317"/>
      <c r="E32" s="317"/>
      <c r="F32" s="317"/>
      <c r="G32" s="317"/>
      <c r="H32" s="317"/>
      <c r="I32" s="317"/>
      <c r="K32" s="317"/>
    </row>
    <row r="33" spans="1:11" ht="42.75" customHeight="1" x14ac:dyDescent="0.3">
      <c r="A33" s="493" t="s">
        <v>209</v>
      </c>
      <c r="B33" s="494"/>
      <c r="C33" s="452"/>
      <c r="D33" s="317"/>
      <c r="E33" s="317"/>
      <c r="F33" s="317"/>
      <c r="G33" s="317"/>
      <c r="H33" s="317"/>
      <c r="I33" s="317"/>
      <c r="K33" s="317"/>
    </row>
    <row r="34" spans="1:11" x14ac:dyDescent="0.25">
      <c r="A34" s="317"/>
      <c r="B34" s="317"/>
      <c r="C34" s="317"/>
      <c r="D34" s="317"/>
      <c r="E34" s="317"/>
      <c r="F34" s="317"/>
      <c r="G34" s="317"/>
      <c r="H34" s="317"/>
      <c r="I34" s="317"/>
      <c r="K34" s="317"/>
    </row>
    <row r="35" spans="1:11" ht="25.5" customHeight="1" x14ac:dyDescent="0.25">
      <c r="A35" s="472" t="s">
        <v>210</v>
      </c>
      <c r="B35" s="472"/>
      <c r="C35" s="472"/>
      <c r="D35" s="472"/>
      <c r="E35" s="472"/>
      <c r="F35" s="472"/>
      <c r="G35" s="472"/>
      <c r="H35" s="472"/>
      <c r="I35" s="472"/>
      <c r="J35" s="182"/>
      <c r="K35" s="317"/>
    </row>
    <row r="36" spans="1:11" ht="28.5" customHeight="1" x14ac:dyDescent="0.25">
      <c r="A36" s="464" t="s">
        <v>358</v>
      </c>
      <c r="B36" s="465"/>
      <c r="C36" s="465"/>
      <c r="D36" s="465"/>
      <c r="E36" s="465"/>
      <c r="F36" s="465"/>
      <c r="G36" s="465"/>
      <c r="H36" s="465"/>
      <c r="I36" s="465"/>
      <c r="J36" s="181"/>
      <c r="K36" s="317"/>
    </row>
    <row r="37" spans="1:11" x14ac:dyDescent="0.25">
      <c r="A37" s="317"/>
      <c r="B37" s="317"/>
      <c r="C37" s="317"/>
      <c r="D37" s="317"/>
      <c r="E37" s="317"/>
      <c r="F37" s="317"/>
      <c r="G37" s="317"/>
      <c r="H37" s="317"/>
      <c r="I37" s="317"/>
      <c r="K37" s="317"/>
    </row>
    <row r="38" spans="1:11" ht="14.4" x14ac:dyDescent="0.25">
      <c r="A38" s="317"/>
      <c r="B38" s="325" t="s">
        <v>582</v>
      </c>
      <c r="C38" s="462">
        <f>Sehrávání!BU44</f>
        <v>0</v>
      </c>
      <c r="D38" s="463"/>
      <c r="E38" s="463"/>
      <c r="F38" s="463"/>
      <c r="G38" s="463"/>
      <c r="H38" s="317"/>
      <c r="I38" s="317"/>
      <c r="K38" s="317"/>
    </row>
    <row r="39" spans="1:11" x14ac:dyDescent="0.25">
      <c r="A39" s="317"/>
      <c r="B39" s="317"/>
      <c r="C39" s="317"/>
      <c r="D39" s="317"/>
      <c r="E39" s="317"/>
      <c r="F39" s="317"/>
      <c r="G39" s="317"/>
      <c r="H39" s="317"/>
      <c r="I39" s="317"/>
      <c r="K39" s="317"/>
    </row>
    <row r="40" spans="1:11" x14ac:dyDescent="0.25">
      <c r="A40" s="317"/>
      <c r="B40" s="317"/>
      <c r="C40" s="317"/>
      <c r="D40" s="317"/>
      <c r="E40" s="317"/>
      <c r="F40" s="317"/>
      <c r="G40" s="317"/>
      <c r="H40" s="317"/>
      <c r="I40" s="317"/>
      <c r="K40" s="317"/>
    </row>
    <row r="44" spans="1:11" ht="14.4" x14ac:dyDescent="0.25">
      <c r="C44" s="260"/>
      <c r="D44" s="261"/>
      <c r="E44" s="261"/>
      <c r="F44" s="261"/>
      <c r="G44" s="261"/>
    </row>
  </sheetData>
  <sheetProtection algorithmName="SHA-512" hashValue="h26Vspcdv4HC2UoxyvgRPx0UPehoqKbN+75oq6dnhCu62b2neModbEueMxYGOzXg3B0mWFlrOBHj6qqa2J+uCQ==" saltValue="Ar54PBkkF6w/yZNn0f00sA==" spinCount="100000" sheet="1" objects="1" scenarios="1"/>
  <mergeCells count="42">
    <mergeCell ref="A9:I9"/>
    <mergeCell ref="A10:I10"/>
    <mergeCell ref="A33:C33"/>
    <mergeCell ref="G20:I20"/>
    <mergeCell ref="A25:I25"/>
    <mergeCell ref="A26:I26"/>
    <mergeCell ref="G23:I23"/>
    <mergeCell ref="G22:I22"/>
    <mergeCell ref="E22:F22"/>
    <mergeCell ref="E14:I14"/>
    <mergeCell ref="G21:I21"/>
    <mergeCell ref="A15:D15"/>
    <mergeCell ref="E20:F20"/>
    <mergeCell ref="A20:D23"/>
    <mergeCell ref="E23:F23"/>
    <mergeCell ref="E21:F21"/>
    <mergeCell ref="E18:I18"/>
    <mergeCell ref="A2:I2"/>
    <mergeCell ref="E15:I15"/>
    <mergeCell ref="A16:D16"/>
    <mergeCell ref="E16:I16"/>
    <mergeCell ref="A4:I4"/>
    <mergeCell ref="A12:D12"/>
    <mergeCell ref="E12:I12"/>
    <mergeCell ref="A5:I5"/>
    <mergeCell ref="A6:I6"/>
    <mergeCell ref="A7:I7"/>
    <mergeCell ref="A8:I8"/>
    <mergeCell ref="E13:I13"/>
    <mergeCell ref="A13:D13"/>
    <mergeCell ref="A18:D18"/>
    <mergeCell ref="A14:D14"/>
    <mergeCell ref="C38:G38"/>
    <mergeCell ref="A36:I36"/>
    <mergeCell ref="A31:B31"/>
    <mergeCell ref="E28:F28"/>
    <mergeCell ref="G28:I28"/>
    <mergeCell ref="E29:F29"/>
    <mergeCell ref="G29:I29"/>
    <mergeCell ref="C31:F31"/>
    <mergeCell ref="A28:D29"/>
    <mergeCell ref="A35:I35"/>
  </mergeCells>
  <dataValidations count="3">
    <dataValidation type="whole" allowBlank="1" showInputMessage="1" showErrorMessage="1" error="max. 8 číselných znaků" prompt="max. 8 číselných znaků" sqref="J13" xr:uid="{00000000-0002-0000-0000-000000000000}">
      <formula1>0</formula1>
      <formula2>99999999</formula2>
    </dataValidation>
    <dataValidation type="whole" operator="greaterThan" allowBlank="1" showInputMessage="1" showErrorMessage="1" error="musí být celé číslo větší než 0" prompt="celé číslo větší než 0" sqref="J16" xr:uid="{00000000-0002-0000-0000-000001000000}">
      <formula1>0</formula1>
    </dataValidation>
    <dataValidation type="textLength" allowBlank="1" showInputMessage="1" showErrorMessage="1" error="může být max. 8 číselných znaků" prompt="max. 8 číselných znaků" sqref="E13:I13" xr:uid="{00000000-0002-0000-0000-000002000000}">
      <formula1>0</formula1>
      <formula2>8</formula2>
    </dataValidation>
  </dataValidations>
  <pageMargins left="0.7" right="0.7" top="0.75" bottom="0.75" header="0.3" footer="0.3"/>
  <pageSetup paperSize="9" scale="91" fitToHeight="0" orientation="portrait" r:id="rId1"/>
  <headerFooter differentFirst="1"/>
  <extLst>
    <ext xmlns:x14="http://schemas.microsoft.com/office/spreadsheetml/2009/9/main" uri="{CCE6A557-97BC-4b89-ADB6-D9C93CAAB3DF}">
      <x14:dataValidations xmlns:xm="http://schemas.microsoft.com/office/excel/2006/main" count="2">
        <x14:dataValidation type="list" allowBlank="1" showInputMessage="1" showErrorMessage="1" prompt="Vyberte prosím druh sociální služby ze seznamu" xr:uid="{00000000-0002-0000-0000-000003000000}">
          <x14:formula1>
            <xm:f>data!$A$1:$A$35</xm:f>
          </x14:formula1>
          <xm:sqref>E15:I15</xm:sqref>
        </x14:dataValidation>
        <x14:dataValidation type="list" allowBlank="1" showInputMessage="1" showErrorMessage="1" xr:uid="{00000000-0002-0000-0000-000004000000}">
          <x14:formula1>
            <xm:f>data!$J$25:$J$27</xm:f>
          </x14:formula1>
          <xm:sqref>E18:G18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2">
    <tabColor rgb="FF92D050"/>
    <pageSetUpPr fitToPage="1"/>
  </sheetPr>
  <dimension ref="A1:J47"/>
  <sheetViews>
    <sheetView workbookViewId="0">
      <selection activeCell="A3" sqref="A3:I45"/>
    </sheetView>
  </sheetViews>
  <sheetFormatPr defaultColWidth="9.109375" defaultRowHeight="13.8" x14ac:dyDescent="0.25"/>
  <cols>
    <col min="1" max="16384" width="9.109375" style="1"/>
  </cols>
  <sheetData>
    <row r="1" spans="1:10" ht="54.75" customHeight="1" x14ac:dyDescent="0.25">
      <c r="A1" s="511" t="s">
        <v>194</v>
      </c>
      <c r="B1" s="511"/>
      <c r="C1" s="511"/>
      <c r="D1" s="511"/>
      <c r="E1" s="511"/>
      <c r="F1" s="511"/>
      <c r="G1" s="511"/>
      <c r="H1" s="511"/>
      <c r="I1" s="511"/>
      <c r="J1" s="326"/>
    </row>
    <row r="2" spans="1:10" x14ac:dyDescent="0.25">
      <c r="A2" s="317"/>
      <c r="B2" s="317"/>
      <c r="C2" s="317"/>
      <c r="D2" s="317"/>
      <c r="E2" s="317"/>
      <c r="F2" s="317"/>
      <c r="G2" s="317"/>
      <c r="H2" s="317"/>
      <c r="I2" s="317"/>
      <c r="J2" s="317"/>
    </row>
    <row r="3" spans="1:10" x14ac:dyDescent="0.25">
      <c r="A3" s="512"/>
      <c r="B3" s="512"/>
      <c r="C3" s="512"/>
      <c r="D3" s="512"/>
      <c r="E3" s="512"/>
      <c r="F3" s="512"/>
      <c r="G3" s="512"/>
      <c r="H3" s="512"/>
      <c r="I3" s="512"/>
      <c r="J3" s="327"/>
    </row>
    <row r="4" spans="1:10" x14ac:dyDescent="0.25">
      <c r="A4" s="512"/>
      <c r="B4" s="512"/>
      <c r="C4" s="512"/>
      <c r="D4" s="512"/>
      <c r="E4" s="512"/>
      <c r="F4" s="512"/>
      <c r="G4" s="512"/>
      <c r="H4" s="512"/>
      <c r="I4" s="512"/>
      <c r="J4" s="327"/>
    </row>
    <row r="5" spans="1:10" x14ac:dyDescent="0.25">
      <c r="A5" s="512"/>
      <c r="B5" s="512"/>
      <c r="C5" s="512"/>
      <c r="D5" s="512"/>
      <c r="E5" s="512"/>
      <c r="F5" s="512"/>
      <c r="G5" s="512"/>
      <c r="H5" s="512"/>
      <c r="I5" s="512"/>
      <c r="J5" s="327"/>
    </row>
    <row r="6" spans="1:10" x14ac:dyDescent="0.25">
      <c r="A6" s="512"/>
      <c r="B6" s="512"/>
      <c r="C6" s="512"/>
      <c r="D6" s="512"/>
      <c r="E6" s="512"/>
      <c r="F6" s="512"/>
      <c r="G6" s="512"/>
      <c r="H6" s="512"/>
      <c r="I6" s="512"/>
      <c r="J6" s="327"/>
    </row>
    <row r="7" spans="1:10" x14ac:dyDescent="0.25">
      <c r="A7" s="512"/>
      <c r="B7" s="512"/>
      <c r="C7" s="512"/>
      <c r="D7" s="512"/>
      <c r="E7" s="512"/>
      <c r="F7" s="512"/>
      <c r="G7" s="512"/>
      <c r="H7" s="512"/>
      <c r="I7" s="512"/>
      <c r="J7" s="327"/>
    </row>
    <row r="8" spans="1:10" x14ac:dyDescent="0.25">
      <c r="A8" s="512"/>
      <c r="B8" s="512"/>
      <c r="C8" s="512"/>
      <c r="D8" s="512"/>
      <c r="E8" s="512"/>
      <c r="F8" s="512"/>
      <c r="G8" s="512"/>
      <c r="H8" s="512"/>
      <c r="I8" s="512"/>
      <c r="J8" s="327"/>
    </row>
    <row r="9" spans="1:10" x14ac:dyDescent="0.25">
      <c r="A9" s="512"/>
      <c r="B9" s="512"/>
      <c r="C9" s="512"/>
      <c r="D9" s="512"/>
      <c r="E9" s="512"/>
      <c r="F9" s="512"/>
      <c r="G9" s="512"/>
      <c r="H9" s="512"/>
      <c r="I9" s="512"/>
      <c r="J9" s="327"/>
    </row>
    <row r="10" spans="1:10" x14ac:dyDescent="0.25">
      <c r="A10" s="512"/>
      <c r="B10" s="512"/>
      <c r="C10" s="512"/>
      <c r="D10" s="512"/>
      <c r="E10" s="512"/>
      <c r="F10" s="512"/>
      <c r="G10" s="512"/>
      <c r="H10" s="512"/>
      <c r="I10" s="512"/>
      <c r="J10" s="327"/>
    </row>
    <row r="11" spans="1:10" x14ac:dyDescent="0.25">
      <c r="A11" s="512"/>
      <c r="B11" s="512"/>
      <c r="C11" s="512"/>
      <c r="D11" s="512"/>
      <c r="E11" s="512"/>
      <c r="F11" s="512"/>
      <c r="G11" s="512"/>
      <c r="H11" s="512"/>
      <c r="I11" s="512"/>
      <c r="J11" s="327"/>
    </row>
    <row r="12" spans="1:10" x14ac:dyDescent="0.25">
      <c r="A12" s="512"/>
      <c r="B12" s="512"/>
      <c r="C12" s="512"/>
      <c r="D12" s="512"/>
      <c r="E12" s="512"/>
      <c r="F12" s="512"/>
      <c r="G12" s="512"/>
      <c r="H12" s="512"/>
      <c r="I12" s="512"/>
      <c r="J12" s="327"/>
    </row>
    <row r="13" spans="1:10" x14ac:dyDescent="0.25">
      <c r="A13" s="512"/>
      <c r="B13" s="512"/>
      <c r="C13" s="512"/>
      <c r="D13" s="512"/>
      <c r="E13" s="512"/>
      <c r="F13" s="512"/>
      <c r="G13" s="512"/>
      <c r="H13" s="512"/>
      <c r="I13" s="512"/>
      <c r="J13" s="327"/>
    </row>
    <row r="14" spans="1:10" x14ac:dyDescent="0.25">
      <c r="A14" s="512"/>
      <c r="B14" s="512"/>
      <c r="C14" s="512"/>
      <c r="D14" s="512"/>
      <c r="E14" s="512"/>
      <c r="F14" s="512"/>
      <c r="G14" s="512"/>
      <c r="H14" s="512"/>
      <c r="I14" s="512"/>
      <c r="J14" s="327"/>
    </row>
    <row r="15" spans="1:10" x14ac:dyDescent="0.25">
      <c r="A15" s="512"/>
      <c r="B15" s="512"/>
      <c r="C15" s="512"/>
      <c r="D15" s="512"/>
      <c r="E15" s="512"/>
      <c r="F15" s="512"/>
      <c r="G15" s="512"/>
      <c r="H15" s="512"/>
      <c r="I15" s="512"/>
      <c r="J15" s="327"/>
    </row>
    <row r="16" spans="1:10" x14ac:dyDescent="0.25">
      <c r="A16" s="512"/>
      <c r="B16" s="512"/>
      <c r="C16" s="512"/>
      <c r="D16" s="512"/>
      <c r="E16" s="512"/>
      <c r="F16" s="512"/>
      <c r="G16" s="512"/>
      <c r="H16" s="512"/>
      <c r="I16" s="512"/>
      <c r="J16" s="327"/>
    </row>
    <row r="17" spans="1:10" x14ac:dyDescent="0.25">
      <c r="A17" s="512"/>
      <c r="B17" s="512"/>
      <c r="C17" s="512"/>
      <c r="D17" s="512"/>
      <c r="E17" s="512"/>
      <c r="F17" s="512"/>
      <c r="G17" s="512"/>
      <c r="H17" s="512"/>
      <c r="I17" s="512"/>
      <c r="J17" s="327"/>
    </row>
    <row r="18" spans="1:10" x14ac:dyDescent="0.25">
      <c r="A18" s="512"/>
      <c r="B18" s="512"/>
      <c r="C18" s="512"/>
      <c r="D18" s="512"/>
      <c r="E18" s="512"/>
      <c r="F18" s="512"/>
      <c r="G18" s="512"/>
      <c r="H18" s="512"/>
      <c r="I18" s="512"/>
      <c r="J18" s="327"/>
    </row>
    <row r="19" spans="1:10" x14ac:dyDescent="0.25">
      <c r="A19" s="512"/>
      <c r="B19" s="512"/>
      <c r="C19" s="512"/>
      <c r="D19" s="512"/>
      <c r="E19" s="512"/>
      <c r="F19" s="512"/>
      <c r="G19" s="512"/>
      <c r="H19" s="512"/>
      <c r="I19" s="512"/>
      <c r="J19" s="327"/>
    </row>
    <row r="20" spans="1:10" x14ac:dyDescent="0.25">
      <c r="A20" s="512"/>
      <c r="B20" s="512"/>
      <c r="C20" s="512"/>
      <c r="D20" s="512"/>
      <c r="E20" s="512"/>
      <c r="F20" s="512"/>
      <c r="G20" s="512"/>
      <c r="H20" s="512"/>
      <c r="I20" s="512"/>
      <c r="J20" s="327"/>
    </row>
    <row r="21" spans="1:10" x14ac:dyDescent="0.25">
      <c r="A21" s="512"/>
      <c r="B21" s="512"/>
      <c r="C21" s="512"/>
      <c r="D21" s="512"/>
      <c r="E21" s="512"/>
      <c r="F21" s="512"/>
      <c r="G21" s="512"/>
      <c r="H21" s="512"/>
      <c r="I21" s="512"/>
      <c r="J21" s="327"/>
    </row>
    <row r="22" spans="1:10" x14ac:dyDescent="0.25">
      <c r="A22" s="512"/>
      <c r="B22" s="512"/>
      <c r="C22" s="512"/>
      <c r="D22" s="512"/>
      <c r="E22" s="512"/>
      <c r="F22" s="512"/>
      <c r="G22" s="512"/>
      <c r="H22" s="512"/>
      <c r="I22" s="512"/>
      <c r="J22" s="327"/>
    </row>
    <row r="23" spans="1:10" x14ac:dyDescent="0.25">
      <c r="A23" s="512"/>
      <c r="B23" s="512"/>
      <c r="C23" s="512"/>
      <c r="D23" s="512"/>
      <c r="E23" s="512"/>
      <c r="F23" s="512"/>
      <c r="G23" s="512"/>
      <c r="H23" s="512"/>
      <c r="I23" s="512"/>
      <c r="J23" s="327"/>
    </row>
    <row r="24" spans="1:10" x14ac:dyDescent="0.25">
      <c r="A24" s="512"/>
      <c r="B24" s="512"/>
      <c r="C24" s="512"/>
      <c r="D24" s="512"/>
      <c r="E24" s="512"/>
      <c r="F24" s="512"/>
      <c r="G24" s="512"/>
      <c r="H24" s="512"/>
      <c r="I24" s="512"/>
      <c r="J24" s="327"/>
    </row>
    <row r="25" spans="1:10" x14ac:dyDescent="0.25">
      <c r="A25" s="512"/>
      <c r="B25" s="512"/>
      <c r="C25" s="512"/>
      <c r="D25" s="512"/>
      <c r="E25" s="512"/>
      <c r="F25" s="512"/>
      <c r="G25" s="512"/>
      <c r="H25" s="512"/>
      <c r="I25" s="512"/>
      <c r="J25" s="327"/>
    </row>
    <row r="26" spans="1:10" x14ac:dyDescent="0.25">
      <c r="A26" s="512"/>
      <c r="B26" s="512"/>
      <c r="C26" s="512"/>
      <c r="D26" s="512"/>
      <c r="E26" s="512"/>
      <c r="F26" s="512"/>
      <c r="G26" s="512"/>
      <c r="H26" s="512"/>
      <c r="I26" s="512"/>
      <c r="J26" s="327"/>
    </row>
    <row r="27" spans="1:10" x14ac:dyDescent="0.25">
      <c r="A27" s="512"/>
      <c r="B27" s="512"/>
      <c r="C27" s="512"/>
      <c r="D27" s="512"/>
      <c r="E27" s="512"/>
      <c r="F27" s="512"/>
      <c r="G27" s="512"/>
      <c r="H27" s="512"/>
      <c r="I27" s="512"/>
      <c r="J27" s="327"/>
    </row>
    <row r="28" spans="1:10" x14ac:dyDescent="0.25">
      <c r="A28" s="512"/>
      <c r="B28" s="512"/>
      <c r="C28" s="512"/>
      <c r="D28" s="512"/>
      <c r="E28" s="512"/>
      <c r="F28" s="512"/>
      <c r="G28" s="512"/>
      <c r="H28" s="512"/>
      <c r="I28" s="512"/>
      <c r="J28" s="327"/>
    </row>
    <row r="29" spans="1:10" x14ac:dyDescent="0.25">
      <c r="A29" s="512"/>
      <c r="B29" s="512"/>
      <c r="C29" s="512"/>
      <c r="D29" s="512"/>
      <c r="E29" s="512"/>
      <c r="F29" s="512"/>
      <c r="G29" s="512"/>
      <c r="H29" s="512"/>
      <c r="I29" s="512"/>
      <c r="J29" s="327"/>
    </row>
    <row r="30" spans="1:10" x14ac:dyDescent="0.25">
      <c r="A30" s="512"/>
      <c r="B30" s="512"/>
      <c r="C30" s="512"/>
      <c r="D30" s="512"/>
      <c r="E30" s="512"/>
      <c r="F30" s="512"/>
      <c r="G30" s="512"/>
      <c r="H30" s="512"/>
      <c r="I30" s="512"/>
      <c r="J30" s="327"/>
    </row>
    <row r="31" spans="1:10" x14ac:dyDescent="0.25">
      <c r="A31" s="512"/>
      <c r="B31" s="512"/>
      <c r="C31" s="512"/>
      <c r="D31" s="512"/>
      <c r="E31" s="512"/>
      <c r="F31" s="512"/>
      <c r="G31" s="512"/>
      <c r="H31" s="512"/>
      <c r="I31" s="512"/>
      <c r="J31" s="327"/>
    </row>
    <row r="32" spans="1:10" x14ac:dyDescent="0.25">
      <c r="A32" s="512"/>
      <c r="B32" s="512"/>
      <c r="C32" s="512"/>
      <c r="D32" s="512"/>
      <c r="E32" s="512"/>
      <c r="F32" s="512"/>
      <c r="G32" s="512"/>
      <c r="H32" s="512"/>
      <c r="I32" s="512"/>
      <c r="J32" s="327"/>
    </row>
    <row r="33" spans="1:10" x14ac:dyDescent="0.25">
      <c r="A33" s="512"/>
      <c r="B33" s="512"/>
      <c r="C33" s="512"/>
      <c r="D33" s="512"/>
      <c r="E33" s="512"/>
      <c r="F33" s="512"/>
      <c r="G33" s="512"/>
      <c r="H33" s="512"/>
      <c r="I33" s="512"/>
      <c r="J33" s="327"/>
    </row>
    <row r="34" spans="1:10" x14ac:dyDescent="0.25">
      <c r="A34" s="512"/>
      <c r="B34" s="512"/>
      <c r="C34" s="512"/>
      <c r="D34" s="512"/>
      <c r="E34" s="512"/>
      <c r="F34" s="512"/>
      <c r="G34" s="512"/>
      <c r="H34" s="512"/>
      <c r="I34" s="512"/>
      <c r="J34" s="327"/>
    </row>
    <row r="35" spans="1:10" x14ac:dyDescent="0.25">
      <c r="A35" s="512"/>
      <c r="B35" s="512"/>
      <c r="C35" s="512"/>
      <c r="D35" s="512"/>
      <c r="E35" s="512"/>
      <c r="F35" s="512"/>
      <c r="G35" s="512"/>
      <c r="H35" s="512"/>
      <c r="I35" s="512"/>
      <c r="J35" s="327"/>
    </row>
    <row r="36" spans="1:10" x14ac:dyDescent="0.25">
      <c r="A36" s="512"/>
      <c r="B36" s="512"/>
      <c r="C36" s="512"/>
      <c r="D36" s="512"/>
      <c r="E36" s="512"/>
      <c r="F36" s="512"/>
      <c r="G36" s="512"/>
      <c r="H36" s="512"/>
      <c r="I36" s="512"/>
      <c r="J36" s="327"/>
    </row>
    <row r="37" spans="1:10" x14ac:dyDescent="0.25">
      <c r="A37" s="512"/>
      <c r="B37" s="512"/>
      <c r="C37" s="512"/>
      <c r="D37" s="512"/>
      <c r="E37" s="512"/>
      <c r="F37" s="512"/>
      <c r="G37" s="512"/>
      <c r="H37" s="512"/>
      <c r="I37" s="512"/>
      <c r="J37" s="327"/>
    </row>
    <row r="38" spans="1:10" x14ac:dyDescent="0.25">
      <c r="A38" s="512"/>
      <c r="B38" s="512"/>
      <c r="C38" s="512"/>
      <c r="D38" s="512"/>
      <c r="E38" s="512"/>
      <c r="F38" s="512"/>
      <c r="G38" s="512"/>
      <c r="H38" s="512"/>
      <c r="I38" s="512"/>
      <c r="J38" s="327"/>
    </row>
    <row r="39" spans="1:10" x14ac:dyDescent="0.25">
      <c r="A39" s="512"/>
      <c r="B39" s="512"/>
      <c r="C39" s="512"/>
      <c r="D39" s="512"/>
      <c r="E39" s="512"/>
      <c r="F39" s="512"/>
      <c r="G39" s="512"/>
      <c r="H39" s="512"/>
      <c r="I39" s="512"/>
      <c r="J39" s="327"/>
    </row>
    <row r="40" spans="1:10" x14ac:dyDescent="0.25">
      <c r="A40" s="512"/>
      <c r="B40" s="512"/>
      <c r="C40" s="512"/>
      <c r="D40" s="512"/>
      <c r="E40" s="512"/>
      <c r="F40" s="512"/>
      <c r="G40" s="512"/>
      <c r="H40" s="512"/>
      <c r="I40" s="512"/>
      <c r="J40" s="327"/>
    </row>
    <row r="41" spans="1:10" x14ac:dyDescent="0.25">
      <c r="A41" s="512"/>
      <c r="B41" s="512"/>
      <c r="C41" s="512"/>
      <c r="D41" s="512"/>
      <c r="E41" s="512"/>
      <c r="F41" s="512"/>
      <c r="G41" s="512"/>
      <c r="H41" s="512"/>
      <c r="I41" s="512"/>
      <c r="J41" s="327"/>
    </row>
    <row r="42" spans="1:10" x14ac:dyDescent="0.25">
      <c r="A42" s="512"/>
      <c r="B42" s="512"/>
      <c r="C42" s="512"/>
      <c r="D42" s="512"/>
      <c r="E42" s="512"/>
      <c r="F42" s="512"/>
      <c r="G42" s="512"/>
      <c r="H42" s="512"/>
      <c r="I42" s="512"/>
      <c r="J42" s="327"/>
    </row>
    <row r="43" spans="1:10" x14ac:dyDescent="0.25">
      <c r="A43" s="512"/>
      <c r="B43" s="512"/>
      <c r="C43" s="512"/>
      <c r="D43" s="512"/>
      <c r="E43" s="512"/>
      <c r="F43" s="512"/>
      <c r="G43" s="512"/>
      <c r="H43" s="512"/>
      <c r="I43" s="512"/>
      <c r="J43" s="327"/>
    </row>
    <row r="44" spans="1:10" x14ac:dyDescent="0.25">
      <c r="A44" s="512"/>
      <c r="B44" s="512"/>
      <c r="C44" s="512"/>
      <c r="D44" s="512"/>
      <c r="E44" s="512"/>
      <c r="F44" s="512"/>
      <c r="G44" s="512"/>
      <c r="H44" s="512"/>
      <c r="I44" s="512"/>
      <c r="J44" s="327"/>
    </row>
    <row r="45" spans="1:10" x14ac:dyDescent="0.25">
      <c r="A45" s="512"/>
      <c r="B45" s="512"/>
      <c r="C45" s="512"/>
      <c r="D45" s="512"/>
      <c r="E45" s="512"/>
      <c r="F45" s="512"/>
      <c r="G45" s="512"/>
      <c r="H45" s="512"/>
      <c r="I45" s="512"/>
      <c r="J45" s="327"/>
    </row>
    <row r="46" spans="1:10" x14ac:dyDescent="0.25">
      <c r="A46" s="317"/>
      <c r="B46" s="317"/>
      <c r="C46" s="317"/>
      <c r="D46" s="317"/>
      <c r="E46" s="317"/>
      <c r="F46" s="317"/>
      <c r="G46" s="317"/>
      <c r="H46" s="317"/>
      <c r="I46" s="317"/>
      <c r="J46" s="317"/>
    </row>
    <row r="47" spans="1:10" x14ac:dyDescent="0.25">
      <c r="A47" s="317"/>
      <c r="B47" s="317"/>
      <c r="C47" s="317"/>
      <c r="D47" s="317"/>
      <c r="E47" s="317"/>
      <c r="F47" s="317"/>
      <c r="G47" s="317"/>
      <c r="H47" s="317"/>
      <c r="I47" s="317"/>
      <c r="J47" s="317"/>
    </row>
  </sheetData>
  <sheetProtection password="8D29" sheet="1" objects="1" scenarios="1"/>
  <mergeCells count="2">
    <mergeCell ref="A1:I1"/>
    <mergeCell ref="A3:I45"/>
  </mergeCells>
  <pageMargins left="0.7" right="0.7" top="0.75" bottom="0.75" header="0.3" footer="0.3"/>
  <pageSetup paperSize="9" scale="96"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4">
    <tabColor rgb="FF92D050"/>
    <pageSetUpPr fitToPage="1"/>
  </sheetPr>
  <dimension ref="A1:U52"/>
  <sheetViews>
    <sheetView workbookViewId="0">
      <selection activeCell="O9" sqref="O9"/>
    </sheetView>
  </sheetViews>
  <sheetFormatPr defaultColWidth="9.109375" defaultRowHeight="13.8" x14ac:dyDescent="0.25"/>
  <cols>
    <col min="1" max="4" width="10.33203125" style="1" customWidth="1"/>
    <col min="5" max="9" width="11.6640625" style="1" customWidth="1"/>
    <col min="10" max="10" width="4.6640625" style="1" customWidth="1"/>
    <col min="11" max="11" width="9.109375" style="1" customWidth="1"/>
    <col min="12" max="16384" width="9.109375" style="1"/>
  </cols>
  <sheetData>
    <row r="1" spans="1:21" ht="60" customHeight="1" x14ac:dyDescent="0.3">
      <c r="A1" s="530" t="s">
        <v>911</v>
      </c>
      <c r="B1" s="531"/>
      <c r="C1" s="531"/>
      <c r="D1" s="531"/>
      <c r="E1" s="531"/>
      <c r="F1" s="531"/>
      <c r="G1" s="531"/>
      <c r="H1" s="532"/>
      <c r="I1" s="532"/>
      <c r="J1" s="328"/>
    </row>
    <row r="2" spans="1:21" ht="13.5" customHeight="1" x14ac:dyDescent="0.3">
      <c r="A2" s="329"/>
      <c r="B2" s="330"/>
      <c r="C2" s="330"/>
      <c r="D2" s="330"/>
      <c r="E2" s="330"/>
      <c r="F2" s="330"/>
      <c r="G2" s="330"/>
      <c r="H2" s="328"/>
      <c r="I2" s="328"/>
      <c r="J2" s="328"/>
    </row>
    <row r="3" spans="1:21" ht="58.5" customHeight="1" x14ac:dyDescent="0.3">
      <c r="A3" s="511" t="s">
        <v>888</v>
      </c>
      <c r="B3" s="532"/>
      <c r="C3" s="532"/>
      <c r="D3" s="532"/>
      <c r="E3" s="532"/>
      <c r="F3" s="532"/>
      <c r="G3" s="532"/>
      <c r="H3" s="532"/>
      <c r="I3" s="532"/>
      <c r="J3" s="328"/>
    </row>
    <row r="4" spans="1:21" ht="14.25" customHeight="1" x14ac:dyDescent="0.25">
      <c r="A4" s="317"/>
      <c r="B4" s="317"/>
      <c r="C4" s="317"/>
      <c r="D4" s="317"/>
      <c r="E4" s="317"/>
      <c r="F4" s="317"/>
      <c r="G4" s="317"/>
      <c r="H4" s="317"/>
      <c r="I4" s="317"/>
      <c r="J4" s="317"/>
    </row>
    <row r="5" spans="1:21" ht="89.25" customHeight="1" x14ac:dyDescent="0.25">
      <c r="A5" s="535" t="s">
        <v>39</v>
      </c>
      <c r="B5" s="535"/>
      <c r="C5" s="535"/>
      <c r="D5" s="535"/>
      <c r="E5" s="109" t="s">
        <v>912</v>
      </c>
      <c r="F5" s="109" t="s">
        <v>913</v>
      </c>
      <c r="G5" s="109" t="s">
        <v>914</v>
      </c>
      <c r="H5" s="109" t="s">
        <v>915</v>
      </c>
      <c r="I5" s="101" t="s">
        <v>916</v>
      </c>
      <c r="J5" s="331"/>
      <c r="K5" s="233" t="s">
        <v>569</v>
      </c>
      <c r="L5" s="542" t="s">
        <v>573</v>
      </c>
      <c r="M5" s="543"/>
      <c r="N5" s="543"/>
      <c r="O5" s="543"/>
      <c r="P5" s="543"/>
      <c r="Q5" s="543"/>
      <c r="R5" s="543"/>
      <c r="S5" s="543"/>
      <c r="T5" s="543"/>
      <c r="U5" s="543"/>
    </row>
    <row r="6" spans="1:21" ht="14.25" customHeight="1" x14ac:dyDescent="0.25">
      <c r="A6" s="529" t="s">
        <v>49</v>
      </c>
      <c r="B6" s="529"/>
      <c r="C6" s="529"/>
      <c r="D6" s="529"/>
      <c r="E6" s="159"/>
      <c r="F6" s="159"/>
      <c r="G6" s="159"/>
      <c r="H6" s="160">
        <f>E6+F6+G6</f>
        <v>0</v>
      </c>
      <c r="I6" s="161"/>
      <c r="J6" s="332"/>
      <c r="K6" s="231">
        <f t="shared" ref="K6:K8" si="0">H6</f>
        <v>0</v>
      </c>
      <c r="L6" s="226"/>
    </row>
    <row r="7" spans="1:21" ht="14.25" customHeight="1" x14ac:dyDescent="0.25">
      <c r="A7" s="529" t="s">
        <v>50</v>
      </c>
      <c r="B7" s="448"/>
      <c r="C7" s="448"/>
      <c r="D7" s="448"/>
      <c r="E7" s="159"/>
      <c r="F7" s="159"/>
      <c r="G7" s="159"/>
      <c r="H7" s="160">
        <f>E7+F7+G7</f>
        <v>0</v>
      </c>
      <c r="I7" s="161"/>
      <c r="J7" s="332"/>
      <c r="K7" s="231">
        <f t="shared" si="0"/>
        <v>0</v>
      </c>
    </row>
    <row r="8" spans="1:21" ht="14.25" customHeight="1" x14ac:dyDescent="0.25">
      <c r="A8" s="529" t="s">
        <v>40</v>
      </c>
      <c r="B8" s="529"/>
      <c r="C8" s="529"/>
      <c r="D8" s="529"/>
      <c r="E8" s="159"/>
      <c r="F8" s="159"/>
      <c r="G8" s="159"/>
      <c r="H8" s="230">
        <f>G24</f>
        <v>0</v>
      </c>
      <c r="I8" s="161"/>
      <c r="J8" s="332"/>
      <c r="K8" s="232">
        <f t="shared" si="0"/>
        <v>0</v>
      </c>
    </row>
    <row r="9" spans="1:21" ht="29.25" customHeight="1" x14ac:dyDescent="0.25">
      <c r="A9" s="529" t="s">
        <v>226</v>
      </c>
      <c r="B9" s="529"/>
      <c r="C9" s="529"/>
      <c r="D9" s="529"/>
      <c r="E9" s="159"/>
      <c r="F9" s="159"/>
      <c r="G9" s="159"/>
      <c r="H9" s="160">
        <f t="shared" ref="H9:H14" si="1">E9+F9+G9</f>
        <v>0</v>
      </c>
      <c r="I9" s="167"/>
      <c r="J9" s="333"/>
    </row>
    <row r="10" spans="1:21" ht="30" customHeight="1" x14ac:dyDescent="0.25">
      <c r="A10" s="529" t="s">
        <v>227</v>
      </c>
      <c r="B10" s="529"/>
      <c r="C10" s="529"/>
      <c r="D10" s="529"/>
      <c r="E10" s="159"/>
      <c r="F10" s="159"/>
      <c r="G10" s="159"/>
      <c r="H10" s="160">
        <f t="shared" si="1"/>
        <v>0</v>
      </c>
      <c r="I10" s="167"/>
      <c r="J10" s="333"/>
    </row>
    <row r="11" spans="1:21" ht="28.5" customHeight="1" x14ac:dyDescent="0.25">
      <c r="A11" s="529" t="s">
        <v>221</v>
      </c>
      <c r="B11" s="529"/>
      <c r="C11" s="529"/>
      <c r="D11" s="529"/>
      <c r="E11" s="159"/>
      <c r="F11" s="159"/>
      <c r="G11" s="159"/>
      <c r="H11" s="160">
        <f t="shared" si="1"/>
        <v>0</v>
      </c>
      <c r="I11" s="167"/>
      <c r="J11" s="333"/>
    </row>
    <row r="12" spans="1:21" ht="28.5" customHeight="1" x14ac:dyDescent="0.25">
      <c r="A12" s="529" t="s">
        <v>360</v>
      </c>
      <c r="B12" s="529"/>
      <c r="C12" s="529"/>
      <c r="D12" s="529"/>
      <c r="E12" s="159"/>
      <c r="F12" s="159"/>
      <c r="G12" s="159"/>
      <c r="H12" s="160">
        <f t="shared" si="1"/>
        <v>0</v>
      </c>
      <c r="I12" s="167"/>
      <c r="J12" s="333"/>
    </row>
    <row r="13" spans="1:21" ht="28.5" customHeight="1" x14ac:dyDescent="0.3">
      <c r="A13" s="529" t="s">
        <v>224</v>
      </c>
      <c r="B13" s="534"/>
      <c r="C13" s="534"/>
      <c r="D13" s="534"/>
      <c r="E13" s="159"/>
      <c r="F13" s="159"/>
      <c r="G13" s="159"/>
      <c r="H13" s="160">
        <f t="shared" si="1"/>
        <v>0</v>
      </c>
      <c r="I13" s="167"/>
      <c r="J13" s="333"/>
    </row>
    <row r="14" spans="1:21" ht="28.5" customHeight="1" x14ac:dyDescent="0.3">
      <c r="A14" s="529" t="s">
        <v>228</v>
      </c>
      <c r="B14" s="534"/>
      <c r="C14" s="534"/>
      <c r="D14" s="534"/>
      <c r="E14" s="159"/>
      <c r="F14" s="159"/>
      <c r="G14" s="159"/>
      <c r="H14" s="160">
        <f t="shared" si="1"/>
        <v>0</v>
      </c>
      <c r="I14" s="167"/>
      <c r="J14" s="333"/>
    </row>
    <row r="15" spans="1:21" ht="14.25" customHeight="1" x14ac:dyDescent="0.25">
      <c r="A15" s="317"/>
      <c r="B15" s="317"/>
      <c r="C15" s="317"/>
      <c r="D15" s="317"/>
      <c r="E15" s="317"/>
      <c r="F15" s="317"/>
      <c r="G15" s="317"/>
      <c r="H15" s="317"/>
      <c r="I15" s="317"/>
      <c r="J15" s="317"/>
    </row>
    <row r="16" spans="1:21" ht="35.25" customHeight="1" x14ac:dyDescent="0.3">
      <c r="A16" s="513" t="s">
        <v>41</v>
      </c>
      <c r="B16" s="514"/>
      <c r="C16" s="514"/>
      <c r="D16" s="514"/>
      <c r="E16" s="454"/>
      <c r="F16" s="454"/>
      <c r="G16" s="533"/>
      <c r="H16" s="533"/>
      <c r="I16" s="533"/>
      <c r="J16" s="334"/>
    </row>
    <row r="17" spans="1:10" ht="14.25" customHeight="1" x14ac:dyDescent="0.25">
      <c r="A17" s="317"/>
      <c r="B17" s="317"/>
      <c r="C17" s="317"/>
      <c r="D17" s="317"/>
      <c r="E17" s="317"/>
      <c r="F17" s="317"/>
      <c r="G17" s="317"/>
      <c r="H17" s="317"/>
      <c r="I17" s="317"/>
      <c r="J17" s="317"/>
    </row>
    <row r="18" spans="1:10" ht="38.25" customHeight="1" x14ac:dyDescent="0.25">
      <c r="A18" s="526" t="s">
        <v>195</v>
      </c>
      <c r="B18" s="527"/>
      <c r="C18" s="527"/>
      <c r="D18" s="528"/>
      <c r="E18" s="109" t="s">
        <v>265</v>
      </c>
      <c r="F18" s="109" t="s">
        <v>42</v>
      </c>
      <c r="G18" s="109" t="s">
        <v>43</v>
      </c>
      <c r="H18" s="109" t="s">
        <v>44</v>
      </c>
      <c r="I18" s="317"/>
      <c r="J18" s="317"/>
    </row>
    <row r="19" spans="1:10" ht="14.25" customHeight="1" x14ac:dyDescent="0.3">
      <c r="A19" s="517" t="s">
        <v>45</v>
      </c>
      <c r="B19" s="518"/>
      <c r="C19" s="518"/>
      <c r="D19" s="519"/>
      <c r="E19" s="163"/>
      <c r="F19" s="164"/>
      <c r="G19" s="165">
        <f>E19+F19</f>
        <v>0</v>
      </c>
      <c r="H19" s="166">
        <f>IF($G$24=0,0,G19/$G$24)</f>
        <v>0</v>
      </c>
      <c r="I19" s="317"/>
      <c r="J19" s="317"/>
    </row>
    <row r="20" spans="1:10" ht="14.25" customHeight="1" x14ac:dyDescent="0.3">
      <c r="A20" s="517" t="s">
        <v>46</v>
      </c>
      <c r="B20" s="518"/>
      <c r="C20" s="518"/>
      <c r="D20" s="519"/>
      <c r="E20" s="163"/>
      <c r="F20" s="164"/>
      <c r="G20" s="165">
        <f>E20+F20</f>
        <v>0</v>
      </c>
      <c r="H20" s="166">
        <f>IF($G$24=0,0,G20/$G$24)</f>
        <v>0</v>
      </c>
      <c r="I20" s="317"/>
      <c r="J20" s="317"/>
    </row>
    <row r="21" spans="1:10" ht="14.25" customHeight="1" x14ac:dyDescent="0.3">
      <c r="A21" s="517" t="s">
        <v>47</v>
      </c>
      <c r="B21" s="518"/>
      <c r="C21" s="518"/>
      <c r="D21" s="519"/>
      <c r="E21" s="163"/>
      <c r="F21" s="164"/>
      <c r="G21" s="165">
        <f>E21+F21</f>
        <v>0</v>
      </c>
      <c r="H21" s="166">
        <f>IF($G$24=0,0,G21/$G$24)</f>
        <v>0</v>
      </c>
      <c r="I21" s="317"/>
      <c r="J21" s="317"/>
    </row>
    <row r="22" spans="1:10" ht="14.25" customHeight="1" x14ac:dyDescent="0.3">
      <c r="A22" s="517" t="s">
        <v>48</v>
      </c>
      <c r="B22" s="518"/>
      <c r="C22" s="518"/>
      <c r="D22" s="519"/>
      <c r="E22" s="163"/>
      <c r="F22" s="164"/>
      <c r="G22" s="165">
        <f>E22+F22</f>
        <v>0</v>
      </c>
      <c r="H22" s="166">
        <f>IF($G$24=0,0,G22/$G$24)</f>
        <v>0</v>
      </c>
      <c r="I22" s="317"/>
      <c r="J22" s="317"/>
    </row>
    <row r="23" spans="1:10" ht="14.25" customHeight="1" x14ac:dyDescent="0.3">
      <c r="A23" s="517" t="s">
        <v>196</v>
      </c>
      <c r="B23" s="518"/>
      <c r="C23" s="518"/>
      <c r="D23" s="519"/>
      <c r="E23" s="163"/>
      <c r="F23" s="164"/>
      <c r="G23" s="165">
        <f>E23+F23</f>
        <v>0</v>
      </c>
      <c r="H23" s="166">
        <f>IF($G$24=0,0,G23/$G$24)</f>
        <v>0</v>
      </c>
      <c r="I23" s="317"/>
      <c r="J23" s="317"/>
    </row>
    <row r="24" spans="1:10" ht="14.25" customHeight="1" x14ac:dyDescent="0.3">
      <c r="A24" s="520" t="s">
        <v>43</v>
      </c>
      <c r="B24" s="521"/>
      <c r="C24" s="521"/>
      <c r="D24" s="522"/>
      <c r="E24" s="165">
        <f>SUM(E19:E23)</f>
        <v>0</v>
      </c>
      <c r="F24" s="165">
        <f>SUM(F19:F23)</f>
        <v>0</v>
      </c>
      <c r="G24" s="165">
        <f>SUM(G19:G23)</f>
        <v>0</v>
      </c>
      <c r="H24" s="166">
        <f>SUM(H19:H23)</f>
        <v>0</v>
      </c>
      <c r="I24" s="317"/>
      <c r="J24" s="317"/>
    </row>
    <row r="25" spans="1:10" ht="14.25" customHeight="1" x14ac:dyDescent="0.25">
      <c r="A25" s="317"/>
      <c r="B25" s="317"/>
      <c r="C25" s="317"/>
      <c r="D25" s="317"/>
      <c r="E25" s="317"/>
      <c r="F25" s="317"/>
      <c r="G25" s="317"/>
      <c r="H25" s="317"/>
      <c r="I25" s="317"/>
      <c r="J25" s="317"/>
    </row>
    <row r="26" spans="1:10" ht="35.25" customHeight="1" x14ac:dyDescent="0.25">
      <c r="A26" s="478" t="s">
        <v>41</v>
      </c>
      <c r="B26" s="491"/>
      <c r="C26" s="491"/>
      <c r="D26" s="492"/>
      <c r="E26" s="539"/>
      <c r="F26" s="540"/>
      <c r="G26" s="540"/>
      <c r="H26" s="541"/>
      <c r="I26" s="317"/>
      <c r="J26" s="317"/>
    </row>
    <row r="27" spans="1:10" ht="14.25" customHeight="1" x14ac:dyDescent="0.25">
      <c r="A27" s="317"/>
      <c r="B27" s="317"/>
      <c r="C27" s="317"/>
      <c r="D27" s="317"/>
      <c r="E27" s="317"/>
      <c r="F27" s="317"/>
      <c r="G27" s="317"/>
      <c r="H27" s="317"/>
      <c r="I27" s="317"/>
      <c r="J27" s="317"/>
    </row>
    <row r="28" spans="1:10" ht="35.25" customHeight="1" x14ac:dyDescent="0.25">
      <c r="A28" s="536" t="s">
        <v>889</v>
      </c>
      <c r="B28" s="537"/>
      <c r="C28" s="537"/>
      <c r="D28" s="538"/>
      <c r="E28" s="539"/>
      <c r="F28" s="540"/>
      <c r="G28" s="540"/>
      <c r="H28" s="541"/>
      <c r="I28" s="317"/>
      <c r="J28" s="317"/>
    </row>
    <row r="29" spans="1:10" ht="14.25" customHeight="1" x14ac:dyDescent="0.25">
      <c r="A29" s="317"/>
      <c r="B29" s="317"/>
      <c r="C29" s="317"/>
      <c r="D29" s="317"/>
      <c r="E29" s="317"/>
      <c r="F29" s="317"/>
      <c r="G29" s="317"/>
      <c r="H29" s="317"/>
      <c r="I29" s="317"/>
      <c r="J29" s="317"/>
    </row>
    <row r="30" spans="1:10" ht="88.5" hidden="1" customHeight="1" x14ac:dyDescent="0.3">
      <c r="A30" s="544" t="s">
        <v>546</v>
      </c>
      <c r="B30" s="477"/>
      <c r="C30" s="477"/>
      <c r="D30" s="477"/>
      <c r="E30" s="477"/>
      <c r="F30" s="477"/>
      <c r="G30" s="477"/>
      <c r="H30" s="545"/>
    </row>
    <row r="31" spans="1:10" hidden="1" x14ac:dyDescent="0.25"/>
    <row r="32" spans="1:10" ht="30" hidden="1" customHeight="1" x14ac:dyDescent="0.3">
      <c r="A32" s="546" t="s">
        <v>510</v>
      </c>
      <c r="B32" s="545"/>
      <c r="C32" s="545"/>
      <c r="D32" s="545"/>
      <c r="E32" s="545"/>
      <c r="F32" s="545"/>
      <c r="G32" s="545"/>
    </row>
    <row r="33" spans="1:21" hidden="1" x14ac:dyDescent="0.25"/>
    <row r="34" spans="1:21" ht="105.6" hidden="1" x14ac:dyDescent="0.25">
      <c r="A34" s="535" t="s">
        <v>39</v>
      </c>
      <c r="B34" s="535"/>
      <c r="C34" s="535"/>
      <c r="D34" s="535"/>
      <c r="E34" s="109" t="s">
        <v>359</v>
      </c>
      <c r="F34" s="109" t="s">
        <v>511</v>
      </c>
      <c r="G34" s="109"/>
      <c r="H34" s="109" t="s">
        <v>524</v>
      </c>
      <c r="I34" s="101" t="s">
        <v>512</v>
      </c>
      <c r="J34" s="228"/>
      <c r="K34" s="233" t="s">
        <v>569</v>
      </c>
      <c r="L34" s="542" t="s">
        <v>573</v>
      </c>
      <c r="M34" s="543"/>
      <c r="N34" s="543"/>
      <c r="O34" s="543"/>
      <c r="P34" s="543"/>
      <c r="Q34" s="543"/>
      <c r="R34" s="543"/>
      <c r="S34" s="543"/>
      <c r="T34" s="543"/>
      <c r="U34" s="543"/>
    </row>
    <row r="35" spans="1:21" hidden="1" x14ac:dyDescent="0.25">
      <c r="A35" s="529" t="s">
        <v>49</v>
      </c>
      <c r="B35" s="529"/>
      <c r="C35" s="529"/>
      <c r="D35" s="529"/>
      <c r="E35" s="159"/>
      <c r="F35" s="159"/>
      <c r="G35" s="160"/>
      <c r="H35" s="160">
        <f>E35+F35</f>
        <v>0</v>
      </c>
      <c r="I35" s="159"/>
      <c r="J35" s="229"/>
      <c r="K35" s="231">
        <f t="shared" ref="K35:K37" si="2">H35</f>
        <v>0</v>
      </c>
    </row>
    <row r="36" spans="1:21" hidden="1" x14ac:dyDescent="0.25">
      <c r="A36" s="529" t="s">
        <v>50</v>
      </c>
      <c r="B36" s="448"/>
      <c r="C36" s="448"/>
      <c r="D36" s="448"/>
      <c r="E36" s="159"/>
      <c r="F36" s="159"/>
      <c r="G36" s="160"/>
      <c r="H36" s="160">
        <f>E36+F36</f>
        <v>0</v>
      </c>
      <c r="I36" s="159"/>
      <c r="J36" s="229"/>
      <c r="K36" s="231">
        <f t="shared" si="2"/>
        <v>0</v>
      </c>
    </row>
    <row r="37" spans="1:21" hidden="1" x14ac:dyDescent="0.25">
      <c r="A37" s="529" t="s">
        <v>40</v>
      </c>
      <c r="B37" s="529"/>
      <c r="C37" s="529"/>
      <c r="D37" s="529"/>
      <c r="E37" s="159"/>
      <c r="F37" s="159"/>
      <c r="G37" s="160"/>
      <c r="H37" s="160">
        <f>G49</f>
        <v>0</v>
      </c>
      <c r="I37" s="159"/>
      <c r="J37" s="229"/>
      <c r="K37" s="231">
        <f t="shared" si="2"/>
        <v>0</v>
      </c>
    </row>
    <row r="38" spans="1:21" hidden="1" x14ac:dyDescent="0.25">
      <c r="A38" s="529" t="s">
        <v>509</v>
      </c>
      <c r="B38" s="529"/>
      <c r="C38" s="529"/>
      <c r="D38" s="529"/>
      <c r="E38" s="159"/>
      <c r="F38" s="159"/>
      <c r="G38" s="160"/>
      <c r="H38" s="160">
        <f>E38+F38</f>
        <v>0</v>
      </c>
      <c r="I38" s="160"/>
      <c r="J38" s="227"/>
    </row>
    <row r="39" spans="1:21" hidden="1" x14ac:dyDescent="0.25">
      <c r="A39" s="529" t="s">
        <v>513</v>
      </c>
      <c r="B39" s="529"/>
      <c r="C39" s="529"/>
      <c r="D39" s="529"/>
      <c r="E39" s="159"/>
      <c r="F39" s="159"/>
      <c r="G39" s="160"/>
      <c r="H39" s="160">
        <f>E39+F39</f>
        <v>0</v>
      </c>
      <c r="I39" s="160"/>
      <c r="J39" s="227"/>
    </row>
    <row r="40" spans="1:21" hidden="1" x14ac:dyDescent="0.25"/>
    <row r="41" spans="1:21" ht="77.099999999999994" hidden="1" customHeight="1" x14ac:dyDescent="0.25">
      <c r="A41" s="513" t="s">
        <v>41</v>
      </c>
      <c r="B41" s="514"/>
      <c r="C41" s="514"/>
      <c r="D41" s="514"/>
      <c r="E41" s="515"/>
      <c r="F41" s="515"/>
      <c r="G41" s="516"/>
      <c r="H41" s="516"/>
    </row>
    <row r="42" spans="1:21" hidden="1" x14ac:dyDescent="0.25"/>
    <row r="43" spans="1:21" ht="39.6" hidden="1" x14ac:dyDescent="0.25">
      <c r="A43" s="526" t="s">
        <v>195</v>
      </c>
      <c r="B43" s="527"/>
      <c r="C43" s="527"/>
      <c r="D43" s="528"/>
      <c r="E43" s="109" t="s">
        <v>265</v>
      </c>
      <c r="F43" s="109" t="s">
        <v>42</v>
      </c>
      <c r="G43" s="109" t="s">
        <v>43</v>
      </c>
      <c r="H43" s="109" t="s">
        <v>44</v>
      </c>
    </row>
    <row r="44" spans="1:21" ht="14.4" hidden="1" x14ac:dyDescent="0.3">
      <c r="A44" s="517" t="s">
        <v>45</v>
      </c>
      <c r="B44" s="518"/>
      <c r="C44" s="518"/>
      <c r="D44" s="519"/>
      <c r="E44" s="161"/>
      <c r="F44" s="161"/>
      <c r="G44" s="162">
        <f>SUM(E44:F44)</f>
        <v>0</v>
      </c>
      <c r="H44" s="4">
        <f>IF($G$49=0,0,G44/$G$49)</f>
        <v>0</v>
      </c>
    </row>
    <row r="45" spans="1:21" ht="14.4" hidden="1" x14ac:dyDescent="0.3">
      <c r="A45" s="517" t="s">
        <v>46</v>
      </c>
      <c r="B45" s="518"/>
      <c r="C45" s="518"/>
      <c r="D45" s="519"/>
      <c r="E45" s="161"/>
      <c r="F45" s="161"/>
      <c r="G45" s="162">
        <f>SUM(E45:F45)</f>
        <v>0</v>
      </c>
      <c r="H45" s="4">
        <f>IF($G$49=0,0,G45/$G$49)</f>
        <v>0</v>
      </c>
    </row>
    <row r="46" spans="1:21" ht="14.4" hidden="1" x14ac:dyDescent="0.3">
      <c r="A46" s="517" t="s">
        <v>47</v>
      </c>
      <c r="B46" s="518"/>
      <c r="C46" s="518"/>
      <c r="D46" s="519"/>
      <c r="E46" s="161"/>
      <c r="F46" s="161"/>
      <c r="G46" s="162">
        <f>SUM(E46:F46)</f>
        <v>0</v>
      </c>
      <c r="H46" s="4">
        <f>IF($G$49=0,0,G46/$G$49)</f>
        <v>0</v>
      </c>
    </row>
    <row r="47" spans="1:21" ht="14.4" hidden="1" x14ac:dyDescent="0.3">
      <c r="A47" s="517" t="s">
        <v>48</v>
      </c>
      <c r="B47" s="518"/>
      <c r="C47" s="518"/>
      <c r="D47" s="519"/>
      <c r="E47" s="161"/>
      <c r="F47" s="161"/>
      <c r="G47" s="162">
        <f>SUM(E47:F47)</f>
        <v>0</v>
      </c>
      <c r="H47" s="4">
        <f>IF($G$49=0,0,G47/$G$49)</f>
        <v>0</v>
      </c>
    </row>
    <row r="48" spans="1:21" ht="14.4" hidden="1" x14ac:dyDescent="0.3">
      <c r="A48" s="517" t="s">
        <v>196</v>
      </c>
      <c r="B48" s="518"/>
      <c r="C48" s="518"/>
      <c r="D48" s="519"/>
      <c r="E48" s="161"/>
      <c r="F48" s="161"/>
      <c r="G48" s="162">
        <f>SUM(E48:F48)</f>
        <v>0</v>
      </c>
      <c r="H48" s="4">
        <f>IF($G$49=0,0,G48/$G$49)</f>
        <v>0</v>
      </c>
    </row>
    <row r="49" spans="1:8" ht="14.4" hidden="1" x14ac:dyDescent="0.3">
      <c r="A49" s="520" t="s">
        <v>43</v>
      </c>
      <c r="B49" s="521"/>
      <c r="C49" s="521"/>
      <c r="D49" s="522"/>
      <c r="E49" s="162">
        <f>SUM(E44:E48)</f>
        <v>0</v>
      </c>
      <c r="F49" s="162">
        <f>SUM(F44:F48)</f>
        <v>0</v>
      </c>
      <c r="G49" s="162">
        <f>SUM(G44:G48)</f>
        <v>0</v>
      </c>
      <c r="H49" s="4">
        <f>SUM(H44:H48)</f>
        <v>0</v>
      </c>
    </row>
    <row r="50" spans="1:8" hidden="1" x14ac:dyDescent="0.25"/>
    <row r="51" spans="1:8" ht="77.099999999999994" hidden="1" customHeight="1" x14ac:dyDescent="0.25">
      <c r="A51" s="513" t="s">
        <v>41</v>
      </c>
      <c r="B51" s="514"/>
      <c r="C51" s="514"/>
      <c r="D51" s="514"/>
      <c r="E51" s="523"/>
      <c r="F51" s="524"/>
      <c r="G51" s="524"/>
      <c r="H51" s="525"/>
    </row>
    <row r="52" spans="1:8" hidden="1" x14ac:dyDescent="0.25"/>
  </sheetData>
  <sheetProtection algorithmName="SHA-512" hashValue="AqrZzCt5HGEB3tqLSF/JfdHiLr332bnBZNwzobOQFCrUJfxmrpv8YwomKiWDj0/qIh5dUBHBvTQnDxahmIWIPg==" saltValue="OKjHSzN+FfWCKB37+4ZheQ==" spinCount="100000" sheet="1" formatRows="0"/>
  <mergeCells count="46">
    <mergeCell ref="A28:D28"/>
    <mergeCell ref="E28:H28"/>
    <mergeCell ref="L5:U5"/>
    <mergeCell ref="L34:U34"/>
    <mergeCell ref="A30:H30"/>
    <mergeCell ref="E26:H26"/>
    <mergeCell ref="A22:D22"/>
    <mergeCell ref="A23:D23"/>
    <mergeCell ref="A24:D24"/>
    <mergeCell ref="A19:D19"/>
    <mergeCell ref="A26:D26"/>
    <mergeCell ref="A20:D20"/>
    <mergeCell ref="A21:D21"/>
    <mergeCell ref="A32:G32"/>
    <mergeCell ref="A34:D34"/>
    <mergeCell ref="A1:I1"/>
    <mergeCell ref="A3:I3"/>
    <mergeCell ref="A12:D12"/>
    <mergeCell ref="A7:D7"/>
    <mergeCell ref="A18:D18"/>
    <mergeCell ref="E16:I16"/>
    <mergeCell ref="A16:D16"/>
    <mergeCell ref="A10:D10"/>
    <mergeCell ref="A11:D11"/>
    <mergeCell ref="A8:D8"/>
    <mergeCell ref="A9:D9"/>
    <mergeCell ref="A13:D13"/>
    <mergeCell ref="A5:D5"/>
    <mergeCell ref="A6:D6"/>
    <mergeCell ref="A14:D14"/>
    <mergeCell ref="A35:D35"/>
    <mergeCell ref="A36:D36"/>
    <mergeCell ref="A37:D37"/>
    <mergeCell ref="A38:D38"/>
    <mergeCell ref="A39:D39"/>
    <mergeCell ref="A41:D41"/>
    <mergeCell ref="E41:H41"/>
    <mergeCell ref="A48:D48"/>
    <mergeCell ref="A49:D49"/>
    <mergeCell ref="A51:D51"/>
    <mergeCell ref="E51:H51"/>
    <mergeCell ref="A43:D43"/>
    <mergeCell ref="A44:D44"/>
    <mergeCell ref="A45:D45"/>
    <mergeCell ref="A46:D46"/>
    <mergeCell ref="A47:D47"/>
  </mergeCells>
  <conditionalFormatting sqref="K6">
    <cfRule type="cellIs" dxfId="767" priority="6" operator="greaterThan">
      <formula>$I$6</formula>
    </cfRule>
  </conditionalFormatting>
  <conditionalFormatting sqref="K7">
    <cfRule type="cellIs" dxfId="766" priority="5" operator="greaterThan">
      <formula>$I$7</formula>
    </cfRule>
  </conditionalFormatting>
  <conditionalFormatting sqref="K8">
    <cfRule type="cellIs" dxfId="765" priority="1" operator="lessThan">
      <formula>$G$8</formula>
    </cfRule>
    <cfRule type="cellIs" dxfId="764" priority="2" operator="lessThan">
      <formula>$F$8</formula>
    </cfRule>
    <cfRule type="cellIs" dxfId="763" priority="3" operator="lessThan">
      <formula>$E$8</formula>
    </cfRule>
    <cfRule type="cellIs" dxfId="762" priority="4" operator="greaterThan">
      <formula>$I$8</formula>
    </cfRule>
  </conditionalFormatting>
  <conditionalFormatting sqref="K35">
    <cfRule type="cellIs" dxfId="761" priority="11" operator="greaterThan">
      <formula>$I$35</formula>
    </cfRule>
  </conditionalFormatting>
  <conditionalFormatting sqref="K36">
    <cfRule type="cellIs" dxfId="760" priority="10" operator="greaterThan">
      <formula>$I$36</formula>
    </cfRule>
  </conditionalFormatting>
  <conditionalFormatting sqref="K37">
    <cfRule type="cellIs" dxfId="759" priority="7" operator="lessThan">
      <formula>$E$37</formula>
    </cfRule>
    <cfRule type="cellIs" dxfId="758" priority="8" operator="lessThan">
      <formula>$F$37</formula>
    </cfRule>
    <cfRule type="cellIs" dxfId="757" priority="9" operator="greaterThan">
      <formula>$I$37</formula>
    </cfRule>
  </conditionalFormatting>
  <dataValidations count="2">
    <dataValidation type="whole" operator="greaterThanOrEqual" allowBlank="1" showInputMessage="1" showErrorMessage="1" error="zadejte celé číslo větší nebo rovné 0" prompt="zadejte celé číslo větší nebo rovné 0" sqref="E44:F48 E37:F37 I37:J37 E8:G8 I8:J8 E11:G11 E14:G14 E19:F23" xr:uid="{00000000-0002-0000-0200-000000000000}">
      <formula1>0</formula1>
    </dataValidation>
    <dataValidation type="decimal" operator="greaterThanOrEqual" allowBlank="1" showInputMessage="1" showErrorMessage="1" error="zadejte číslo větší nebo rovné 0" prompt="zadejte číslo větší nebo rovné 0" sqref="I6:J7 E38:F39 E35:F36 I35:J36 E6:G7 E9:G10 E12:G13" xr:uid="{00000000-0002-0000-0200-000001000000}">
      <formula1>0</formula1>
    </dataValidation>
  </dataValidations>
  <pageMargins left="0.7" right="0.7" top="0.75" bottom="0.75" header="0.3" footer="0.3"/>
  <pageSetup paperSize="9" scale="84" fitToHeight="0" orientation="portrait" r:id="rId1"/>
  <ignoredErrors>
    <ignoredError sqref="H8"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9">
    <tabColor rgb="FF92D050"/>
    <pageSetUpPr fitToPage="1"/>
  </sheetPr>
  <dimension ref="A1:U53"/>
  <sheetViews>
    <sheetView topLeftCell="A7" workbookViewId="0">
      <selection activeCell="K57" sqref="K57"/>
    </sheetView>
  </sheetViews>
  <sheetFormatPr defaultRowHeight="14.4" x14ac:dyDescent="0.3"/>
  <cols>
    <col min="1" max="4" width="9" customWidth="1"/>
    <col min="5" max="9" width="11.6640625" customWidth="1"/>
    <col min="10" max="10" width="4.6640625" customWidth="1"/>
    <col min="11" max="21" width="11.6640625" customWidth="1"/>
  </cols>
  <sheetData>
    <row r="1" spans="1:19" ht="74.25" customHeight="1" x14ac:dyDescent="0.3">
      <c r="A1" s="530" t="s">
        <v>673</v>
      </c>
      <c r="B1" s="531"/>
      <c r="C1" s="531"/>
      <c r="D1" s="531"/>
      <c r="E1" s="531"/>
      <c r="F1" s="531"/>
      <c r="G1" s="531"/>
      <c r="H1" s="532"/>
      <c r="I1" s="532"/>
      <c r="J1" s="328"/>
    </row>
    <row r="2" spans="1:19" x14ac:dyDescent="0.3">
      <c r="A2" s="317"/>
      <c r="B2" s="317"/>
      <c r="C2" s="317"/>
      <c r="D2" s="317"/>
      <c r="E2" s="317"/>
      <c r="F2" s="317"/>
      <c r="G2" s="317"/>
      <c r="H2" s="317"/>
      <c r="I2" s="317"/>
      <c r="J2" s="317"/>
    </row>
    <row r="3" spans="1:19" ht="94.5" customHeight="1" x14ac:dyDescent="0.3">
      <c r="A3" s="511" t="s">
        <v>679</v>
      </c>
      <c r="B3" s="547"/>
      <c r="C3" s="547"/>
      <c r="D3" s="547"/>
      <c r="E3" s="547"/>
      <c r="F3" s="547"/>
      <c r="G3" s="547"/>
      <c r="H3" s="532"/>
      <c r="I3" s="532"/>
      <c r="J3" s="328"/>
    </row>
    <row r="4" spans="1:19" x14ac:dyDescent="0.3">
      <c r="A4" s="317"/>
      <c r="B4" s="317"/>
      <c r="C4" s="317"/>
      <c r="D4" s="317"/>
      <c r="E4" s="317"/>
      <c r="F4" s="317"/>
      <c r="G4" s="317"/>
      <c r="H4" s="317"/>
      <c r="I4" s="317"/>
      <c r="J4" s="317"/>
    </row>
    <row r="5" spans="1:19" ht="92.4" x14ac:dyDescent="0.3">
      <c r="A5" s="535" t="s">
        <v>39</v>
      </c>
      <c r="B5" s="535"/>
      <c r="C5" s="535"/>
      <c r="D5" s="535"/>
      <c r="E5" s="109" t="s">
        <v>674</v>
      </c>
      <c r="F5" s="109" t="s">
        <v>675</v>
      </c>
      <c r="G5" s="109" t="s">
        <v>676</v>
      </c>
      <c r="H5" s="109" t="s">
        <v>677</v>
      </c>
      <c r="I5" s="101" t="s">
        <v>678</v>
      </c>
      <c r="J5" s="331"/>
      <c r="K5" s="233" t="s">
        <v>569</v>
      </c>
      <c r="L5" s="554" t="s">
        <v>572</v>
      </c>
      <c r="M5" s="555"/>
      <c r="N5" s="555"/>
      <c r="O5" s="555"/>
      <c r="P5" s="555"/>
      <c r="Q5" s="555"/>
      <c r="R5" s="555"/>
      <c r="S5" s="555"/>
    </row>
    <row r="6" spans="1:19" ht="29.25" customHeight="1" x14ac:dyDescent="0.3">
      <c r="A6" s="529" t="s">
        <v>49</v>
      </c>
      <c r="B6" s="529"/>
      <c r="C6" s="529"/>
      <c r="D6" s="529"/>
      <c r="E6" s="8"/>
      <c r="F6" s="8"/>
      <c r="G6" s="8"/>
      <c r="H6" s="168">
        <f>E6+F6+G6</f>
        <v>0</v>
      </c>
      <c r="I6" s="142"/>
      <c r="J6" s="335"/>
      <c r="K6" s="234">
        <f t="shared" ref="K6:K10" si="0">H6</f>
        <v>0</v>
      </c>
    </row>
    <row r="7" spans="1:19" x14ac:dyDescent="0.3">
      <c r="A7" s="529" t="s">
        <v>50</v>
      </c>
      <c r="B7" s="529"/>
      <c r="C7" s="529"/>
      <c r="D7" s="529"/>
      <c r="E7" s="8"/>
      <c r="F7" s="8"/>
      <c r="G7" s="8"/>
      <c r="H7" s="168">
        <f>E7+F7+G7</f>
        <v>0</v>
      </c>
      <c r="I7" s="142"/>
      <c r="J7" s="335"/>
      <c r="K7" s="234">
        <f t="shared" si="0"/>
        <v>0</v>
      </c>
    </row>
    <row r="8" spans="1:19" ht="45" customHeight="1" x14ac:dyDescent="0.3">
      <c r="A8" s="529" t="s">
        <v>518</v>
      </c>
      <c r="B8" s="529"/>
      <c r="C8" s="529"/>
      <c r="D8" s="529"/>
      <c r="E8" s="8"/>
      <c r="F8" s="8"/>
      <c r="G8" s="8"/>
      <c r="H8" s="8"/>
      <c r="I8" s="142"/>
      <c r="J8" s="335"/>
      <c r="K8" s="234">
        <f t="shared" si="0"/>
        <v>0</v>
      </c>
    </row>
    <row r="9" spans="1:19" ht="30" customHeight="1" x14ac:dyDescent="0.3">
      <c r="A9" s="529" t="s">
        <v>519</v>
      </c>
      <c r="B9" s="529"/>
      <c r="C9" s="529"/>
      <c r="D9" s="529"/>
      <c r="E9" s="8"/>
      <c r="F9" s="8"/>
      <c r="G9" s="8"/>
      <c r="H9" s="168">
        <f>E9+F9+G9</f>
        <v>0</v>
      </c>
      <c r="I9" s="142"/>
      <c r="J9" s="335"/>
      <c r="K9" s="234">
        <f t="shared" si="0"/>
        <v>0</v>
      </c>
    </row>
    <row r="10" spans="1:19" x14ac:dyDescent="0.3">
      <c r="A10" s="529" t="s">
        <v>520</v>
      </c>
      <c r="B10" s="529"/>
      <c r="C10" s="529"/>
      <c r="D10" s="529"/>
      <c r="E10" s="8"/>
      <c r="F10" s="8"/>
      <c r="G10" s="8"/>
      <c r="H10" s="8"/>
      <c r="I10" s="142"/>
      <c r="J10" s="335"/>
      <c r="K10" s="234">
        <f t="shared" si="0"/>
        <v>0</v>
      </c>
    </row>
    <row r="11" spans="1:19" x14ac:dyDescent="0.3">
      <c r="A11" s="529" t="s">
        <v>509</v>
      </c>
      <c r="B11" s="529"/>
      <c r="C11" s="529"/>
      <c r="D11" s="529"/>
      <c r="E11" s="142"/>
      <c r="F11" s="142"/>
      <c r="G11" s="142"/>
      <c r="H11" s="140">
        <f>E11+F11+G11</f>
        <v>0</v>
      </c>
      <c r="I11" s="140"/>
      <c r="J11" s="336"/>
    </row>
    <row r="12" spans="1:19" ht="29.25" customHeight="1" x14ac:dyDescent="0.3">
      <c r="A12" s="493" t="s">
        <v>525</v>
      </c>
      <c r="B12" s="451"/>
      <c r="C12" s="451"/>
      <c r="D12" s="452"/>
      <c r="E12" s="142"/>
      <c r="F12" s="142"/>
      <c r="G12" s="142"/>
      <c r="H12" s="140">
        <f>E12+F12+G12</f>
        <v>0</v>
      </c>
      <c r="I12" s="140"/>
      <c r="J12" s="336"/>
    </row>
    <row r="13" spans="1:19" ht="43.5" customHeight="1" x14ac:dyDescent="0.3">
      <c r="A13" s="529" t="s">
        <v>526</v>
      </c>
      <c r="B13" s="529"/>
      <c r="C13" s="529"/>
      <c r="D13" s="529"/>
      <c r="E13" s="142"/>
      <c r="F13" s="142"/>
      <c r="G13" s="142"/>
      <c r="H13" s="140">
        <f>E13+F13+G13</f>
        <v>0</v>
      </c>
      <c r="I13" s="140"/>
      <c r="J13" s="336"/>
    </row>
    <row r="14" spans="1:19" ht="42.75" customHeight="1" x14ac:dyDescent="0.3">
      <c r="A14" s="529" t="s">
        <v>527</v>
      </c>
      <c r="B14" s="529"/>
      <c r="C14" s="529"/>
      <c r="D14" s="529"/>
      <c r="E14" s="142"/>
      <c r="F14" s="142"/>
      <c r="G14" s="142"/>
      <c r="H14" s="140">
        <f>E14+F14+G14</f>
        <v>0</v>
      </c>
      <c r="I14" s="140"/>
      <c r="J14" s="336"/>
    </row>
    <row r="15" spans="1:19" x14ac:dyDescent="0.3">
      <c r="A15" s="317"/>
      <c r="B15" s="317"/>
      <c r="C15" s="317"/>
      <c r="D15" s="317"/>
      <c r="E15" s="317"/>
      <c r="F15" s="317"/>
      <c r="G15" s="317"/>
      <c r="H15" s="317"/>
      <c r="I15" s="317"/>
      <c r="J15" s="317"/>
    </row>
    <row r="16" spans="1:19" x14ac:dyDescent="0.3">
      <c r="A16" s="466" t="s">
        <v>41</v>
      </c>
      <c r="B16" s="467"/>
      <c r="C16" s="467"/>
      <c r="D16" s="467"/>
      <c r="E16" s="454"/>
      <c r="F16" s="454"/>
      <c r="G16" s="533"/>
      <c r="H16" s="533"/>
      <c r="I16" s="533"/>
      <c r="J16" s="334"/>
    </row>
    <row r="17" spans="1:21" x14ac:dyDescent="0.3">
      <c r="A17" s="336"/>
      <c r="B17" s="337"/>
      <c r="C17" s="337"/>
      <c r="D17" s="337"/>
      <c r="E17" s="338"/>
      <c r="F17" s="338"/>
      <c r="G17" s="330"/>
      <c r="H17" s="330"/>
      <c r="I17" s="330"/>
      <c r="J17" s="330"/>
    </row>
    <row r="18" spans="1:21" ht="39.6" x14ac:dyDescent="0.3">
      <c r="A18" s="548" t="s">
        <v>522</v>
      </c>
      <c r="B18" s="549"/>
      <c r="C18" s="549"/>
      <c r="D18" s="550"/>
      <c r="E18" s="109" t="s">
        <v>265</v>
      </c>
      <c r="F18" s="109" t="s">
        <v>42</v>
      </c>
      <c r="G18" s="109" t="s">
        <v>43</v>
      </c>
      <c r="H18" s="109" t="s">
        <v>44</v>
      </c>
      <c r="I18" s="328"/>
      <c r="J18" s="328"/>
    </row>
    <row r="19" spans="1:21" x14ac:dyDescent="0.3">
      <c r="A19" s="517" t="s">
        <v>45</v>
      </c>
      <c r="B19" s="518"/>
      <c r="C19" s="518"/>
      <c r="D19" s="519"/>
      <c r="E19" s="142"/>
      <c r="F19" s="142"/>
      <c r="G19" s="3">
        <f>SUM(E19:F19)</f>
        <v>0</v>
      </c>
      <c r="H19" s="4">
        <f>IF($G$24=0,0,G19/$G$24)</f>
        <v>0</v>
      </c>
      <c r="I19" s="328"/>
      <c r="J19" s="328"/>
    </row>
    <row r="20" spans="1:21" x14ac:dyDescent="0.3">
      <c r="A20" s="517" t="s">
        <v>46</v>
      </c>
      <c r="B20" s="518"/>
      <c r="C20" s="518"/>
      <c r="D20" s="519"/>
      <c r="E20" s="142"/>
      <c r="F20" s="142"/>
      <c r="G20" s="3">
        <f>SUM(E20:F20)</f>
        <v>0</v>
      </c>
      <c r="H20" s="4">
        <f>IF($G$24=0,0,G20/$G$24)</f>
        <v>0</v>
      </c>
      <c r="I20" s="328"/>
      <c r="J20" s="328"/>
    </row>
    <row r="21" spans="1:21" x14ac:dyDescent="0.3">
      <c r="A21" s="517" t="s">
        <v>47</v>
      </c>
      <c r="B21" s="518"/>
      <c r="C21" s="518"/>
      <c r="D21" s="519"/>
      <c r="E21" s="142"/>
      <c r="F21" s="142"/>
      <c r="G21" s="3">
        <f>SUM(E21:F21)</f>
        <v>0</v>
      </c>
      <c r="H21" s="4">
        <f>IF($G$24=0,0,G21/$G$24)</f>
        <v>0</v>
      </c>
      <c r="I21" s="328"/>
      <c r="J21" s="328"/>
    </row>
    <row r="22" spans="1:21" x14ac:dyDescent="0.3">
      <c r="A22" s="517" t="s">
        <v>48</v>
      </c>
      <c r="B22" s="518"/>
      <c r="C22" s="518"/>
      <c r="D22" s="519"/>
      <c r="E22" s="142"/>
      <c r="F22" s="142"/>
      <c r="G22" s="3">
        <f>SUM(E22:F22)</f>
        <v>0</v>
      </c>
      <c r="H22" s="4">
        <f>IF($G$24=0,0,G22/$G$24)</f>
        <v>0</v>
      </c>
      <c r="I22" s="328"/>
      <c r="J22" s="328"/>
    </row>
    <row r="23" spans="1:21" x14ac:dyDescent="0.3">
      <c r="A23" s="517" t="s">
        <v>196</v>
      </c>
      <c r="B23" s="518"/>
      <c r="C23" s="518"/>
      <c r="D23" s="519"/>
      <c r="E23" s="142"/>
      <c r="F23" s="142"/>
      <c r="G23" s="3">
        <f>SUM(E23:F23)</f>
        <v>0</v>
      </c>
      <c r="H23" s="4">
        <f>IF($G$24=0,0,G23/$G$24)</f>
        <v>0</v>
      </c>
      <c r="I23" s="328"/>
      <c r="J23" s="328"/>
    </row>
    <row r="24" spans="1:21" x14ac:dyDescent="0.3">
      <c r="A24" s="520" t="s">
        <v>43</v>
      </c>
      <c r="B24" s="521"/>
      <c r="C24" s="521"/>
      <c r="D24" s="522"/>
      <c r="E24" s="3">
        <f>SUM(E19:E23)</f>
        <v>0</v>
      </c>
      <c r="F24" s="3">
        <f>SUM(F19:F23)</f>
        <v>0</v>
      </c>
      <c r="G24" s="3">
        <f>SUM(G19:G23)</f>
        <v>0</v>
      </c>
      <c r="H24" s="4">
        <f>SUM(H19:H23)</f>
        <v>0</v>
      </c>
      <c r="I24" s="328"/>
      <c r="J24" s="328"/>
    </row>
    <row r="25" spans="1:21" x14ac:dyDescent="0.3">
      <c r="A25" s="317"/>
      <c r="B25" s="317"/>
      <c r="C25" s="317"/>
      <c r="D25" s="317"/>
      <c r="E25" s="317"/>
      <c r="F25" s="317"/>
      <c r="G25" s="317"/>
      <c r="H25" s="317"/>
      <c r="I25" s="328"/>
      <c r="J25" s="328"/>
    </row>
    <row r="26" spans="1:21" x14ac:dyDescent="0.3">
      <c r="A26" s="466" t="s">
        <v>41</v>
      </c>
      <c r="B26" s="467"/>
      <c r="C26" s="467"/>
      <c r="D26" s="467"/>
      <c r="E26" s="539"/>
      <c r="F26" s="551"/>
      <c r="G26" s="551"/>
      <c r="H26" s="552"/>
      <c r="I26" s="328"/>
      <c r="J26" s="328"/>
    </row>
    <row r="27" spans="1:21" x14ac:dyDescent="0.3">
      <c r="A27" s="328"/>
      <c r="B27" s="328"/>
      <c r="C27" s="328"/>
      <c r="D27" s="328"/>
      <c r="E27" s="328"/>
      <c r="F27" s="328"/>
      <c r="G27" s="328"/>
      <c r="H27" s="328"/>
      <c r="I27" s="328"/>
      <c r="J27" s="328"/>
    </row>
    <row r="28" spans="1:21" ht="85.5" hidden="1" customHeight="1" x14ac:dyDescent="0.3">
      <c r="A28" s="530" t="s">
        <v>546</v>
      </c>
      <c r="B28" s="531"/>
      <c r="C28" s="531"/>
      <c r="D28" s="531"/>
      <c r="E28" s="531"/>
      <c r="F28" s="531"/>
      <c r="G28" s="531"/>
      <c r="H28" s="532"/>
      <c r="I28" s="328"/>
      <c r="J28" s="328"/>
    </row>
    <row r="29" spans="1:21" hidden="1" x14ac:dyDescent="0.3">
      <c r="A29" s="328"/>
      <c r="B29" s="328"/>
      <c r="C29" s="328"/>
      <c r="D29" s="328"/>
      <c r="E29" s="328"/>
      <c r="F29" s="328"/>
      <c r="G29" s="328"/>
      <c r="H29" s="328"/>
      <c r="I29" s="328"/>
      <c r="J29" s="328"/>
    </row>
    <row r="30" spans="1:21" ht="60.75" hidden="1" customHeight="1" x14ac:dyDescent="0.3">
      <c r="A30" s="511" t="s">
        <v>523</v>
      </c>
      <c r="B30" s="547"/>
      <c r="C30" s="547"/>
      <c r="D30" s="547"/>
      <c r="E30" s="547"/>
      <c r="F30" s="547"/>
      <c r="G30" s="547"/>
      <c r="H30" s="317"/>
      <c r="I30" s="328"/>
      <c r="J30" s="328"/>
    </row>
    <row r="31" spans="1:21" hidden="1" x14ac:dyDescent="0.3">
      <c r="A31" s="317"/>
      <c r="B31" s="317"/>
      <c r="C31" s="317"/>
      <c r="D31" s="317"/>
      <c r="E31" s="317"/>
      <c r="F31" s="317"/>
      <c r="G31" s="317"/>
      <c r="H31" s="317"/>
      <c r="I31" s="328"/>
      <c r="J31" s="328"/>
    </row>
    <row r="32" spans="1:21" ht="105.6" hidden="1" x14ac:dyDescent="0.3">
      <c r="A32" s="553" t="s">
        <v>39</v>
      </c>
      <c r="B32" s="553"/>
      <c r="C32" s="553"/>
      <c r="D32" s="553"/>
      <c r="E32" s="339" t="s">
        <v>359</v>
      </c>
      <c r="F32" s="339" t="s">
        <v>511</v>
      </c>
      <c r="G32" s="339"/>
      <c r="H32" s="339" t="s">
        <v>524</v>
      </c>
      <c r="I32" s="340" t="s">
        <v>512</v>
      </c>
      <c r="J32" s="331"/>
      <c r="K32" s="233" t="s">
        <v>569</v>
      </c>
      <c r="L32" s="554" t="s">
        <v>571</v>
      </c>
      <c r="M32" s="555"/>
      <c r="N32" s="555"/>
      <c r="O32" s="555"/>
      <c r="P32" s="555"/>
      <c r="Q32" s="555"/>
      <c r="R32" s="555"/>
      <c r="S32" s="555"/>
      <c r="T32" s="183"/>
      <c r="U32" s="183"/>
    </row>
    <row r="33" spans="1:11" hidden="1" x14ac:dyDescent="0.3">
      <c r="A33" s="458" t="s">
        <v>50</v>
      </c>
      <c r="B33" s="458"/>
      <c r="C33" s="458"/>
      <c r="D33" s="458"/>
      <c r="E33" s="341"/>
      <c r="F33" s="341"/>
      <c r="G33" s="342"/>
      <c r="H33" s="342">
        <f>E33+F33</f>
        <v>0</v>
      </c>
      <c r="I33" s="341"/>
      <c r="J33" s="343"/>
      <c r="K33" s="234">
        <f t="shared" ref="K33:K35" si="1">H33</f>
        <v>0</v>
      </c>
    </row>
    <row r="34" spans="1:11" hidden="1" x14ac:dyDescent="0.3">
      <c r="A34" s="458" t="s">
        <v>49</v>
      </c>
      <c r="B34" s="458"/>
      <c r="C34" s="458"/>
      <c r="D34" s="458"/>
      <c r="E34" s="341"/>
      <c r="F34" s="341"/>
      <c r="G34" s="342"/>
      <c r="H34" s="342">
        <f t="shared" ref="H34:H39" si="2">E34+F34</f>
        <v>0</v>
      </c>
      <c r="I34" s="341"/>
      <c r="J34" s="343"/>
      <c r="K34" s="234">
        <f t="shared" si="1"/>
        <v>0</v>
      </c>
    </row>
    <row r="35" spans="1:11" hidden="1" x14ac:dyDescent="0.3">
      <c r="A35" s="458" t="s">
        <v>40</v>
      </c>
      <c r="B35" s="458"/>
      <c r="C35" s="458"/>
      <c r="D35" s="458"/>
      <c r="E35" s="341"/>
      <c r="F35" s="341"/>
      <c r="G35" s="342"/>
      <c r="H35" s="341"/>
      <c r="I35" s="341"/>
      <c r="J35" s="343"/>
      <c r="K35" s="234">
        <f t="shared" si="1"/>
        <v>0</v>
      </c>
    </row>
    <row r="36" spans="1:11" hidden="1" x14ac:dyDescent="0.3">
      <c r="A36" s="458" t="s">
        <v>509</v>
      </c>
      <c r="B36" s="458"/>
      <c r="C36" s="458"/>
      <c r="D36" s="458"/>
      <c r="E36" s="344"/>
      <c r="F36" s="344"/>
      <c r="G36" s="345"/>
      <c r="H36" s="342">
        <f t="shared" si="2"/>
        <v>0</v>
      </c>
      <c r="I36" s="345"/>
      <c r="J36" s="336"/>
    </row>
    <row r="37" spans="1:11" ht="30" hidden="1" customHeight="1" x14ac:dyDescent="0.3">
      <c r="A37" s="458" t="s">
        <v>525</v>
      </c>
      <c r="B37" s="458"/>
      <c r="C37" s="458"/>
      <c r="D37" s="458"/>
      <c r="E37" s="344"/>
      <c r="F37" s="344"/>
      <c r="G37" s="345"/>
      <c r="H37" s="342">
        <f t="shared" si="2"/>
        <v>0</v>
      </c>
      <c r="I37" s="345"/>
      <c r="J37" s="336"/>
    </row>
    <row r="38" spans="1:11" ht="45" hidden="1" customHeight="1" x14ac:dyDescent="0.3">
      <c r="A38" s="458" t="s">
        <v>526</v>
      </c>
      <c r="B38" s="458"/>
      <c r="C38" s="458"/>
      <c r="D38" s="458"/>
      <c r="E38" s="344"/>
      <c r="F38" s="344"/>
      <c r="G38" s="345"/>
      <c r="H38" s="342">
        <f t="shared" si="2"/>
        <v>0</v>
      </c>
      <c r="I38" s="345"/>
      <c r="J38" s="336"/>
    </row>
    <row r="39" spans="1:11" ht="45" hidden="1" customHeight="1" x14ac:dyDescent="0.3">
      <c r="A39" s="458" t="s">
        <v>527</v>
      </c>
      <c r="B39" s="458"/>
      <c r="C39" s="458"/>
      <c r="D39" s="458"/>
      <c r="E39" s="344"/>
      <c r="F39" s="344"/>
      <c r="G39" s="345"/>
      <c r="H39" s="342">
        <f t="shared" si="2"/>
        <v>0</v>
      </c>
      <c r="I39" s="345"/>
      <c r="J39" s="336"/>
    </row>
    <row r="40" spans="1:11" hidden="1" x14ac:dyDescent="0.3">
      <c r="A40" s="317"/>
      <c r="B40" s="317"/>
      <c r="C40" s="317"/>
      <c r="D40" s="317"/>
      <c r="E40" s="317"/>
      <c r="F40" s="317"/>
      <c r="G40" s="317"/>
      <c r="H40" s="317"/>
      <c r="I40" s="328"/>
      <c r="J40" s="328"/>
    </row>
    <row r="41" spans="1:11" ht="77.099999999999994" hidden="1" customHeight="1" x14ac:dyDescent="0.3">
      <c r="A41" s="559" t="s">
        <v>41</v>
      </c>
      <c r="B41" s="560"/>
      <c r="C41" s="560"/>
      <c r="D41" s="560"/>
      <c r="E41" s="561"/>
      <c r="F41" s="561"/>
      <c r="G41" s="562"/>
      <c r="H41" s="562"/>
      <c r="I41" s="328"/>
      <c r="J41" s="328"/>
    </row>
    <row r="42" spans="1:11" hidden="1" x14ac:dyDescent="0.3">
      <c r="A42" s="336"/>
      <c r="B42" s="337"/>
      <c r="C42" s="337"/>
      <c r="D42" s="337"/>
      <c r="E42" s="346"/>
      <c r="F42" s="346"/>
      <c r="G42" s="334"/>
      <c r="H42" s="334"/>
      <c r="I42" s="328"/>
      <c r="J42" s="328"/>
    </row>
    <row r="43" spans="1:11" ht="39.6" hidden="1" x14ac:dyDescent="0.3">
      <c r="A43" s="553" t="s">
        <v>522</v>
      </c>
      <c r="B43" s="563"/>
      <c r="C43" s="563"/>
      <c r="D43" s="563"/>
      <c r="E43" s="339" t="s">
        <v>265</v>
      </c>
      <c r="F43" s="339" t="s">
        <v>42</v>
      </c>
      <c r="G43" s="339" t="s">
        <v>43</v>
      </c>
      <c r="H43" s="339" t="s">
        <v>44</v>
      </c>
      <c r="I43" s="328"/>
      <c r="J43" s="328"/>
    </row>
    <row r="44" spans="1:11" hidden="1" x14ac:dyDescent="0.3">
      <c r="A44" s="564" t="s">
        <v>45</v>
      </c>
      <c r="B44" s="565"/>
      <c r="C44" s="565"/>
      <c r="D44" s="566"/>
      <c r="E44" s="344"/>
      <c r="F44" s="344"/>
      <c r="G44" s="347">
        <f>SUM(E44:F44)</f>
        <v>0</v>
      </c>
      <c r="H44" s="348">
        <f>IF($G$49=0,0,G44/$G$49)</f>
        <v>0</v>
      </c>
      <c r="I44" s="328"/>
      <c r="J44" s="328"/>
    </row>
    <row r="45" spans="1:11" hidden="1" x14ac:dyDescent="0.3">
      <c r="A45" s="564" t="s">
        <v>46</v>
      </c>
      <c r="B45" s="565"/>
      <c r="C45" s="565"/>
      <c r="D45" s="566"/>
      <c r="E45" s="344"/>
      <c r="F45" s="344"/>
      <c r="G45" s="347">
        <f>SUM(E45:F45)</f>
        <v>0</v>
      </c>
      <c r="H45" s="348">
        <f>IF($G$49=0,0,G45/$G$49)</f>
        <v>0</v>
      </c>
      <c r="I45" s="328"/>
      <c r="J45" s="328"/>
    </row>
    <row r="46" spans="1:11" hidden="1" x14ac:dyDescent="0.3">
      <c r="A46" s="564" t="s">
        <v>47</v>
      </c>
      <c r="B46" s="565"/>
      <c r="C46" s="565"/>
      <c r="D46" s="566"/>
      <c r="E46" s="344"/>
      <c r="F46" s="344"/>
      <c r="G46" s="347">
        <f>SUM(E46:F46)</f>
        <v>0</v>
      </c>
      <c r="H46" s="348">
        <f>IF($G$49=0,0,G46/$G$49)</f>
        <v>0</v>
      </c>
      <c r="I46" s="328"/>
      <c r="J46" s="328"/>
    </row>
    <row r="47" spans="1:11" hidden="1" x14ac:dyDescent="0.3">
      <c r="A47" s="564" t="s">
        <v>48</v>
      </c>
      <c r="B47" s="565"/>
      <c r="C47" s="565"/>
      <c r="D47" s="566"/>
      <c r="E47" s="344"/>
      <c r="F47" s="344"/>
      <c r="G47" s="347">
        <f>SUM(E47:F47)</f>
        <v>0</v>
      </c>
      <c r="H47" s="348">
        <f>IF($G$49=0,0,G47/$G$49)</f>
        <v>0</v>
      </c>
      <c r="I47" s="328"/>
      <c r="J47" s="328"/>
    </row>
    <row r="48" spans="1:11" hidden="1" x14ac:dyDescent="0.3">
      <c r="A48" s="564" t="s">
        <v>196</v>
      </c>
      <c r="B48" s="565"/>
      <c r="C48" s="565"/>
      <c r="D48" s="566"/>
      <c r="E48" s="344"/>
      <c r="F48" s="344"/>
      <c r="G48" s="347">
        <f>SUM(E48:F48)</f>
        <v>0</v>
      </c>
      <c r="H48" s="348">
        <f>IF($G$49=0,0,G48/$G$49)</f>
        <v>0</v>
      </c>
      <c r="I48" s="328"/>
      <c r="J48" s="328"/>
    </row>
    <row r="49" spans="1:10" hidden="1" x14ac:dyDescent="0.3">
      <c r="A49" s="567" t="s">
        <v>43</v>
      </c>
      <c r="B49" s="568"/>
      <c r="C49" s="568"/>
      <c r="D49" s="569"/>
      <c r="E49" s="347">
        <f>SUM(E44:E48)</f>
        <v>0</v>
      </c>
      <c r="F49" s="347">
        <f>SUM(F44:F48)</f>
        <v>0</v>
      </c>
      <c r="G49" s="347">
        <f>SUM(G44:G48)</f>
        <v>0</v>
      </c>
      <c r="H49" s="348">
        <f>SUM(H44:H48)</f>
        <v>0</v>
      </c>
      <c r="I49" s="328"/>
      <c r="J49" s="328"/>
    </row>
    <row r="50" spans="1:10" hidden="1" x14ac:dyDescent="0.3">
      <c r="A50" s="317"/>
      <c r="B50" s="317"/>
      <c r="C50" s="317"/>
      <c r="D50" s="317"/>
      <c r="E50" s="317"/>
      <c r="F50" s="317"/>
      <c r="G50" s="317"/>
      <c r="H50" s="317"/>
      <c r="I50" s="328"/>
      <c r="J50" s="328"/>
    </row>
    <row r="51" spans="1:10" ht="77.099999999999994" hidden="1" customHeight="1" x14ac:dyDescent="0.3">
      <c r="A51" s="559" t="s">
        <v>41</v>
      </c>
      <c r="B51" s="560"/>
      <c r="C51" s="560"/>
      <c r="D51" s="560"/>
      <c r="E51" s="556"/>
      <c r="F51" s="557"/>
      <c r="G51" s="557"/>
      <c r="H51" s="558"/>
      <c r="I51" s="328"/>
      <c r="J51" s="328"/>
    </row>
    <row r="52" spans="1:10" hidden="1" x14ac:dyDescent="0.3">
      <c r="A52" s="328"/>
      <c r="B52" s="328"/>
      <c r="C52" s="328"/>
      <c r="D52" s="328"/>
      <c r="E52" s="328"/>
      <c r="F52" s="328"/>
      <c r="G52" s="328"/>
      <c r="H52" s="328"/>
      <c r="I52" s="328"/>
      <c r="J52" s="328"/>
    </row>
    <row r="53" spans="1:10" x14ac:dyDescent="0.3">
      <c r="A53" s="328"/>
      <c r="B53" s="328"/>
      <c r="C53" s="328"/>
      <c r="D53" s="328"/>
      <c r="E53" s="328"/>
      <c r="F53" s="328"/>
      <c r="G53" s="328"/>
      <c r="H53" s="328"/>
      <c r="I53" s="328"/>
      <c r="J53" s="328"/>
    </row>
  </sheetData>
  <sheetProtection algorithmName="SHA-512" hashValue="G0kvPDl30YHyVd6X7TZkkmx0MG9+xZHXziev2c5My+Pr1UjVSpoJwMSnXU68PQacxuQ2hMhC42aUpQq+yy6rlA==" saltValue="8+1qVkeflaaTK4+aQvLNdA==" spinCount="100000" sheet="1" formatRows="0"/>
  <mergeCells count="46">
    <mergeCell ref="L32:S32"/>
    <mergeCell ref="L5:S5"/>
    <mergeCell ref="E51:H51"/>
    <mergeCell ref="A39:D39"/>
    <mergeCell ref="A41:D41"/>
    <mergeCell ref="E41:H41"/>
    <mergeCell ref="A43:D43"/>
    <mergeCell ref="A44:D44"/>
    <mergeCell ref="A45:D45"/>
    <mergeCell ref="A46:D46"/>
    <mergeCell ref="A47:D47"/>
    <mergeCell ref="A48:D48"/>
    <mergeCell ref="A49:D49"/>
    <mergeCell ref="A51:D51"/>
    <mergeCell ref="A38:D38"/>
    <mergeCell ref="A23:D23"/>
    <mergeCell ref="A24:D24"/>
    <mergeCell ref="A26:D26"/>
    <mergeCell ref="E26:H26"/>
    <mergeCell ref="A30:G30"/>
    <mergeCell ref="A32:D32"/>
    <mergeCell ref="A28:H28"/>
    <mergeCell ref="A33:D33"/>
    <mergeCell ref="A34:D34"/>
    <mergeCell ref="A35:D35"/>
    <mergeCell ref="A36:D36"/>
    <mergeCell ref="A37:D37"/>
    <mergeCell ref="E16:I16"/>
    <mergeCell ref="A18:D18"/>
    <mergeCell ref="A19:D19"/>
    <mergeCell ref="A20:D20"/>
    <mergeCell ref="A21:D21"/>
    <mergeCell ref="A22:D22"/>
    <mergeCell ref="A9:D9"/>
    <mergeCell ref="A10:D10"/>
    <mergeCell ref="A11:D11"/>
    <mergeCell ref="A13:D13"/>
    <mergeCell ref="A14:D14"/>
    <mergeCell ref="A16:D16"/>
    <mergeCell ref="A12:D12"/>
    <mergeCell ref="A8:D8"/>
    <mergeCell ref="A1:I1"/>
    <mergeCell ref="A3:I3"/>
    <mergeCell ref="A5:D5"/>
    <mergeCell ref="A6:D6"/>
    <mergeCell ref="A7:D7"/>
  </mergeCells>
  <conditionalFormatting sqref="K6">
    <cfRule type="cellIs" dxfId="756" priority="18" operator="greaterThan">
      <formula>$I$6</formula>
    </cfRule>
  </conditionalFormatting>
  <conditionalFormatting sqref="K7">
    <cfRule type="cellIs" dxfId="755" priority="17" operator="greaterThan">
      <formula>$I$7</formula>
    </cfRule>
  </conditionalFormatting>
  <conditionalFormatting sqref="K8">
    <cfRule type="cellIs" dxfId="754" priority="11" operator="lessThan">
      <formula>$E$8</formula>
    </cfRule>
    <cfRule type="cellIs" dxfId="753" priority="12" operator="lessThan">
      <formula>$F$8</formula>
    </cfRule>
    <cfRule type="cellIs" dxfId="752" priority="13" operator="lessThan">
      <formula>$G$8</formula>
    </cfRule>
    <cfRule type="cellIs" dxfId="751" priority="16" operator="greaterThan">
      <formula>$I$8</formula>
    </cfRule>
  </conditionalFormatting>
  <conditionalFormatting sqref="K9">
    <cfRule type="cellIs" dxfId="750" priority="15" operator="greaterThan">
      <formula>$I$9</formula>
    </cfRule>
  </conditionalFormatting>
  <conditionalFormatting sqref="K10">
    <cfRule type="cellIs" dxfId="749" priority="14" operator="greaterThan">
      <formula>$I$10</formula>
    </cfRule>
  </conditionalFormatting>
  <conditionalFormatting sqref="K33">
    <cfRule type="cellIs" dxfId="748" priority="5" operator="greaterThan">
      <formula>$I$33</formula>
    </cfRule>
  </conditionalFormatting>
  <conditionalFormatting sqref="K34">
    <cfRule type="cellIs" dxfId="747" priority="4" operator="greaterThan">
      <formula>$I$34</formula>
    </cfRule>
  </conditionalFormatting>
  <conditionalFormatting sqref="K35">
    <cfRule type="cellIs" dxfId="746" priority="1" operator="lessThan">
      <formula>$E$35</formula>
    </cfRule>
    <cfRule type="cellIs" dxfId="745" priority="2" operator="lessThan">
      <formula>$F$35</formula>
    </cfRule>
    <cfRule type="cellIs" dxfId="744" priority="3" operator="greaterThan">
      <formula>$I$35</formula>
    </cfRule>
  </conditionalFormatting>
  <dataValidations count="4">
    <dataValidation type="decimal" operator="greaterThanOrEqual" allowBlank="1" showInputMessage="1" showErrorMessage="1" error="číslo musí být větší nebo rovné 0" sqref="J33:J35 J6:J10 E36:F36" xr:uid="{00000000-0002-0000-0300-000000000000}">
      <formula1>0</formula1>
    </dataValidation>
    <dataValidation type="whole" operator="greaterThanOrEqual" allowBlank="1" showInputMessage="1" showErrorMessage="1" error="zadejte celé číslo větší nebo rovné 0" sqref="E44:F48 E35:F35 I9 E8:I8 E13:G14 E19:F23 H35:I35 E38:F39" xr:uid="{00000000-0002-0000-0300-000001000000}">
      <formula1>0</formula1>
    </dataValidation>
    <dataValidation type="decimal" operator="greaterThanOrEqual" allowBlank="1" showInputMessage="1" showErrorMessage="1" error="zadejte číslo větší nebo rovné 0" sqref="E6:G7 I6:I7 E10:I10 E11:G12 E33:F34 I33:I34 E37:F37" xr:uid="{00000000-0002-0000-0300-000002000000}">
      <formula1>0</formula1>
    </dataValidation>
    <dataValidation type="whole" operator="greaterThanOrEqual" allowBlank="1" showInputMessage="1" showErrorMessage="1" error="zadejte číslo větší nebo rovné 0" sqref="E9:G9" xr:uid="{00000000-0002-0000-0300-000003000000}">
      <formula1>0</formula1>
    </dataValidation>
  </dataValidations>
  <pageMargins left="0.7" right="0.7" top="0.75" bottom="0.75" header="0.3" footer="0.3"/>
  <pageSetup paperSize="9" scale="88"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12">
    <tabColor rgb="FF92D050"/>
    <pageSetUpPr fitToPage="1"/>
  </sheetPr>
  <dimension ref="A1:S35"/>
  <sheetViews>
    <sheetView workbookViewId="0">
      <selection activeCell="I20" sqref="I20"/>
    </sheetView>
  </sheetViews>
  <sheetFormatPr defaultRowHeight="14.4" x14ac:dyDescent="0.3"/>
  <cols>
    <col min="5" max="9" width="11.6640625" customWidth="1"/>
    <col min="10" max="10" width="4.6640625" customWidth="1"/>
    <col min="11" max="11" width="9.109375"/>
    <col min="13" max="13" width="9.109375" customWidth="1"/>
  </cols>
  <sheetData>
    <row r="1" spans="1:19" ht="59.25" customHeight="1" x14ac:dyDescent="0.3">
      <c r="A1" s="530" t="s">
        <v>680</v>
      </c>
      <c r="B1" s="531"/>
      <c r="C1" s="531"/>
      <c r="D1" s="531"/>
      <c r="E1" s="531"/>
      <c r="F1" s="531"/>
      <c r="G1" s="531"/>
      <c r="H1" s="532"/>
      <c r="I1" s="532"/>
      <c r="J1" s="328"/>
      <c r="M1" s="239"/>
    </row>
    <row r="2" spans="1:19" x14ac:dyDescent="0.3">
      <c r="A2" s="317"/>
      <c r="B2" s="317"/>
      <c r="C2" s="317"/>
      <c r="D2" s="317"/>
      <c r="E2" s="317"/>
      <c r="F2" s="317"/>
      <c r="G2" s="317"/>
      <c r="H2" s="317"/>
      <c r="I2" s="317"/>
      <c r="J2" s="328"/>
    </row>
    <row r="3" spans="1:19" ht="60" customHeight="1" x14ac:dyDescent="0.3">
      <c r="A3" s="511" t="s">
        <v>539</v>
      </c>
      <c r="B3" s="532"/>
      <c r="C3" s="532"/>
      <c r="D3" s="532"/>
      <c r="E3" s="532"/>
      <c r="F3" s="532"/>
      <c r="G3" s="532"/>
      <c r="H3" s="532"/>
      <c r="I3" s="532"/>
      <c r="J3" s="328"/>
    </row>
    <row r="4" spans="1:19" x14ac:dyDescent="0.3">
      <c r="A4" s="317"/>
      <c r="B4" s="317"/>
      <c r="C4" s="317"/>
      <c r="D4" s="317"/>
      <c r="E4" s="317"/>
      <c r="F4" s="317"/>
      <c r="G4" s="317"/>
      <c r="H4" s="317"/>
      <c r="I4" s="317"/>
      <c r="J4" s="328"/>
    </row>
    <row r="5" spans="1:19" ht="89.25" customHeight="1" x14ac:dyDescent="0.3">
      <c r="A5" s="535" t="s">
        <v>39</v>
      </c>
      <c r="B5" s="535"/>
      <c r="C5" s="535"/>
      <c r="D5" s="535"/>
      <c r="E5" s="109" t="s">
        <v>674</v>
      </c>
      <c r="F5" s="109" t="s">
        <v>675</v>
      </c>
      <c r="G5" s="109" t="s">
        <v>676</v>
      </c>
      <c r="H5" s="109" t="s">
        <v>677</v>
      </c>
      <c r="I5" s="101" t="s">
        <v>678</v>
      </c>
      <c r="J5" s="328"/>
      <c r="K5" s="233" t="s">
        <v>569</v>
      </c>
      <c r="L5" s="554" t="s">
        <v>584</v>
      </c>
      <c r="M5" s="554"/>
      <c r="N5" s="554"/>
      <c r="O5" s="554"/>
      <c r="P5" s="554"/>
      <c r="Q5" s="554"/>
      <c r="R5" s="554"/>
      <c r="S5" s="554"/>
    </row>
    <row r="6" spans="1:19" x14ac:dyDescent="0.3">
      <c r="A6" s="529" t="s">
        <v>540</v>
      </c>
      <c r="B6" s="529"/>
      <c r="C6" s="529"/>
      <c r="D6" s="529"/>
      <c r="E6" s="8"/>
      <c r="F6" s="8"/>
      <c r="G6" s="8"/>
      <c r="H6" s="8"/>
      <c r="I6" s="8"/>
      <c r="J6" s="328"/>
      <c r="K6" s="234">
        <f t="shared" ref="K6:K9" si="0">H6</f>
        <v>0</v>
      </c>
      <c r="L6" s="570"/>
      <c r="M6" s="570"/>
      <c r="N6" s="570"/>
      <c r="O6" s="570"/>
      <c r="P6" s="570"/>
      <c r="Q6" s="570"/>
      <c r="R6" s="570"/>
      <c r="S6" s="570"/>
    </row>
    <row r="7" spans="1:19" x14ac:dyDescent="0.3">
      <c r="A7" s="529" t="s">
        <v>541</v>
      </c>
      <c r="B7" s="529"/>
      <c r="C7" s="529"/>
      <c r="D7" s="529"/>
      <c r="E7" s="8"/>
      <c r="F7" s="8"/>
      <c r="G7" s="8"/>
      <c r="H7" s="168">
        <f>E7+F7+G7</f>
        <v>0</v>
      </c>
      <c r="I7" s="8"/>
      <c r="J7" s="328"/>
      <c r="K7" s="234">
        <f t="shared" si="0"/>
        <v>0</v>
      </c>
      <c r="L7" s="570"/>
      <c r="M7" s="570"/>
      <c r="N7" s="570"/>
      <c r="O7" s="570"/>
      <c r="P7" s="570"/>
      <c r="Q7" s="570"/>
      <c r="R7" s="570"/>
      <c r="S7" s="570"/>
    </row>
    <row r="8" spans="1:19" x14ac:dyDescent="0.3">
      <c r="A8" s="529" t="s">
        <v>542</v>
      </c>
      <c r="B8" s="529"/>
      <c r="C8" s="529"/>
      <c r="D8" s="529"/>
      <c r="E8" s="168">
        <f>E6*E7</f>
        <v>0</v>
      </c>
      <c r="F8" s="168">
        <f>F6*F7</f>
        <v>0</v>
      </c>
      <c r="G8" s="168">
        <f>G6*G7</f>
        <v>0</v>
      </c>
      <c r="H8" s="168">
        <f>H6*H7</f>
        <v>0</v>
      </c>
      <c r="I8" s="168">
        <f>I6*I7</f>
        <v>0</v>
      </c>
      <c r="J8" s="328"/>
      <c r="K8" s="234">
        <f t="shared" si="0"/>
        <v>0</v>
      </c>
      <c r="L8" s="570"/>
      <c r="M8" s="570"/>
      <c r="N8" s="570"/>
      <c r="O8" s="570"/>
      <c r="P8" s="570"/>
      <c r="Q8" s="570"/>
      <c r="R8" s="570"/>
      <c r="S8" s="570"/>
    </row>
    <row r="9" spans="1:19" x14ac:dyDescent="0.3">
      <c r="A9" s="529" t="s">
        <v>543</v>
      </c>
      <c r="B9" s="529"/>
      <c r="C9" s="529"/>
      <c r="D9" s="529"/>
      <c r="E9" s="8"/>
      <c r="F9" s="8"/>
      <c r="G9" s="8"/>
      <c r="H9" s="168">
        <f>E9+F9+G9</f>
        <v>0</v>
      </c>
      <c r="I9" s="8"/>
      <c r="J9" s="328"/>
      <c r="K9" s="234">
        <f t="shared" si="0"/>
        <v>0</v>
      </c>
      <c r="L9" s="570"/>
      <c r="M9" s="570"/>
      <c r="N9" s="570"/>
      <c r="O9" s="570"/>
      <c r="P9" s="570"/>
      <c r="Q9" s="570"/>
      <c r="R9" s="570"/>
      <c r="S9" s="570"/>
    </row>
    <row r="10" spans="1:19" x14ac:dyDescent="0.3">
      <c r="A10" s="529" t="s">
        <v>544</v>
      </c>
      <c r="B10" s="529"/>
      <c r="C10" s="529"/>
      <c r="D10" s="529"/>
      <c r="E10" s="172">
        <f>IF(E8=0,0,E9/E8)</f>
        <v>0</v>
      </c>
      <c r="F10" s="172">
        <f>IF(F8=0,0,F9/F8)</f>
        <v>0</v>
      </c>
      <c r="G10" s="172">
        <f>IF(G8=0,0,G9/G8)</f>
        <v>0</v>
      </c>
      <c r="H10" s="172">
        <f>IF(H8=0,0,H9/H8)</f>
        <v>0</v>
      </c>
      <c r="I10" s="172">
        <f>IF(I8=0,0,I9/I8)</f>
        <v>0</v>
      </c>
      <c r="J10" s="328"/>
      <c r="K10" s="236"/>
      <c r="L10" s="570"/>
      <c r="M10" s="570"/>
      <c r="N10" s="570"/>
      <c r="O10" s="570"/>
      <c r="P10" s="570"/>
      <c r="Q10" s="570"/>
      <c r="R10" s="570"/>
      <c r="S10" s="570"/>
    </row>
    <row r="11" spans="1:19" x14ac:dyDescent="0.3">
      <c r="A11" s="529" t="s">
        <v>40</v>
      </c>
      <c r="B11" s="529"/>
      <c r="C11" s="529"/>
      <c r="D11" s="529"/>
      <c r="E11" s="8"/>
      <c r="F11" s="8"/>
      <c r="G11" s="8"/>
      <c r="H11" s="173">
        <f>G21</f>
        <v>0</v>
      </c>
      <c r="I11" s="8"/>
      <c r="J11" s="328"/>
      <c r="K11" s="238">
        <f>$H$11</f>
        <v>0</v>
      </c>
      <c r="L11" s="570"/>
      <c r="M11" s="570"/>
      <c r="N11" s="570"/>
      <c r="O11" s="570"/>
      <c r="P11" s="570"/>
      <c r="Q11" s="570"/>
      <c r="R11" s="570"/>
      <c r="S11" s="570"/>
    </row>
    <row r="12" spans="1:19" x14ac:dyDescent="0.3">
      <c r="A12" s="317"/>
      <c r="B12" s="317"/>
      <c r="C12" s="317"/>
      <c r="D12" s="317"/>
      <c r="E12" s="317"/>
      <c r="F12" s="317"/>
      <c r="G12" s="317"/>
      <c r="H12" s="317"/>
      <c r="I12" s="317"/>
      <c r="J12" s="328"/>
    </row>
    <row r="13" spans="1:19" ht="54" customHeight="1" x14ac:dyDescent="0.3">
      <c r="A13" s="478" t="s">
        <v>41</v>
      </c>
      <c r="B13" s="571"/>
      <c r="C13" s="571"/>
      <c r="D13" s="572"/>
      <c r="E13" s="515"/>
      <c r="F13" s="515"/>
      <c r="G13" s="516"/>
      <c r="H13" s="516"/>
      <c r="I13" s="516"/>
      <c r="J13" s="328"/>
      <c r="M13" s="146"/>
    </row>
    <row r="14" spans="1:19" x14ac:dyDescent="0.3">
      <c r="A14" s="317"/>
      <c r="B14" s="317"/>
      <c r="C14" s="317"/>
      <c r="D14" s="317"/>
      <c r="E14" s="317"/>
      <c r="F14" s="317"/>
      <c r="G14" s="317"/>
      <c r="H14" s="317"/>
      <c r="I14" s="317"/>
      <c r="J14" s="328"/>
    </row>
    <row r="15" spans="1:19" ht="39.6" x14ac:dyDescent="0.3">
      <c r="A15" s="526" t="s">
        <v>195</v>
      </c>
      <c r="B15" s="527"/>
      <c r="C15" s="527"/>
      <c r="D15" s="528"/>
      <c r="E15" s="109" t="s">
        <v>265</v>
      </c>
      <c r="F15" s="109" t="s">
        <v>42</v>
      </c>
      <c r="G15" s="109" t="s">
        <v>43</v>
      </c>
      <c r="H15" s="109" t="s">
        <v>44</v>
      </c>
      <c r="I15" s="317"/>
      <c r="J15" s="328"/>
    </row>
    <row r="16" spans="1:19" x14ac:dyDescent="0.3">
      <c r="A16" s="517" t="s">
        <v>45</v>
      </c>
      <c r="B16" s="518"/>
      <c r="C16" s="518"/>
      <c r="D16" s="519"/>
      <c r="E16" s="174"/>
      <c r="F16" s="174"/>
      <c r="G16" s="175">
        <f>E16+F16</f>
        <v>0</v>
      </c>
      <c r="H16" s="4">
        <f>IF($G$21=0,0,G16/$G$21)</f>
        <v>0</v>
      </c>
      <c r="I16" s="317"/>
      <c r="J16" s="328"/>
    </row>
    <row r="17" spans="1:13" x14ac:dyDescent="0.3">
      <c r="A17" s="517" t="s">
        <v>46</v>
      </c>
      <c r="B17" s="518"/>
      <c r="C17" s="518"/>
      <c r="D17" s="519"/>
      <c r="E17" s="174"/>
      <c r="F17" s="174"/>
      <c r="G17" s="175">
        <f>E17+F17</f>
        <v>0</v>
      </c>
      <c r="H17" s="4">
        <f>IF($G$21=0,0,G17/$G$21)</f>
        <v>0</v>
      </c>
      <c r="I17" s="317"/>
      <c r="J17" s="328"/>
      <c r="M17" s="1"/>
    </row>
    <row r="18" spans="1:13" x14ac:dyDescent="0.3">
      <c r="A18" s="517" t="s">
        <v>47</v>
      </c>
      <c r="B18" s="518"/>
      <c r="C18" s="518"/>
      <c r="D18" s="519"/>
      <c r="E18" s="174"/>
      <c r="F18" s="174"/>
      <c r="G18" s="175">
        <f>E18+F18</f>
        <v>0</v>
      </c>
      <c r="H18" s="4">
        <f>IF($G$21=0,0,G18/$G$21)</f>
        <v>0</v>
      </c>
      <c r="I18" s="317"/>
      <c r="J18" s="328"/>
    </row>
    <row r="19" spans="1:13" x14ac:dyDescent="0.3">
      <c r="A19" s="517" t="s">
        <v>48</v>
      </c>
      <c r="B19" s="518"/>
      <c r="C19" s="518"/>
      <c r="D19" s="519"/>
      <c r="E19" s="174"/>
      <c r="F19" s="174"/>
      <c r="G19" s="175">
        <f>E19+F19</f>
        <v>0</v>
      </c>
      <c r="H19" s="4">
        <f>IF($G$21=0,0,G19/$G$21)</f>
        <v>0</v>
      </c>
      <c r="I19" s="317"/>
      <c r="J19" s="328"/>
    </row>
    <row r="20" spans="1:13" x14ac:dyDescent="0.3">
      <c r="A20" s="517" t="s">
        <v>196</v>
      </c>
      <c r="B20" s="518"/>
      <c r="C20" s="518"/>
      <c r="D20" s="519"/>
      <c r="E20" s="174"/>
      <c r="F20" s="174"/>
      <c r="G20" s="175">
        <f>E20+F20</f>
        <v>0</v>
      </c>
      <c r="H20" s="4">
        <f>IF($G$21=0,0,G20/$G$21)</f>
        <v>0</v>
      </c>
      <c r="I20" s="317"/>
      <c r="J20" s="328"/>
    </row>
    <row r="21" spans="1:13" x14ac:dyDescent="0.3">
      <c r="A21" s="520" t="s">
        <v>43</v>
      </c>
      <c r="B21" s="521"/>
      <c r="C21" s="521"/>
      <c r="D21" s="522"/>
      <c r="E21" s="175">
        <f>SUM(E16:E20)</f>
        <v>0</v>
      </c>
      <c r="F21" s="175">
        <f>F16+F17+F18+F19+F20</f>
        <v>0</v>
      </c>
      <c r="G21" s="175">
        <f>SUM(G16:G20)</f>
        <v>0</v>
      </c>
      <c r="H21" s="4">
        <f>SUM(H16:H20)</f>
        <v>0</v>
      </c>
      <c r="I21" s="317"/>
      <c r="J21" s="328"/>
    </row>
    <row r="22" spans="1:13" x14ac:dyDescent="0.3">
      <c r="A22" s="317"/>
      <c r="B22" s="317"/>
      <c r="C22" s="317"/>
      <c r="D22" s="317"/>
      <c r="E22" s="317"/>
      <c r="F22" s="317"/>
      <c r="G22" s="317"/>
      <c r="H22" s="317"/>
      <c r="I22" s="317"/>
      <c r="J22" s="328"/>
    </row>
    <row r="23" spans="1:13" ht="50.25" customHeight="1" x14ac:dyDescent="0.3">
      <c r="A23" s="513" t="s">
        <v>41</v>
      </c>
      <c r="B23" s="514"/>
      <c r="C23" s="514"/>
      <c r="D23" s="514"/>
      <c r="E23" s="573"/>
      <c r="F23" s="573"/>
      <c r="G23" s="573"/>
      <c r="H23" s="574"/>
      <c r="I23" s="317"/>
      <c r="J23" s="328"/>
    </row>
    <row r="24" spans="1:13" x14ac:dyDescent="0.3">
      <c r="A24" s="317"/>
      <c r="B24" s="317"/>
      <c r="C24" s="317"/>
      <c r="D24" s="317"/>
      <c r="E24" s="317"/>
      <c r="F24" s="317"/>
      <c r="G24" s="317"/>
      <c r="H24" s="317"/>
      <c r="I24" s="317"/>
      <c r="J24" s="328"/>
    </row>
    <row r="25" spans="1:13" ht="39.6" x14ac:dyDescent="0.3">
      <c r="A25" s="535" t="s">
        <v>545</v>
      </c>
      <c r="B25" s="575"/>
      <c r="C25" s="575"/>
      <c r="D25" s="575"/>
      <c r="E25" s="109" t="s">
        <v>540</v>
      </c>
      <c r="F25" s="109" t="s">
        <v>44</v>
      </c>
      <c r="G25" s="349"/>
      <c r="H25" s="351"/>
      <c r="I25" s="349"/>
      <c r="J25" s="328"/>
    </row>
    <row r="26" spans="1:13" x14ac:dyDescent="0.3">
      <c r="A26" s="517" t="s">
        <v>45</v>
      </c>
      <c r="B26" s="518"/>
      <c r="C26" s="518"/>
      <c r="D26" s="519"/>
      <c r="E26" s="178">
        <f>$H$6*H16</f>
        <v>0</v>
      </c>
      <c r="F26" s="179">
        <f>IF($E$31=0,0,E26/$E$31)</f>
        <v>0</v>
      </c>
      <c r="G26" s="350"/>
      <c r="H26" s="352"/>
      <c r="I26" s="350"/>
      <c r="J26" s="328"/>
    </row>
    <row r="27" spans="1:13" x14ac:dyDescent="0.3">
      <c r="A27" s="517" t="s">
        <v>46</v>
      </c>
      <c r="B27" s="518"/>
      <c r="C27" s="518"/>
      <c r="D27" s="519"/>
      <c r="E27" s="178">
        <f>$H$6*H17</f>
        <v>0</v>
      </c>
      <c r="F27" s="179">
        <f>IF($E$31=0,0,E27/$E$31)</f>
        <v>0</v>
      </c>
      <c r="G27" s="350"/>
      <c r="H27" s="352"/>
      <c r="I27" s="350"/>
      <c r="J27" s="328"/>
    </row>
    <row r="28" spans="1:13" x14ac:dyDescent="0.3">
      <c r="A28" s="517" t="s">
        <v>47</v>
      </c>
      <c r="B28" s="518"/>
      <c r="C28" s="518"/>
      <c r="D28" s="519"/>
      <c r="E28" s="178">
        <f>$H$6*H18</f>
        <v>0</v>
      </c>
      <c r="F28" s="179">
        <f>IF($E$31=0,0,E28/$E$31)</f>
        <v>0</v>
      </c>
      <c r="G28" s="350"/>
      <c r="H28" s="352"/>
      <c r="I28" s="350"/>
      <c r="J28" s="328"/>
    </row>
    <row r="29" spans="1:13" x14ac:dyDescent="0.3">
      <c r="A29" s="517" t="s">
        <v>48</v>
      </c>
      <c r="B29" s="518"/>
      <c r="C29" s="518"/>
      <c r="D29" s="519"/>
      <c r="E29" s="178">
        <f>$H$6*H19</f>
        <v>0</v>
      </c>
      <c r="F29" s="179">
        <f>IF($E$31=0,0,E29/$E$31)</f>
        <v>0</v>
      </c>
      <c r="G29" s="350"/>
      <c r="H29" s="352"/>
      <c r="I29" s="350"/>
      <c r="J29" s="328"/>
    </row>
    <row r="30" spans="1:13" x14ac:dyDescent="0.3">
      <c r="A30" s="517" t="s">
        <v>196</v>
      </c>
      <c r="B30" s="518"/>
      <c r="C30" s="518"/>
      <c r="D30" s="519"/>
      <c r="E30" s="178">
        <f>$H$6*H20</f>
        <v>0</v>
      </c>
      <c r="F30" s="179">
        <f>IF($E$31=0,0,E30/$E$31)</f>
        <v>0</v>
      </c>
      <c r="G30" s="350"/>
      <c r="H30" s="352"/>
      <c r="I30" s="350"/>
      <c r="J30" s="328"/>
    </row>
    <row r="31" spans="1:13" x14ac:dyDescent="0.3">
      <c r="A31" s="520" t="s">
        <v>43</v>
      </c>
      <c r="B31" s="521"/>
      <c r="C31" s="521"/>
      <c r="D31" s="522"/>
      <c r="E31" s="176">
        <f>SUM(E26:E30)</f>
        <v>0</v>
      </c>
      <c r="F31" s="177">
        <f>SUM(F26:F30)</f>
        <v>0</v>
      </c>
      <c r="G31" s="350"/>
      <c r="H31" s="352"/>
      <c r="I31" s="350"/>
      <c r="J31" s="328"/>
    </row>
    <row r="32" spans="1:13" x14ac:dyDescent="0.3">
      <c r="A32" s="317"/>
      <c r="B32" s="317"/>
      <c r="C32" s="317"/>
      <c r="D32" s="317"/>
      <c r="E32" s="317"/>
      <c r="F32" s="317"/>
      <c r="G32" s="317"/>
      <c r="H32" s="317"/>
      <c r="I32" s="317"/>
      <c r="J32" s="328"/>
    </row>
    <row r="33" spans="1:13" ht="51.75" customHeight="1" x14ac:dyDescent="0.3">
      <c r="A33" s="513" t="s">
        <v>41</v>
      </c>
      <c r="B33" s="514"/>
      <c r="C33" s="514"/>
      <c r="D33" s="514"/>
      <c r="E33" s="573"/>
      <c r="F33" s="573"/>
      <c r="G33" s="573"/>
      <c r="H33" s="574"/>
      <c r="I33" s="317"/>
      <c r="J33" s="328"/>
    </row>
    <row r="34" spans="1:13" x14ac:dyDescent="0.3">
      <c r="A34" s="328"/>
      <c r="B34" s="328"/>
      <c r="C34" s="328"/>
      <c r="D34" s="328"/>
      <c r="E34" s="328"/>
      <c r="F34" s="328"/>
      <c r="G34" s="328"/>
      <c r="H34" s="328"/>
      <c r="I34" s="328"/>
      <c r="J34" s="328"/>
      <c r="M34" s="146"/>
    </row>
    <row r="35" spans="1:13" x14ac:dyDescent="0.3">
      <c r="A35" s="328"/>
      <c r="B35" s="328"/>
      <c r="C35" s="328"/>
      <c r="D35" s="328"/>
      <c r="E35" s="328"/>
      <c r="F35" s="328"/>
      <c r="G35" s="328"/>
      <c r="H35" s="328"/>
      <c r="I35" s="328"/>
      <c r="J35" s="328"/>
    </row>
  </sheetData>
  <sheetProtection algorithmName="SHA-512" hashValue="KjR5TqBIz6orDhHDNzhILYUsaWWQPNlKW3LCISEhr5DYfWUSIKzH3ZWr176mUWZo0DW69cPj6U+hPh0I44aeKg==" saltValue="QYHlatI6m90grIlq9iQnCA==" spinCount="100000" sheet="1" formatRows="0"/>
  <mergeCells count="30">
    <mergeCell ref="A33:D33"/>
    <mergeCell ref="E33:H33"/>
    <mergeCell ref="E23:H23"/>
    <mergeCell ref="A25:D25"/>
    <mergeCell ref="A26:D26"/>
    <mergeCell ref="A27:D27"/>
    <mergeCell ref="A29:D29"/>
    <mergeCell ref="A28:D28"/>
    <mergeCell ref="A18:D18"/>
    <mergeCell ref="A19:D19"/>
    <mergeCell ref="A20:D20"/>
    <mergeCell ref="A30:D30"/>
    <mergeCell ref="A31:D31"/>
    <mergeCell ref="A21:D21"/>
    <mergeCell ref="A23:D23"/>
    <mergeCell ref="L5:S11"/>
    <mergeCell ref="A16:D16"/>
    <mergeCell ref="A17:D17"/>
    <mergeCell ref="A15:D15"/>
    <mergeCell ref="A1:I1"/>
    <mergeCell ref="A3:I3"/>
    <mergeCell ref="A5:D5"/>
    <mergeCell ref="A6:D6"/>
    <mergeCell ref="A7:D7"/>
    <mergeCell ref="A8:D8"/>
    <mergeCell ref="A9:D9"/>
    <mergeCell ref="A10:D10"/>
    <mergeCell ref="A11:D11"/>
    <mergeCell ref="A13:D13"/>
    <mergeCell ref="E13:I13"/>
  </mergeCells>
  <conditionalFormatting sqref="E10:I10">
    <cfRule type="cellIs" dxfId="743" priority="1" operator="greaterThan">
      <formula>1</formula>
    </cfRule>
  </conditionalFormatting>
  <conditionalFormatting sqref="K6">
    <cfRule type="cellIs" dxfId="742" priority="17" operator="greaterThan">
      <formula>$I$6</formula>
    </cfRule>
  </conditionalFormatting>
  <conditionalFormatting sqref="K7">
    <cfRule type="cellIs" dxfId="741" priority="16" operator="greaterThan">
      <formula>$I$7</formula>
    </cfRule>
  </conditionalFormatting>
  <conditionalFormatting sqref="K9">
    <cfRule type="expression" dxfId="740" priority="6">
      <formula>$I$9&gt;$I$8</formula>
    </cfRule>
    <cfRule type="expression" dxfId="739" priority="7">
      <formula>$H$9&gt;$H$8</formula>
    </cfRule>
    <cfRule type="expression" dxfId="738" priority="8">
      <formula>$G$9&gt;$G$8</formula>
    </cfRule>
    <cfRule type="expression" dxfId="737" priority="9">
      <formula>$F$9&gt;$F$8</formula>
    </cfRule>
    <cfRule type="expression" dxfId="736" priority="10">
      <formula>$E$9&gt;$E$8</formula>
    </cfRule>
    <cfRule type="cellIs" dxfId="735" priority="15" operator="greaterThan">
      <formula>$I$9</formula>
    </cfRule>
  </conditionalFormatting>
  <conditionalFormatting sqref="K11">
    <cfRule type="expression" dxfId="734" priority="11">
      <formula>$H$11&lt;$G$11</formula>
    </cfRule>
    <cfRule type="expression" dxfId="733" priority="12">
      <formula>$H$11&lt;$F$11</formula>
    </cfRule>
    <cfRule type="expression" dxfId="732" priority="13">
      <formula>$H$11&lt;$E$11</formula>
    </cfRule>
    <cfRule type="cellIs" dxfId="731" priority="14" operator="greaterThan">
      <formula>$I$11</formula>
    </cfRule>
  </conditionalFormatting>
  <dataValidations count="2">
    <dataValidation type="decimal" operator="greaterThanOrEqual" allowBlank="1" showInputMessage="1" showErrorMessage="1" error="zadejte číslo větší nebo rovné 0" sqref="E7:G7 I7 E9:I9" xr:uid="{00000000-0002-0000-0400-000000000000}">
      <formula1>0</formula1>
    </dataValidation>
    <dataValidation type="whole" operator="greaterThanOrEqual" allowBlank="1" showInputMessage="1" showErrorMessage="1" error="zadejte celé číslo větší nebo rovné 0" sqref="E16:F20 E6:I6 E11:G11 I11" xr:uid="{00000000-0002-0000-0400-000001000000}">
      <formula1>0</formula1>
    </dataValidation>
  </dataValidations>
  <pageMargins left="0.7" right="0.7" top="0.75" bottom="0.75" header="0.3" footer="0.3"/>
  <pageSetup paperSize="9" scale="8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13">
    <tabColor rgb="FF92D050"/>
    <pageSetUpPr fitToPage="1"/>
  </sheetPr>
  <dimension ref="A1:S31"/>
  <sheetViews>
    <sheetView workbookViewId="0">
      <selection activeCell="K33" sqref="K33"/>
    </sheetView>
  </sheetViews>
  <sheetFormatPr defaultRowHeight="14.4" x14ac:dyDescent="0.3"/>
  <cols>
    <col min="5" max="9" width="11.6640625" customWidth="1"/>
    <col min="10" max="10" width="4.6640625" customWidth="1"/>
    <col min="11" max="20" width="9.109375"/>
  </cols>
  <sheetData>
    <row r="1" spans="1:19" ht="60" customHeight="1" x14ac:dyDescent="0.3">
      <c r="A1" s="530" t="s">
        <v>673</v>
      </c>
      <c r="B1" s="531"/>
      <c r="C1" s="531"/>
      <c r="D1" s="531"/>
      <c r="E1" s="531"/>
      <c r="F1" s="531"/>
      <c r="G1" s="531"/>
      <c r="H1" s="532"/>
      <c r="I1" s="532"/>
      <c r="J1" s="328"/>
    </row>
    <row r="2" spans="1:19" x14ac:dyDescent="0.3">
      <c r="A2" s="317"/>
      <c r="B2" s="317"/>
      <c r="C2" s="317"/>
      <c r="D2" s="317"/>
      <c r="E2" s="317"/>
      <c r="F2" s="317"/>
      <c r="G2" s="317"/>
      <c r="H2" s="317"/>
      <c r="I2" s="317"/>
      <c r="J2" s="328"/>
    </row>
    <row r="3" spans="1:19" ht="45.75" customHeight="1" x14ac:dyDescent="0.3">
      <c r="A3" s="511" t="s">
        <v>681</v>
      </c>
      <c r="B3" s="547"/>
      <c r="C3" s="547"/>
      <c r="D3" s="547"/>
      <c r="E3" s="547"/>
      <c r="F3" s="547"/>
      <c r="G3" s="547"/>
      <c r="H3" s="532"/>
      <c r="I3" s="532"/>
      <c r="J3" s="328"/>
    </row>
    <row r="4" spans="1:19" x14ac:dyDescent="0.3">
      <c r="A4" s="317"/>
      <c r="B4" s="317"/>
      <c r="C4" s="317"/>
      <c r="D4" s="317"/>
      <c r="E4" s="317"/>
      <c r="F4" s="317"/>
      <c r="G4" s="317"/>
      <c r="H4" s="317"/>
      <c r="I4" s="317"/>
      <c r="J4" s="328"/>
    </row>
    <row r="5" spans="1:19" ht="92.4" x14ac:dyDescent="0.3">
      <c r="A5" s="535" t="s">
        <v>39</v>
      </c>
      <c r="B5" s="535"/>
      <c r="C5" s="535"/>
      <c r="D5" s="535"/>
      <c r="E5" s="109" t="s">
        <v>588</v>
      </c>
      <c r="F5" s="109" t="s">
        <v>589</v>
      </c>
      <c r="G5" s="109" t="s">
        <v>590</v>
      </c>
      <c r="H5" s="109" t="s">
        <v>591</v>
      </c>
      <c r="I5" s="101" t="s">
        <v>592</v>
      </c>
      <c r="J5" s="328"/>
      <c r="K5" s="233" t="s">
        <v>569</v>
      </c>
      <c r="L5" s="576" t="s">
        <v>570</v>
      </c>
      <c r="M5" s="554"/>
      <c r="N5" s="554"/>
      <c r="O5" s="554"/>
      <c r="P5" s="554"/>
      <c r="Q5" s="554"/>
      <c r="R5" s="554"/>
      <c r="S5" s="554"/>
    </row>
    <row r="6" spans="1:19" x14ac:dyDescent="0.3">
      <c r="A6" s="529" t="s">
        <v>540</v>
      </c>
      <c r="B6" s="529"/>
      <c r="C6" s="529"/>
      <c r="D6" s="529"/>
      <c r="E6" s="8"/>
      <c r="F6" s="8"/>
      <c r="G6" s="8"/>
      <c r="H6" s="8"/>
      <c r="I6" s="142"/>
      <c r="J6" s="328"/>
      <c r="K6" s="234">
        <f t="shared" ref="K6:K8" si="0">H6</f>
        <v>0</v>
      </c>
      <c r="L6" s="577"/>
      <c r="M6" s="570"/>
      <c r="N6" s="570"/>
      <c r="O6" s="570"/>
      <c r="P6" s="570"/>
      <c r="Q6" s="570"/>
      <c r="R6" s="570"/>
      <c r="S6" s="570"/>
    </row>
    <row r="7" spans="1:19" x14ac:dyDescent="0.3">
      <c r="A7" s="529" t="s">
        <v>541</v>
      </c>
      <c r="B7" s="529"/>
      <c r="C7" s="529"/>
      <c r="D7" s="529"/>
      <c r="E7" s="8"/>
      <c r="F7" s="8"/>
      <c r="G7" s="8"/>
      <c r="H7" s="168">
        <f>E7+F7+G7</f>
        <v>0</v>
      </c>
      <c r="I7" s="142"/>
      <c r="J7" s="328"/>
      <c r="K7" s="234">
        <f t="shared" si="0"/>
        <v>0</v>
      </c>
      <c r="L7" s="577"/>
      <c r="M7" s="570"/>
      <c r="N7" s="570"/>
      <c r="O7" s="570"/>
      <c r="P7" s="570"/>
      <c r="Q7" s="570"/>
      <c r="R7" s="570"/>
      <c r="S7" s="570"/>
    </row>
    <row r="8" spans="1:19" x14ac:dyDescent="0.3">
      <c r="A8" s="529" t="s">
        <v>542</v>
      </c>
      <c r="B8" s="529"/>
      <c r="C8" s="529"/>
      <c r="D8" s="529"/>
      <c r="E8" s="168">
        <f>E6*E7</f>
        <v>0</v>
      </c>
      <c r="F8" s="168">
        <f>F6*F7</f>
        <v>0</v>
      </c>
      <c r="G8" s="168">
        <f>G6*G7</f>
        <v>0</v>
      </c>
      <c r="H8" s="168">
        <f>H6*H7</f>
        <v>0</v>
      </c>
      <c r="I8" s="168">
        <f>I6*I7</f>
        <v>0</v>
      </c>
      <c r="J8" s="328"/>
      <c r="K8" s="234">
        <f t="shared" si="0"/>
        <v>0</v>
      </c>
      <c r="L8" s="577"/>
      <c r="M8" s="570"/>
      <c r="N8" s="570"/>
      <c r="O8" s="570"/>
      <c r="P8" s="570"/>
      <c r="Q8" s="570"/>
      <c r="R8" s="570"/>
      <c r="S8" s="570"/>
    </row>
    <row r="9" spans="1:19" x14ac:dyDescent="0.3">
      <c r="A9" s="529" t="s">
        <v>543</v>
      </c>
      <c r="B9" s="529"/>
      <c r="C9" s="529"/>
      <c r="D9" s="529"/>
      <c r="E9" s="8"/>
      <c r="F9" s="8"/>
      <c r="G9" s="8"/>
      <c r="H9" s="168">
        <f>E9+F9+G9</f>
        <v>0</v>
      </c>
      <c r="I9" s="142"/>
      <c r="J9" s="328"/>
      <c r="K9" s="236"/>
      <c r="L9" s="577"/>
      <c r="M9" s="570"/>
      <c r="N9" s="570"/>
      <c r="O9" s="570"/>
      <c r="P9" s="570"/>
      <c r="Q9" s="570"/>
      <c r="R9" s="570"/>
      <c r="S9" s="570"/>
    </row>
    <row r="10" spans="1:19" x14ac:dyDescent="0.3">
      <c r="A10" s="529" t="s">
        <v>544</v>
      </c>
      <c r="B10" s="448"/>
      <c r="C10" s="448"/>
      <c r="D10" s="448"/>
      <c r="E10" s="172">
        <f>IF(E8=0,0,E9/E8)</f>
        <v>0</v>
      </c>
      <c r="F10" s="172">
        <f>IF(F8=0,0,F9/F8)</f>
        <v>0</v>
      </c>
      <c r="G10" s="172">
        <f>IF(G8=0,0,G9/G8)</f>
        <v>0</v>
      </c>
      <c r="H10" s="172">
        <f>IF(H8=0,0,H9/H8)</f>
        <v>0</v>
      </c>
      <c r="I10" s="172">
        <f>IF(I8=0,0,I9/I8)</f>
        <v>0</v>
      </c>
      <c r="J10" s="328"/>
      <c r="K10" s="235">
        <f>H10</f>
        <v>0</v>
      </c>
      <c r="L10" s="577"/>
      <c r="M10" s="570"/>
      <c r="N10" s="570"/>
      <c r="O10" s="570"/>
      <c r="P10" s="570"/>
      <c r="Q10" s="570"/>
      <c r="R10" s="570"/>
      <c r="S10" s="570"/>
    </row>
    <row r="11" spans="1:19" x14ac:dyDescent="0.3">
      <c r="A11" s="529" t="s">
        <v>40</v>
      </c>
      <c r="B11" s="529"/>
      <c r="C11" s="529"/>
      <c r="D11" s="529"/>
      <c r="E11" s="8"/>
      <c r="F11" s="8"/>
      <c r="G11" s="8"/>
      <c r="H11" s="8"/>
      <c r="I11" s="142"/>
      <c r="J11" s="328"/>
      <c r="K11" s="234">
        <f>$H$11</f>
        <v>0</v>
      </c>
      <c r="L11" s="577"/>
      <c r="M11" s="570"/>
      <c r="N11" s="570"/>
      <c r="O11" s="570"/>
      <c r="P11" s="570"/>
      <c r="Q11" s="570"/>
      <c r="R11" s="570"/>
      <c r="S11" s="570"/>
    </row>
    <row r="12" spans="1:19" x14ac:dyDescent="0.3">
      <c r="A12" s="529" t="s">
        <v>521</v>
      </c>
      <c r="B12" s="529"/>
      <c r="C12" s="529"/>
      <c r="D12" s="529"/>
      <c r="E12" s="8"/>
      <c r="F12" s="8"/>
      <c r="G12" s="8"/>
      <c r="H12" s="168">
        <f>E12+F12+G12</f>
        <v>0</v>
      </c>
      <c r="I12" s="140"/>
      <c r="J12" s="328"/>
    </row>
    <row r="13" spans="1:19" x14ac:dyDescent="0.3">
      <c r="A13" s="317"/>
      <c r="B13" s="317"/>
      <c r="C13" s="317"/>
      <c r="D13" s="317"/>
      <c r="E13" s="317"/>
      <c r="F13" s="317"/>
      <c r="G13" s="317"/>
      <c r="H13" s="317"/>
      <c r="I13" s="317"/>
      <c r="J13" s="328"/>
    </row>
    <row r="14" spans="1:19" x14ac:dyDescent="0.3">
      <c r="A14" s="466" t="s">
        <v>41</v>
      </c>
      <c r="B14" s="467"/>
      <c r="C14" s="467"/>
      <c r="D14" s="467"/>
      <c r="E14" s="454"/>
      <c r="F14" s="454"/>
      <c r="G14" s="533"/>
      <c r="H14" s="533"/>
      <c r="I14" s="533"/>
      <c r="J14" s="328"/>
    </row>
    <row r="15" spans="1:19" x14ac:dyDescent="0.3">
      <c r="A15" s="317"/>
      <c r="B15" s="317"/>
      <c r="C15" s="317"/>
      <c r="D15" s="317"/>
      <c r="E15" s="317"/>
      <c r="F15" s="317"/>
      <c r="G15" s="317"/>
      <c r="H15" s="317"/>
      <c r="I15" s="317"/>
      <c r="J15" s="328"/>
    </row>
    <row r="16" spans="1:19" x14ac:dyDescent="0.3">
      <c r="A16" s="328"/>
      <c r="B16" s="328"/>
      <c r="C16" s="328"/>
      <c r="D16" s="328"/>
      <c r="E16" s="328"/>
      <c r="F16" s="328"/>
      <c r="G16" s="328"/>
      <c r="H16" s="328"/>
      <c r="I16" s="328"/>
      <c r="J16" s="328"/>
    </row>
    <row r="17" spans="1:19" ht="88.5" hidden="1" customHeight="1" x14ac:dyDescent="0.3">
      <c r="A17" s="544" t="s">
        <v>546</v>
      </c>
      <c r="B17" s="477"/>
      <c r="C17" s="477"/>
      <c r="D17" s="477"/>
      <c r="E17" s="477"/>
      <c r="F17" s="477"/>
      <c r="G17" s="477"/>
      <c r="H17" s="545"/>
    </row>
    <row r="18" spans="1:19" ht="15" hidden="1" customHeight="1" x14ac:dyDescent="0.3">
      <c r="A18" s="1"/>
      <c r="B18" s="1"/>
      <c r="C18" s="1"/>
      <c r="D18" s="1"/>
      <c r="E18" s="1"/>
      <c r="F18" s="1"/>
      <c r="G18" s="1"/>
      <c r="H18" s="1"/>
    </row>
    <row r="19" spans="1:19" ht="30" hidden="1" customHeight="1" x14ac:dyDescent="0.3">
      <c r="A19" s="546" t="s">
        <v>551</v>
      </c>
      <c r="B19" s="578"/>
      <c r="C19" s="578"/>
      <c r="D19" s="578"/>
      <c r="E19" s="578"/>
      <c r="F19" s="578"/>
      <c r="G19" s="578"/>
      <c r="H19" s="545"/>
    </row>
    <row r="20" spans="1:19" ht="15" hidden="1" customHeight="1" x14ac:dyDescent="0.3">
      <c r="A20" s="1"/>
      <c r="B20" s="1"/>
      <c r="C20" s="1"/>
      <c r="D20" s="1"/>
      <c r="E20" s="1"/>
      <c r="F20" s="1"/>
      <c r="G20" s="1"/>
      <c r="H20" s="1"/>
    </row>
    <row r="21" spans="1:19" ht="102" hidden="1" customHeight="1" x14ac:dyDescent="0.3">
      <c r="A21" s="535" t="s">
        <v>39</v>
      </c>
      <c r="B21" s="535"/>
      <c r="C21" s="535"/>
      <c r="D21" s="535"/>
      <c r="E21" s="109" t="s">
        <v>359</v>
      </c>
      <c r="F21" s="109" t="s">
        <v>511</v>
      </c>
      <c r="G21" s="109"/>
      <c r="H21" s="109" t="s">
        <v>524</v>
      </c>
      <c r="I21" s="101" t="s">
        <v>512</v>
      </c>
      <c r="K21" s="233" t="s">
        <v>569</v>
      </c>
      <c r="L21" s="576" t="s">
        <v>574</v>
      </c>
      <c r="M21" s="554"/>
      <c r="N21" s="554"/>
      <c r="O21" s="554"/>
      <c r="P21" s="554"/>
      <c r="Q21" s="554"/>
      <c r="R21" s="554"/>
      <c r="S21" s="554"/>
    </row>
    <row r="22" spans="1:19" ht="15" hidden="1" customHeight="1" x14ac:dyDescent="0.3">
      <c r="A22" s="529" t="s">
        <v>540</v>
      </c>
      <c r="B22" s="529"/>
      <c r="C22" s="529"/>
      <c r="D22" s="529"/>
      <c r="E22" s="8"/>
      <c r="F22" s="8"/>
      <c r="G22" s="168"/>
      <c r="H22" s="8"/>
      <c r="I22" s="8"/>
      <c r="K22" s="234">
        <f t="shared" ref="K22:K27" si="1">H22</f>
        <v>0</v>
      </c>
      <c r="L22" s="577"/>
      <c r="M22" s="570"/>
      <c r="N22" s="570"/>
      <c r="O22" s="570"/>
      <c r="P22" s="570"/>
      <c r="Q22" s="570"/>
      <c r="R22" s="570"/>
      <c r="S22" s="570"/>
    </row>
    <row r="23" spans="1:19" ht="15" hidden="1" customHeight="1" x14ac:dyDescent="0.3">
      <c r="A23" s="529" t="s">
        <v>541</v>
      </c>
      <c r="B23" s="529"/>
      <c r="C23" s="529"/>
      <c r="D23" s="529"/>
      <c r="E23" s="8"/>
      <c r="F23" s="8"/>
      <c r="G23" s="168"/>
      <c r="H23" s="168">
        <f>E23+F23</f>
        <v>0</v>
      </c>
      <c r="I23" s="8"/>
      <c r="K23" s="234">
        <f t="shared" si="1"/>
        <v>0</v>
      </c>
      <c r="L23" s="577"/>
      <c r="M23" s="570"/>
      <c r="N23" s="570"/>
      <c r="O23" s="570"/>
      <c r="P23" s="570"/>
      <c r="Q23" s="570"/>
      <c r="R23" s="570"/>
      <c r="S23" s="570"/>
    </row>
    <row r="24" spans="1:19" ht="15" hidden="1" customHeight="1" x14ac:dyDescent="0.3">
      <c r="A24" s="529" t="s">
        <v>542</v>
      </c>
      <c r="B24" s="529"/>
      <c r="C24" s="529"/>
      <c r="D24" s="529"/>
      <c r="E24" s="168">
        <f>E22*E23</f>
        <v>0</v>
      </c>
      <c r="F24" s="168">
        <f>F22*F23</f>
        <v>0</v>
      </c>
      <c r="G24" s="168"/>
      <c r="H24" s="168">
        <f>H22*H23</f>
        <v>0</v>
      </c>
      <c r="I24" s="168">
        <f>I22*I23</f>
        <v>0</v>
      </c>
      <c r="K24" s="234">
        <f t="shared" si="1"/>
        <v>0</v>
      </c>
      <c r="L24" s="577"/>
      <c r="M24" s="570"/>
      <c r="N24" s="570"/>
      <c r="O24" s="570"/>
      <c r="P24" s="570"/>
      <c r="Q24" s="570"/>
      <c r="R24" s="570"/>
      <c r="S24" s="570"/>
    </row>
    <row r="25" spans="1:19" ht="15" hidden="1" customHeight="1" x14ac:dyDescent="0.3">
      <c r="A25" s="529" t="s">
        <v>543</v>
      </c>
      <c r="B25" s="529"/>
      <c r="C25" s="529"/>
      <c r="D25" s="529"/>
      <c r="E25" s="8"/>
      <c r="F25" s="8"/>
      <c r="G25" s="168"/>
      <c r="H25" s="168">
        <f>E25+F25</f>
        <v>0</v>
      </c>
      <c r="I25" s="8"/>
      <c r="K25" s="234">
        <f t="shared" si="1"/>
        <v>0</v>
      </c>
      <c r="L25" s="577"/>
      <c r="M25" s="570"/>
      <c r="N25" s="570"/>
      <c r="O25" s="570"/>
      <c r="P25" s="570"/>
      <c r="Q25" s="570"/>
      <c r="R25" s="570"/>
      <c r="S25" s="570"/>
    </row>
    <row r="26" spans="1:19" ht="15" hidden="1" customHeight="1" x14ac:dyDescent="0.3">
      <c r="A26" s="529" t="s">
        <v>544</v>
      </c>
      <c r="B26" s="448"/>
      <c r="C26" s="448"/>
      <c r="D26" s="448"/>
      <c r="E26" s="172">
        <f>IF(E24=0,0,E25/E24)</f>
        <v>0</v>
      </c>
      <c r="F26" s="172">
        <f>IF(F24=0,0,F25/F24)</f>
        <v>0</v>
      </c>
      <c r="G26" s="172"/>
      <c r="H26" s="172">
        <f>IF(H24=0,0,H25/H24)</f>
        <v>0</v>
      </c>
      <c r="I26" s="172">
        <f>IF(I24=0,0,I25/I24)</f>
        <v>0</v>
      </c>
      <c r="K26" s="235">
        <f t="shared" si="1"/>
        <v>0</v>
      </c>
      <c r="L26" s="577"/>
      <c r="M26" s="570"/>
      <c r="N26" s="570"/>
      <c r="O26" s="570"/>
      <c r="P26" s="570"/>
      <c r="Q26" s="570"/>
      <c r="R26" s="570"/>
      <c r="S26" s="570"/>
    </row>
    <row r="27" spans="1:19" ht="15" hidden="1" customHeight="1" x14ac:dyDescent="0.3">
      <c r="A27" s="529" t="s">
        <v>40</v>
      </c>
      <c r="B27" s="529"/>
      <c r="C27" s="529"/>
      <c r="D27" s="529"/>
      <c r="E27" s="8"/>
      <c r="F27" s="8"/>
      <c r="G27" s="168"/>
      <c r="H27" s="8"/>
      <c r="I27" s="8"/>
      <c r="K27" s="234">
        <f t="shared" si="1"/>
        <v>0</v>
      </c>
      <c r="L27" s="577"/>
      <c r="M27" s="570"/>
      <c r="N27" s="570"/>
      <c r="O27" s="570"/>
      <c r="P27" s="570"/>
      <c r="Q27" s="570"/>
      <c r="R27" s="570"/>
      <c r="S27" s="570"/>
    </row>
    <row r="28" spans="1:19" ht="15" hidden="1" customHeight="1" x14ac:dyDescent="0.3">
      <c r="A28" s="529" t="s">
        <v>521</v>
      </c>
      <c r="B28" s="529"/>
      <c r="C28" s="529"/>
      <c r="D28" s="529"/>
      <c r="E28" s="8"/>
      <c r="F28" s="8"/>
      <c r="G28" s="168"/>
      <c r="H28" s="168">
        <f>E28+F28</f>
        <v>0</v>
      </c>
      <c r="I28" s="168"/>
    </row>
    <row r="29" spans="1:19" ht="15" hidden="1" customHeight="1" x14ac:dyDescent="0.3">
      <c r="A29" s="1"/>
      <c r="B29" s="1"/>
      <c r="C29" s="1"/>
      <c r="D29" s="1"/>
      <c r="E29" s="1"/>
      <c r="F29" s="1"/>
      <c r="G29" s="1"/>
      <c r="H29" s="1"/>
    </row>
    <row r="30" spans="1:19" ht="77.099999999999994" hidden="1" customHeight="1" x14ac:dyDescent="0.3">
      <c r="A30" s="513" t="s">
        <v>41</v>
      </c>
      <c r="B30" s="514"/>
      <c r="C30" s="514"/>
      <c r="D30" s="514"/>
      <c r="E30" s="515"/>
      <c r="F30" s="515"/>
      <c r="G30" s="516"/>
      <c r="H30" s="516"/>
    </row>
    <row r="31" spans="1:19" ht="15" hidden="1" customHeight="1" x14ac:dyDescent="0.3"/>
  </sheetData>
  <sheetProtection algorithmName="SHA-512" hashValue="5zqA38oj/47e4hDdIJ0el22nLCJJTlEJvI/CAzSAkcdVhwQnatvc0TMgCzSBTqoZ5uXrc3z2DvEtq9MeqOqrfw==" saltValue="g1Gl+nDADAideBK0YQHaMg==" spinCount="100000" sheet="1" formatRows="0"/>
  <mergeCells count="26">
    <mergeCell ref="E30:H30"/>
    <mergeCell ref="A17:H17"/>
    <mergeCell ref="A19:H19"/>
    <mergeCell ref="A21:D21"/>
    <mergeCell ref="A22:D22"/>
    <mergeCell ref="A23:D23"/>
    <mergeCell ref="A24:D24"/>
    <mergeCell ref="A25:D25"/>
    <mergeCell ref="A26:D26"/>
    <mergeCell ref="A27:D27"/>
    <mergeCell ref="A28:D28"/>
    <mergeCell ref="A30:D30"/>
    <mergeCell ref="A1:I1"/>
    <mergeCell ref="A3:I3"/>
    <mergeCell ref="A5:D5"/>
    <mergeCell ref="A6:D6"/>
    <mergeCell ref="A7:D7"/>
    <mergeCell ref="A10:D10"/>
    <mergeCell ref="A11:D11"/>
    <mergeCell ref="A12:D12"/>
    <mergeCell ref="A14:D14"/>
    <mergeCell ref="L21:S27"/>
    <mergeCell ref="L5:S11"/>
    <mergeCell ref="E14:I14"/>
    <mergeCell ref="A8:D8"/>
    <mergeCell ref="A9:D9"/>
  </mergeCells>
  <conditionalFormatting sqref="E26:F26">
    <cfRule type="cellIs" dxfId="730" priority="3" operator="greaterThan">
      <formula>1</formula>
    </cfRule>
  </conditionalFormatting>
  <conditionalFormatting sqref="E10:I10">
    <cfRule type="cellIs" dxfId="729" priority="53" operator="greaterThan">
      <formula>1</formula>
    </cfRule>
  </conditionalFormatting>
  <conditionalFormatting sqref="H26">
    <cfRule type="cellIs" dxfId="728" priority="21" operator="greaterThan">
      <formula>$I$26</formula>
    </cfRule>
  </conditionalFormatting>
  <conditionalFormatting sqref="H26:I26">
    <cfRule type="cellIs" dxfId="727" priority="1" operator="greaterThan">
      <formula>1</formula>
    </cfRule>
  </conditionalFormatting>
  <conditionalFormatting sqref="K6">
    <cfRule type="cellIs" dxfId="726" priority="39" operator="greaterThan">
      <formula>$I$6</formula>
    </cfRule>
  </conditionalFormatting>
  <conditionalFormatting sqref="K7">
    <cfRule type="cellIs" dxfId="725" priority="38" operator="greaterThan">
      <formula>$I$7</formula>
    </cfRule>
  </conditionalFormatting>
  <conditionalFormatting sqref="K8">
    <cfRule type="cellIs" dxfId="724" priority="37" operator="greaterThan">
      <formula>$I$8</formula>
    </cfRule>
  </conditionalFormatting>
  <conditionalFormatting sqref="K9">
    <cfRule type="expression" dxfId="723" priority="42">
      <formula>$H$9&gt;$I$9</formula>
    </cfRule>
    <cfRule type="expression" dxfId="722" priority="46">
      <formula>$I$8&lt;$I$9</formula>
    </cfRule>
    <cfRule type="expression" dxfId="721" priority="47">
      <formula>$H$8&lt;$H$9</formula>
    </cfRule>
    <cfRule type="expression" dxfId="720" priority="48">
      <formula>$G$8&lt;$G$9</formula>
    </cfRule>
    <cfRule type="expression" dxfId="719" priority="49">
      <formula>$F$8&lt;$F$9</formula>
    </cfRule>
    <cfRule type="expression" dxfId="718" priority="50">
      <formula>$E$8&lt;$E$9</formula>
    </cfRule>
  </conditionalFormatting>
  <conditionalFormatting sqref="K10">
    <cfRule type="cellIs" dxfId="717" priority="33" operator="greaterThan">
      <formula>$I$10</formula>
    </cfRule>
  </conditionalFormatting>
  <conditionalFormatting sqref="K11">
    <cfRule type="cellIs" dxfId="716" priority="26" operator="lessThan">
      <formula>$G$11</formula>
    </cfRule>
    <cfRule type="cellIs" dxfId="715" priority="27" operator="lessThan">
      <formula>$F$11</formula>
    </cfRule>
    <cfRule type="cellIs" dxfId="714" priority="28" operator="lessThan">
      <formula>$E$11</formula>
    </cfRule>
    <cfRule type="cellIs" dxfId="713" priority="29" operator="greaterThan">
      <formula>$I$11</formula>
    </cfRule>
  </conditionalFormatting>
  <conditionalFormatting sqref="K22">
    <cfRule type="cellIs" dxfId="712" priority="17" operator="greaterThan">
      <formula>$I$22</formula>
    </cfRule>
  </conditionalFormatting>
  <conditionalFormatting sqref="K23">
    <cfRule type="cellIs" dxfId="711" priority="16" operator="greaterThan">
      <formula>$I$23</formula>
    </cfRule>
  </conditionalFormatting>
  <conditionalFormatting sqref="K24">
    <cfRule type="cellIs" dxfId="710" priority="15" operator="greaterThan">
      <formula>$I$24</formula>
    </cfRule>
  </conditionalFormatting>
  <conditionalFormatting sqref="K25">
    <cfRule type="expression" dxfId="709" priority="7">
      <formula>$I$25&gt;$I$24</formula>
    </cfRule>
    <cfRule type="expression" dxfId="708" priority="8">
      <formula>$F$25&gt;$F$24</formula>
    </cfRule>
    <cfRule type="expression" dxfId="707" priority="9">
      <formula>$E$25&gt;$E$24</formula>
    </cfRule>
    <cfRule type="cellIs" dxfId="706" priority="14" operator="greaterThan">
      <formula>$I$25</formula>
    </cfRule>
  </conditionalFormatting>
  <conditionalFormatting sqref="K26">
    <cfRule type="cellIs" dxfId="705" priority="13" operator="greaterThan">
      <formula>$I$26</formula>
    </cfRule>
  </conditionalFormatting>
  <conditionalFormatting sqref="K27">
    <cfRule type="expression" dxfId="704" priority="5">
      <formula>$H$27&lt;$F$27</formula>
    </cfRule>
    <cfRule type="expression" dxfId="703" priority="6">
      <formula>$H$27&lt;$E$27</formula>
    </cfRule>
    <cfRule type="cellIs" dxfId="702" priority="12" operator="greaterThan">
      <formula>$I$27</formula>
    </cfRule>
  </conditionalFormatting>
  <dataValidations count="3">
    <dataValidation type="whole" operator="greaterThanOrEqual" allowBlank="1" showInputMessage="1" showErrorMessage="1" error="zadejte celé číslo větší nebo rovné 0" sqref="E6:I6 E11:I11 E12:G12 E22:I22 E27:I27 E28:F28" xr:uid="{00000000-0002-0000-0500-000000000000}">
      <formula1>0</formula1>
    </dataValidation>
    <dataValidation type="decimal" operator="greaterThanOrEqual" allowBlank="1" showInputMessage="1" showErrorMessage="1" error="zadejte číslo větší nebo rovné 0" sqref="E7:G7 I7 E9:G9 I9 E23:F23 I23 I25" xr:uid="{00000000-0002-0000-0500-000001000000}">
      <formula1>0</formula1>
    </dataValidation>
    <dataValidation type="decimal" operator="greaterThanOrEqual" allowBlank="1" showInputMessage="1" showErrorMessage="1" error="zadejte celé číslo větší nebo rovné 0" sqref="E25:F25" xr:uid="{00000000-0002-0000-0500-000002000000}">
      <formula1>0</formula1>
    </dataValidation>
  </dataValidations>
  <pageMargins left="0.7" right="0.7" top="0.75" bottom="0.75" header="0.3" footer="0.3"/>
  <pageSetup paperSize="9" scale="88"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7">
    <tabColor rgb="FF92D050"/>
    <pageSetUpPr fitToPage="1"/>
  </sheetPr>
  <dimension ref="A1:S55"/>
  <sheetViews>
    <sheetView topLeftCell="A2" workbookViewId="0">
      <selection activeCell="H12" sqref="H12:O12"/>
    </sheetView>
  </sheetViews>
  <sheetFormatPr defaultColWidth="9.109375" defaultRowHeight="13.8" x14ac:dyDescent="0.25"/>
  <cols>
    <col min="1" max="1" width="4.5546875" style="1" customWidth="1"/>
    <col min="2" max="2" width="36" style="268" customWidth="1"/>
    <col min="3" max="3" width="13.6640625" style="268" customWidth="1"/>
    <col min="4" max="4" width="64.109375" style="268" customWidth="1"/>
    <col min="5" max="5" width="4.6640625" style="1" customWidth="1"/>
    <col min="6" max="6" width="42.33203125" style="1" hidden="1" customWidth="1"/>
    <col min="7" max="14" width="4.6640625" style="1" customWidth="1"/>
    <col min="15" max="16" width="9.109375" style="1"/>
    <col min="17" max="17" width="0" style="1" hidden="1" customWidth="1"/>
    <col min="18" max="18" width="75.5546875" style="1" hidden="1" customWidth="1"/>
    <col min="19" max="19" width="9.109375" style="1"/>
    <col min="20" max="20" width="14.6640625" style="1" customWidth="1"/>
    <col min="21" max="21" width="14.88671875" style="1" customWidth="1"/>
    <col min="22" max="16384" width="9.109375" style="1"/>
  </cols>
  <sheetData>
    <row r="1" spans="1:18" ht="75.75" hidden="1" customHeight="1" x14ac:dyDescent="0.25">
      <c r="A1" s="582" t="s">
        <v>361</v>
      </c>
      <c r="B1" s="583"/>
      <c r="C1" s="583"/>
      <c r="D1" s="583"/>
      <c r="E1" s="583"/>
      <c r="F1" s="583"/>
      <c r="G1" s="580"/>
      <c r="H1" s="580"/>
      <c r="R1" s="153"/>
    </row>
    <row r="2" spans="1:18" ht="87" customHeight="1" x14ac:dyDescent="0.3">
      <c r="A2" s="326"/>
      <c r="B2" s="589" t="s">
        <v>917</v>
      </c>
      <c r="C2" s="589"/>
      <c r="D2" s="589"/>
      <c r="E2" s="353"/>
      <c r="F2" s="267"/>
      <c r="G2" s="183"/>
      <c r="H2" s="183"/>
      <c r="Q2" s="190" t="s">
        <v>530</v>
      </c>
      <c r="R2" s="153"/>
    </row>
    <row r="3" spans="1:18" s="268" customFormat="1" x14ac:dyDescent="0.25">
      <c r="A3" s="354"/>
      <c r="B3" s="360"/>
      <c r="C3" s="359"/>
      <c r="D3" s="360"/>
      <c r="E3" s="354"/>
      <c r="R3" s="269"/>
    </row>
    <row r="4" spans="1:18" s="268" customFormat="1" x14ac:dyDescent="0.25">
      <c r="A4" s="354"/>
      <c r="B4" s="360" t="s">
        <v>666</v>
      </c>
      <c r="C4" s="359"/>
      <c r="D4" s="360" t="str">
        <f>INDEX(data!A1:A35,'úvodní list'!J15)</f>
        <v>nevybráno</v>
      </c>
      <c r="E4" s="354"/>
      <c r="R4" s="269"/>
    </row>
    <row r="5" spans="1:18" s="268" customFormat="1" ht="11.4" x14ac:dyDescent="0.2">
      <c r="A5" s="354"/>
      <c r="B5" s="354" t="s">
        <v>668</v>
      </c>
      <c r="C5" s="354"/>
      <c r="D5" s="354"/>
      <c r="E5" s="354"/>
      <c r="R5" s="269"/>
    </row>
    <row r="6" spans="1:18" s="268" customFormat="1" ht="11.4" x14ac:dyDescent="0.2">
      <c r="A6" s="354"/>
      <c r="B6" s="355"/>
      <c r="C6" s="354"/>
      <c r="D6" s="354"/>
      <c r="E6" s="354"/>
    </row>
    <row r="7" spans="1:18" s="268" customFormat="1" ht="14.4" x14ac:dyDescent="0.3">
      <c r="A7" s="354"/>
      <c r="B7" s="590" t="s">
        <v>624</v>
      </c>
      <c r="C7" s="591"/>
      <c r="D7" s="592"/>
      <c r="E7" s="354"/>
    </row>
    <row r="8" spans="1:18" s="268" customFormat="1" ht="11.4" x14ac:dyDescent="0.2">
      <c r="A8" s="354"/>
      <c r="B8" s="280"/>
      <c r="C8" s="281"/>
      <c r="D8" s="279"/>
      <c r="E8" s="354"/>
    </row>
    <row r="9" spans="1:18" s="268" customFormat="1" ht="26.25" customHeight="1" x14ac:dyDescent="0.2">
      <c r="A9" s="354"/>
      <c r="B9" s="584" t="s">
        <v>600</v>
      </c>
      <c r="C9" s="587"/>
      <c r="D9" s="588"/>
      <c r="E9" s="354"/>
    </row>
    <row r="10" spans="1:18" s="268" customFormat="1" ht="12" x14ac:dyDescent="0.2">
      <c r="A10" s="354"/>
      <c r="B10" s="276" t="s">
        <v>598</v>
      </c>
      <c r="C10" s="282" t="s">
        <v>597</v>
      </c>
      <c r="D10" s="275" t="s">
        <v>599</v>
      </c>
      <c r="E10" s="354"/>
    </row>
    <row r="11" spans="1:18" s="268" customFormat="1" ht="14.4" x14ac:dyDescent="0.25">
      <c r="A11" s="354"/>
      <c r="B11" s="283" t="s">
        <v>596</v>
      </c>
      <c r="C11" s="285"/>
      <c r="D11" s="286"/>
      <c r="E11" s="354"/>
    </row>
    <row r="12" spans="1:18" s="268" customFormat="1" ht="24.6" x14ac:dyDescent="0.3">
      <c r="A12" s="354"/>
      <c r="B12" s="277" t="str">
        <f>INDEX(data!L1:L35,'úvodní list'!J15)</f>
        <v xml:space="preserve">   </v>
      </c>
      <c r="C12" s="308"/>
      <c r="D12" s="278" t="s">
        <v>610</v>
      </c>
      <c r="E12" s="354"/>
      <c r="F12" s="271"/>
      <c r="H12" s="593" t="str">
        <f>IF(C13&gt;C12,"zadaná minimální hodnota indikátoru 1 je větší než maximální hodnota indikátoru 1","   ")</f>
        <v xml:space="preserve">   </v>
      </c>
      <c r="I12" s="594"/>
      <c r="J12" s="594"/>
      <c r="K12" s="594"/>
      <c r="L12" s="594"/>
      <c r="M12" s="594"/>
      <c r="N12" s="594"/>
      <c r="O12" s="594"/>
    </row>
    <row r="13" spans="1:18" s="268" customFormat="1" ht="24" customHeight="1" x14ac:dyDescent="0.2">
      <c r="A13" s="354"/>
      <c r="B13" s="277" t="str">
        <f>INDEX(data!M1:M35,'úvodní list'!J15)</f>
        <v xml:space="preserve">   </v>
      </c>
      <c r="C13" s="308"/>
      <c r="D13" s="278" t="s">
        <v>918</v>
      </c>
      <c r="E13" s="354"/>
      <c r="F13" s="271"/>
    </row>
    <row r="14" spans="1:18" s="268" customFormat="1" ht="12" x14ac:dyDescent="0.2">
      <c r="A14" s="354"/>
      <c r="B14" s="284" t="s">
        <v>595</v>
      </c>
      <c r="C14" s="309"/>
      <c r="D14" s="278"/>
      <c r="E14" s="354"/>
      <c r="F14" s="271"/>
    </row>
    <row r="15" spans="1:18" s="268" customFormat="1" ht="24" customHeight="1" x14ac:dyDescent="0.2">
      <c r="A15" s="354"/>
      <c r="B15" s="277" t="str">
        <f>INDEX(data!N1:N35,'úvodní list'!J15)</f>
        <v xml:space="preserve">   </v>
      </c>
      <c r="C15" s="308"/>
      <c r="D15" s="278" t="s">
        <v>918</v>
      </c>
      <c r="E15" s="354"/>
      <c r="F15" s="271"/>
    </row>
    <row r="16" spans="1:18" s="268" customFormat="1" ht="27.75" customHeight="1" x14ac:dyDescent="0.3">
      <c r="A16" s="354"/>
      <c r="B16" s="584" t="s">
        <v>601</v>
      </c>
      <c r="C16" s="585"/>
      <c r="D16" s="586"/>
      <c r="E16" s="354"/>
    </row>
    <row r="17" spans="1:19" s="268" customFormat="1" ht="14.4" x14ac:dyDescent="0.3">
      <c r="A17" s="354"/>
      <c r="B17" s="277" t="str">
        <f>INDEX(data!C1:C35,'úvodní list'!J15)</f>
        <v xml:space="preserve">   </v>
      </c>
      <c r="C17" s="306">
        <f>INDEX(data!D1:D35,'úvodní list'!J15)</f>
        <v>0</v>
      </c>
      <c r="D17" s="298" t="str">
        <f>INDEX(data!E1:E35,'úvodní list'!J15)</f>
        <v>vyberte druh sociální služby na úvodním listu formuláře</v>
      </c>
      <c r="E17" s="354"/>
      <c r="F17" s="271" t="s">
        <v>608</v>
      </c>
      <c r="G17" s="307"/>
      <c r="H17"/>
      <c r="I17"/>
      <c r="J17"/>
      <c r="K17"/>
      <c r="L17"/>
      <c r="M17"/>
      <c r="N17"/>
      <c r="O17" s="12"/>
      <c r="P17"/>
      <c r="Q17"/>
      <c r="R17"/>
      <c r="S17"/>
    </row>
    <row r="18" spans="1:19" s="268" customFormat="1" ht="11.4" x14ac:dyDescent="0.2">
      <c r="A18" s="354"/>
      <c r="B18" s="277" t="str">
        <f>INDEX(data!F1:F35,'úvodní list'!J15)</f>
        <v xml:space="preserve">   </v>
      </c>
      <c r="C18" s="315">
        <f>INDEX(data!G1:G35,'úvodní list'!J15)</f>
        <v>0</v>
      </c>
      <c r="D18" s="305" t="str">
        <f>INDEX(data!H1:H35,'úvodní list'!J15)</f>
        <v>vyberte druh sociální služby na úvodním listu formuláře</v>
      </c>
      <c r="E18" s="354"/>
      <c r="F18" s="271" t="s">
        <v>628</v>
      </c>
    </row>
    <row r="19" spans="1:19" s="268" customFormat="1" ht="11.4" x14ac:dyDescent="0.2">
      <c r="A19" s="354"/>
      <c r="B19" s="280"/>
      <c r="C19" s="281"/>
      <c r="D19" s="279"/>
      <c r="E19" s="354"/>
    </row>
    <row r="20" spans="1:19" s="268" customFormat="1" ht="11.4" x14ac:dyDescent="0.2">
      <c r="A20" s="354"/>
      <c r="B20" s="355"/>
      <c r="C20" s="354"/>
      <c r="D20" s="355"/>
      <c r="E20" s="354"/>
    </row>
    <row r="21" spans="1:19" s="268" customFormat="1" ht="14.4" x14ac:dyDescent="0.3">
      <c r="A21" s="354"/>
      <c r="B21" s="355"/>
      <c r="C21" s="581" t="str">
        <f>IF(C17&gt;C12,"Službu je nutno rozdělit s důvodu překročení maximální hodnoty indikátoru 1 !!!","   ")</f>
        <v xml:space="preserve">   </v>
      </c>
      <c r="D21" s="531"/>
      <c r="E21" s="354"/>
    </row>
    <row r="22" spans="1:19" s="268" customFormat="1" ht="11.4" x14ac:dyDescent="0.2">
      <c r="A22" s="354"/>
      <c r="B22" s="355"/>
      <c r="C22" s="354"/>
      <c r="D22" s="355"/>
      <c r="E22" s="354"/>
    </row>
    <row r="23" spans="1:19" x14ac:dyDescent="0.25">
      <c r="A23" s="317"/>
      <c r="B23" s="356" t="s">
        <v>593</v>
      </c>
      <c r="C23" s="354"/>
      <c r="D23" s="355"/>
      <c r="E23" s="317"/>
    </row>
    <row r="24" spans="1:19" hidden="1" x14ac:dyDescent="0.25">
      <c r="A24" s="317"/>
      <c r="B24" s="291" t="s">
        <v>636</v>
      </c>
      <c r="C24" s="292">
        <f>C13*0.9</f>
        <v>0</v>
      </c>
      <c r="D24" s="304" t="s">
        <v>637</v>
      </c>
      <c r="E24" s="317"/>
      <c r="G24" s="287"/>
      <c r="H24" s="431"/>
      <c r="I24" s="431"/>
      <c r="J24" s="431"/>
      <c r="K24" s="431"/>
      <c r="L24" s="431"/>
      <c r="M24" s="431"/>
    </row>
    <row r="25" spans="1:19" hidden="1" x14ac:dyDescent="0.25">
      <c r="A25" s="317"/>
      <c r="B25" s="291" t="s">
        <v>603</v>
      </c>
      <c r="C25" s="292">
        <f>IF(C17&lt;C24,(C24-C17)/C24,0)</f>
        <v>0</v>
      </c>
      <c r="D25" s="291"/>
      <c r="E25" s="317"/>
    </row>
    <row r="26" spans="1:19" hidden="1" x14ac:dyDescent="0.25">
      <c r="A26" s="317"/>
      <c r="B26" s="291" t="s">
        <v>902</v>
      </c>
      <c r="C26" s="292">
        <f>ROUND(C25,3)</f>
        <v>0</v>
      </c>
      <c r="D26" s="291"/>
      <c r="E26" s="317"/>
    </row>
    <row r="27" spans="1:19" hidden="1" x14ac:dyDescent="0.25">
      <c r="A27" s="317"/>
      <c r="B27" s="291" t="s">
        <v>892</v>
      </c>
      <c r="C27" s="443">
        <f>'část E náklady'!G28+'část E náklady'!G66</f>
        <v>0</v>
      </c>
      <c r="D27" s="291"/>
      <c r="E27" s="317"/>
    </row>
    <row r="28" spans="1:19" hidden="1" x14ac:dyDescent="0.25">
      <c r="A28" s="317"/>
      <c r="B28" s="291" t="s">
        <v>890</v>
      </c>
      <c r="C28" s="443">
        <f>'část E náklady'!I28+'část E náklady'!I66</f>
        <v>0</v>
      </c>
      <c r="D28" s="291"/>
      <c r="E28" s="317"/>
    </row>
    <row r="29" spans="1:19" hidden="1" x14ac:dyDescent="0.25">
      <c r="A29" s="317"/>
      <c r="B29" s="291" t="s">
        <v>891</v>
      </c>
      <c r="C29" s="443">
        <f>'část E náklady'!J28+'část E náklady'!J66</f>
        <v>0</v>
      </c>
      <c r="D29" s="291"/>
      <c r="E29" s="317"/>
    </row>
    <row r="30" spans="1:19" x14ac:dyDescent="0.25">
      <c r="A30" s="317"/>
      <c r="B30" s="272" t="s">
        <v>615</v>
      </c>
      <c r="C30" s="273" t="s">
        <v>616</v>
      </c>
      <c r="D30" s="272" t="s">
        <v>599</v>
      </c>
      <c r="E30" s="317"/>
      <c r="F30" s="287" t="s">
        <v>625</v>
      </c>
    </row>
    <row r="31" spans="1:19" ht="14.4" x14ac:dyDescent="0.3">
      <c r="A31" s="317"/>
      <c r="B31" s="274" t="s">
        <v>611</v>
      </c>
      <c r="C31" s="300">
        <f>'část E náklady'!E5</f>
        <v>0</v>
      </c>
      <c r="D31" s="296" t="s">
        <v>633</v>
      </c>
      <c r="E31" s="317"/>
      <c r="F31" s="270" t="s">
        <v>617</v>
      </c>
      <c r="H31" s="432"/>
      <c r="I31" s="433"/>
      <c r="J31" s="433"/>
      <c r="K31" s="433"/>
      <c r="L31" s="433"/>
      <c r="M31" s="433"/>
      <c r="N31" s="433"/>
      <c r="O31" s="433"/>
      <c r="P31" s="433"/>
    </row>
    <row r="32" spans="1:19" ht="14.25" customHeight="1" x14ac:dyDescent="0.3">
      <c r="A32" s="317"/>
      <c r="B32" s="274" t="s">
        <v>605</v>
      </c>
      <c r="C32" s="300">
        <f>IF(C27,ROUNDDOWN(C31*C26,-2),0)</f>
        <v>0</v>
      </c>
      <c r="D32" s="297" t="s">
        <v>630</v>
      </c>
      <c r="E32" s="317"/>
      <c r="F32" s="270"/>
      <c r="H32" s="183"/>
      <c r="I32" s="183"/>
      <c r="J32" s="183"/>
      <c r="K32" s="183"/>
      <c r="L32" s="183"/>
      <c r="M32" s="183"/>
      <c r="N32" s="183"/>
      <c r="O32" s="183"/>
      <c r="P32" s="183"/>
    </row>
    <row r="33" spans="1:16" ht="14.4" x14ac:dyDescent="0.3">
      <c r="A33" s="317"/>
      <c r="B33" s="274" t="s">
        <v>612</v>
      </c>
      <c r="C33" s="300">
        <f>'část E náklady'!E15</f>
        <v>0</v>
      </c>
      <c r="D33" s="296" t="s">
        <v>634</v>
      </c>
      <c r="E33" s="317"/>
      <c r="F33" s="270" t="s">
        <v>617</v>
      </c>
      <c r="H33" s="183"/>
      <c r="I33" s="183"/>
      <c r="J33" s="183"/>
      <c r="K33" s="183"/>
      <c r="L33" s="183"/>
      <c r="M33" s="183"/>
      <c r="N33" s="183"/>
      <c r="O33" s="183"/>
      <c r="P33" s="183"/>
    </row>
    <row r="34" spans="1:16" ht="14.25" customHeight="1" x14ac:dyDescent="0.25">
      <c r="A34" s="317"/>
      <c r="B34" s="274" t="s">
        <v>606</v>
      </c>
      <c r="C34" s="300">
        <f>IF(C28,ROUNDDOWN(C33*C26,-2),0)</f>
        <v>0</v>
      </c>
      <c r="D34" s="297" t="s">
        <v>630</v>
      </c>
      <c r="E34" s="317"/>
      <c r="F34" s="270"/>
    </row>
    <row r="35" spans="1:16" x14ac:dyDescent="0.25">
      <c r="A35" s="317"/>
      <c r="B35" s="274" t="s">
        <v>613</v>
      </c>
      <c r="C35" s="300">
        <f>'část E náklady'!E20</f>
        <v>0</v>
      </c>
      <c r="D35" s="296" t="s">
        <v>635</v>
      </c>
      <c r="E35" s="317"/>
      <c r="F35" s="270" t="s">
        <v>617</v>
      </c>
    </row>
    <row r="36" spans="1:16" ht="14.25" customHeight="1" x14ac:dyDescent="0.25">
      <c r="A36" s="317"/>
      <c r="B36" s="274" t="s">
        <v>607</v>
      </c>
      <c r="C36" s="300">
        <f>IF(C29,ROUNDDOWN(C35*C26,-2),0)</f>
        <v>0</v>
      </c>
      <c r="D36" s="297" t="s">
        <v>630</v>
      </c>
      <c r="E36" s="317"/>
      <c r="F36" s="270"/>
    </row>
    <row r="37" spans="1:16" x14ac:dyDescent="0.25">
      <c r="A37" s="317"/>
      <c r="B37" s="288" t="s">
        <v>604</v>
      </c>
      <c r="C37" s="301">
        <f>C32+C34+C36</f>
        <v>0</v>
      </c>
      <c r="D37" s="274"/>
      <c r="E37" s="317"/>
      <c r="F37" s="268"/>
    </row>
    <row r="38" spans="1:16" x14ac:dyDescent="0.25">
      <c r="A38" s="317"/>
      <c r="B38" s="356"/>
      <c r="C38" s="358"/>
      <c r="D38" s="355"/>
      <c r="E38" s="317"/>
      <c r="F38" s="268"/>
    </row>
    <row r="39" spans="1:16" x14ac:dyDescent="0.25">
      <c r="A39" s="317"/>
      <c r="B39" s="356" t="s">
        <v>595</v>
      </c>
      <c r="C39" s="358"/>
      <c r="D39" s="355"/>
      <c r="E39" s="317"/>
      <c r="F39" s="268"/>
    </row>
    <row r="40" spans="1:16" ht="24" hidden="1" customHeight="1" x14ac:dyDescent="0.25">
      <c r="A40" s="317"/>
      <c r="B40" s="291" t="s">
        <v>656</v>
      </c>
      <c r="C40" s="302">
        <f>IF('úvodní list'!J15=8,50,65)</f>
        <v>65</v>
      </c>
      <c r="D40" s="316" t="s">
        <v>660</v>
      </c>
      <c r="E40" s="317"/>
      <c r="F40" s="268"/>
    </row>
    <row r="41" spans="1:16" ht="15" hidden="1" customHeight="1" x14ac:dyDescent="0.25">
      <c r="A41" s="357"/>
      <c r="B41" s="291" t="s">
        <v>642</v>
      </c>
      <c r="C41" s="302">
        <f>IF(B15="obložnost (min.)",C15/100,C15*C40/100)</f>
        <v>0</v>
      </c>
      <c r="D41" s="291" t="s">
        <v>657</v>
      </c>
      <c r="E41" s="317"/>
      <c r="F41" s="268" t="s">
        <v>629</v>
      </c>
    </row>
    <row r="42" spans="1:16" ht="15" hidden="1" customHeight="1" x14ac:dyDescent="0.25">
      <c r="A42" s="357"/>
      <c r="B42" s="291" t="s">
        <v>658</v>
      </c>
      <c r="C42" s="302">
        <f>IF(C41&gt;C18,IF(C37&gt;0,0,1),0)</f>
        <v>0</v>
      </c>
      <c r="D42" s="291" t="s">
        <v>659</v>
      </c>
      <c r="E42" s="317"/>
      <c r="F42" s="268"/>
    </row>
    <row r="43" spans="1:16" x14ac:dyDescent="0.25">
      <c r="A43" s="317"/>
      <c r="B43" s="274" t="s">
        <v>611</v>
      </c>
      <c r="C43" s="300">
        <f>'část E náklady'!E5</f>
        <v>0</v>
      </c>
      <c r="D43" s="296" t="s">
        <v>633</v>
      </c>
      <c r="E43" s="317"/>
      <c r="F43" s="270" t="s">
        <v>617</v>
      </c>
    </row>
    <row r="44" spans="1:16" x14ac:dyDescent="0.25">
      <c r="A44" s="317"/>
      <c r="B44" s="274" t="s">
        <v>618</v>
      </c>
      <c r="C44" s="300">
        <f>IF(C42=1,IF(C27,(ROUNDDOWN(C43*0.02,-2)),0),0)</f>
        <v>0</v>
      </c>
      <c r="D44" s="297" t="s">
        <v>630</v>
      </c>
      <c r="E44" s="317"/>
    </row>
    <row r="45" spans="1:16" x14ac:dyDescent="0.25">
      <c r="A45" s="317"/>
      <c r="B45" s="274" t="s">
        <v>612</v>
      </c>
      <c r="C45" s="300">
        <f>'část E náklady'!E15</f>
        <v>0</v>
      </c>
      <c r="D45" s="296" t="s">
        <v>634</v>
      </c>
      <c r="E45" s="317"/>
      <c r="F45" s="270" t="s">
        <v>617</v>
      </c>
    </row>
    <row r="46" spans="1:16" x14ac:dyDescent="0.25">
      <c r="A46" s="317"/>
      <c r="B46" s="274" t="s">
        <v>619</v>
      </c>
      <c r="C46" s="300">
        <f>IF(C42=1,IF(C28,(ROUNDDOWN(C45*0.02,-2)),0),0)</f>
        <v>0</v>
      </c>
      <c r="D46" s="297" t="s">
        <v>630</v>
      </c>
      <c r="E46" s="317"/>
    </row>
    <row r="47" spans="1:16" x14ac:dyDescent="0.25">
      <c r="A47" s="317"/>
      <c r="B47" s="274" t="s">
        <v>613</v>
      </c>
      <c r="C47" s="300">
        <f>'část E náklady'!E20</f>
        <v>0</v>
      </c>
      <c r="D47" s="296" t="s">
        <v>635</v>
      </c>
      <c r="E47" s="317"/>
      <c r="F47" s="270" t="s">
        <v>617</v>
      </c>
    </row>
    <row r="48" spans="1:16" ht="13.5" customHeight="1" x14ac:dyDescent="0.25">
      <c r="A48" s="317"/>
      <c r="B48" s="274" t="s">
        <v>620</v>
      </c>
      <c r="C48" s="300">
        <f>IF(C42=1,IF(C29,(ROUNDDOWN(C47*0.02,-2)),0),0)</f>
        <v>0</v>
      </c>
      <c r="D48" s="293" t="s">
        <v>630</v>
      </c>
      <c r="E48" s="317"/>
    </row>
    <row r="49" spans="1:5" ht="27.75" customHeight="1" x14ac:dyDescent="0.25">
      <c r="A49" s="317"/>
      <c r="B49" s="288" t="s">
        <v>626</v>
      </c>
      <c r="C49" s="301">
        <f>C44+C46+C48</f>
        <v>0</v>
      </c>
      <c r="D49" s="295" t="s">
        <v>631</v>
      </c>
      <c r="E49" s="317"/>
    </row>
    <row r="50" spans="1:5" x14ac:dyDescent="0.25">
      <c r="A50" s="317"/>
      <c r="B50" s="354"/>
      <c r="C50" s="358"/>
      <c r="D50" s="355"/>
      <c r="E50" s="317"/>
    </row>
    <row r="51" spans="1:5" x14ac:dyDescent="0.25">
      <c r="A51" s="317"/>
      <c r="B51" s="294" t="s">
        <v>621</v>
      </c>
      <c r="C51" s="300">
        <f>C32+C44</f>
        <v>0</v>
      </c>
      <c r="D51" s="579" t="s">
        <v>665</v>
      </c>
      <c r="E51" s="317"/>
    </row>
    <row r="52" spans="1:5" x14ac:dyDescent="0.25">
      <c r="A52" s="317"/>
      <c r="B52" s="294" t="s">
        <v>622</v>
      </c>
      <c r="C52" s="300">
        <f>C34+C46</f>
        <v>0</v>
      </c>
      <c r="D52" s="580"/>
      <c r="E52" s="317"/>
    </row>
    <row r="53" spans="1:5" x14ac:dyDescent="0.25">
      <c r="A53" s="317"/>
      <c r="B53" s="294" t="s">
        <v>623</v>
      </c>
      <c r="C53" s="300">
        <f>C36+C48</f>
        <v>0</v>
      </c>
      <c r="D53" s="580"/>
      <c r="E53" s="317"/>
    </row>
    <row r="54" spans="1:5" x14ac:dyDescent="0.25">
      <c r="A54" s="317"/>
      <c r="B54" s="354"/>
      <c r="C54" s="354"/>
      <c r="D54" s="355"/>
      <c r="E54" s="317"/>
    </row>
    <row r="55" spans="1:5" x14ac:dyDescent="0.25">
      <c r="A55" s="317"/>
      <c r="B55" s="354"/>
      <c r="C55" s="354"/>
      <c r="D55" s="354"/>
      <c r="E55" s="317"/>
    </row>
  </sheetData>
  <sheetProtection algorithmName="SHA-512" hashValue="/D2bmSXGTWjCccjelLPj6UjWlqvD4fl30wNRPjQL2IILzLJNrsyjwF1V4ebwCMjmOyWWazdEexSVXTaDMIS+fQ==" saltValue="0BRZbFSw5yc7TjWprQdOKg==" spinCount="100000" sheet="1" objects="1" scenarios="1"/>
  <mergeCells count="8">
    <mergeCell ref="D51:D53"/>
    <mergeCell ref="C21:D21"/>
    <mergeCell ref="A1:H1"/>
    <mergeCell ref="B16:D16"/>
    <mergeCell ref="B9:D9"/>
    <mergeCell ref="B2:D2"/>
    <mergeCell ref="B7:D7"/>
    <mergeCell ref="H12:O12"/>
  </mergeCells>
  <pageMargins left="0.7" right="0.7" top="0.75" bottom="0.75" header="0.3" footer="0.3"/>
  <pageSetup paperSize="9" scale="71"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1">
    <tabColor rgb="FF92D050"/>
    <pageSetUpPr fitToPage="1"/>
  </sheetPr>
  <dimension ref="A1:V168"/>
  <sheetViews>
    <sheetView showGridLines="0" topLeftCell="A110" zoomScaleNormal="100" workbookViewId="0">
      <selection activeCell="O113" sqref="O113"/>
    </sheetView>
  </sheetViews>
  <sheetFormatPr defaultColWidth="9.109375" defaultRowHeight="13.8" x14ac:dyDescent="0.25"/>
  <cols>
    <col min="1" max="1" width="7.88671875" style="1" customWidth="1"/>
    <col min="2" max="3" width="10.33203125" style="1" customWidth="1"/>
    <col min="4" max="4" width="10" style="1" customWidth="1"/>
    <col min="5" max="6" width="12" style="1" customWidth="1"/>
    <col min="7" max="7" width="10.6640625" style="1" customWidth="1"/>
    <col min="8" max="8" width="12" style="1" customWidth="1"/>
    <col min="9" max="10" width="14.5546875" style="1" customWidth="1"/>
    <col min="11" max="11" width="14.109375" style="1" customWidth="1"/>
    <col min="12" max="12" width="11.88671875" style="1" customWidth="1"/>
    <col min="13" max="13" width="12.6640625" style="197" customWidth="1"/>
    <col min="14" max="14" width="12.109375" style="197" customWidth="1"/>
    <col min="15" max="15" width="12.6640625" style="197" customWidth="1"/>
    <col min="16" max="16" width="13.33203125" style="1" customWidth="1"/>
    <col min="17" max="17" width="13.109375" style="1" customWidth="1"/>
    <col min="18" max="18" width="13.88671875" style="1" customWidth="1"/>
    <col min="19" max="19" width="46" style="1" customWidth="1"/>
    <col min="20" max="20" width="9.109375" style="1" hidden="1" customWidth="1"/>
    <col min="21" max="21" width="5.33203125" style="1" customWidth="1"/>
    <col min="22" max="16384" width="9.109375" style="1"/>
  </cols>
  <sheetData>
    <row r="1" spans="1:19" ht="14.4" x14ac:dyDescent="0.3">
      <c r="A1" s="615" t="s">
        <v>919</v>
      </c>
      <c r="B1" s="616"/>
      <c r="C1" s="616"/>
      <c r="D1" s="616"/>
      <c r="E1" s="616"/>
      <c r="F1" s="616"/>
      <c r="G1" s="532"/>
      <c r="H1" s="317"/>
      <c r="I1" s="317"/>
      <c r="J1" s="317"/>
      <c r="K1" s="317"/>
      <c r="L1" s="317"/>
    </row>
    <row r="2" spans="1:19" ht="14.4" hidden="1" x14ac:dyDescent="0.3">
      <c r="A2" s="615" t="s">
        <v>555</v>
      </c>
      <c r="B2" s="616"/>
      <c r="C2" s="616"/>
      <c r="D2" s="616"/>
      <c r="E2" s="616"/>
      <c r="F2" s="616"/>
      <c r="G2" s="532"/>
      <c r="H2" s="532"/>
      <c r="I2" s="532"/>
      <c r="J2" s="532"/>
      <c r="K2" s="532"/>
      <c r="L2" s="317"/>
    </row>
    <row r="3" spans="1:19" ht="14.4" x14ac:dyDescent="0.3">
      <c r="A3" s="363"/>
      <c r="B3" s="364"/>
      <c r="C3" s="364"/>
      <c r="D3" s="364"/>
      <c r="E3" s="364"/>
      <c r="F3" s="364"/>
      <c r="G3" s="317"/>
      <c r="H3" s="317"/>
      <c r="I3" s="317"/>
      <c r="J3" s="317"/>
      <c r="K3" s="317"/>
      <c r="L3" s="317"/>
    </row>
    <row r="4" spans="1:19" ht="14.4" x14ac:dyDescent="0.3">
      <c r="A4" s="617" t="s">
        <v>229</v>
      </c>
      <c r="B4" s="618"/>
      <c r="C4" s="618"/>
      <c r="D4" s="618"/>
      <c r="E4" s="618"/>
      <c r="F4" s="618"/>
      <c r="G4" s="618"/>
      <c r="H4" s="618"/>
      <c r="I4" s="618"/>
      <c r="J4" s="618"/>
      <c r="K4" s="618"/>
      <c r="L4" s="317"/>
    </row>
    <row r="5" spans="1:19" ht="14.4" x14ac:dyDescent="0.25">
      <c r="A5" s="317"/>
      <c r="B5" s="317"/>
      <c r="C5" s="317"/>
      <c r="D5" s="317"/>
      <c r="E5" s="317"/>
      <c r="F5" s="317"/>
      <c r="G5" s="317"/>
      <c r="H5" s="317"/>
      <c r="I5" s="317"/>
      <c r="J5" s="317"/>
      <c r="K5" s="317"/>
      <c r="L5" s="317"/>
      <c r="M5" s="605" t="s">
        <v>569</v>
      </c>
      <c r="N5" s="606"/>
      <c r="O5" s="606"/>
    </row>
    <row r="6" spans="1:19" ht="91.5" customHeight="1" x14ac:dyDescent="0.25">
      <c r="A6" s="25"/>
      <c r="B6" s="620" t="s">
        <v>218</v>
      </c>
      <c r="C6" s="621"/>
      <c r="D6" s="622"/>
      <c r="E6" s="108" t="s">
        <v>211</v>
      </c>
      <c r="F6" s="108" t="s">
        <v>907</v>
      </c>
      <c r="G6" s="108" t="s">
        <v>212</v>
      </c>
      <c r="H6" s="108" t="s">
        <v>213</v>
      </c>
      <c r="I6" s="108" t="s">
        <v>214</v>
      </c>
      <c r="J6" s="108" t="s">
        <v>215</v>
      </c>
      <c r="K6" s="109" t="s">
        <v>216</v>
      </c>
      <c r="L6" s="317"/>
      <c r="M6" s="420" t="s">
        <v>564</v>
      </c>
      <c r="N6" s="420" t="s">
        <v>565</v>
      </c>
      <c r="O6" s="420" t="s">
        <v>566</v>
      </c>
    </row>
    <row r="7" spans="1:19" ht="57" customHeight="1" x14ac:dyDescent="0.3">
      <c r="A7" s="5" t="s">
        <v>67</v>
      </c>
      <c r="B7" s="609" t="s">
        <v>57</v>
      </c>
      <c r="C7" s="609"/>
      <c r="D7" s="609"/>
      <c r="E7" s="112">
        <f>ROUND(E8+E9+E14+E28+E37+E38,2)</f>
        <v>0</v>
      </c>
      <c r="F7" s="112">
        <f>F8+F9+F14+F28+F37+F38</f>
        <v>0</v>
      </c>
      <c r="G7" s="112">
        <f>ROUND(G8+G9+G14+G28+G37+G38,2)</f>
        <v>0</v>
      </c>
      <c r="H7" s="112">
        <f>H8+H9+H14+H28+H37+H38</f>
        <v>0</v>
      </c>
      <c r="I7" s="112">
        <f>ROUND(I8+I9+I14+I28+I37+I38,4)</f>
        <v>0</v>
      </c>
      <c r="J7" s="112">
        <f>ROUND(J8+J9+J14+J28+J37+J38,2)</f>
        <v>0</v>
      </c>
      <c r="K7" s="112">
        <f>K8+K9+K14+K28+K37+K38</f>
        <v>0</v>
      </c>
      <c r="L7" s="317"/>
      <c r="M7" s="217"/>
      <c r="N7" s="217"/>
      <c r="O7" s="217"/>
      <c r="Q7" s="604" t="s">
        <v>579</v>
      </c>
      <c r="R7" s="477"/>
      <c r="S7" s="477"/>
    </row>
    <row r="8" spans="1:19" x14ac:dyDescent="0.25">
      <c r="A8" s="6" t="s">
        <v>51</v>
      </c>
      <c r="B8" s="529" t="s">
        <v>58</v>
      </c>
      <c r="C8" s="529"/>
      <c r="D8" s="529"/>
      <c r="E8" s="110"/>
      <c r="F8" s="110"/>
      <c r="G8" s="114">
        <f>F8/data!$J$20</f>
        <v>0</v>
      </c>
      <c r="H8" s="113"/>
      <c r="I8" s="114">
        <f>H8/data!$J$20</f>
        <v>0</v>
      </c>
      <c r="J8" s="113"/>
      <c r="K8" s="114">
        <f>E8+G8+I8+J8</f>
        <v>0</v>
      </c>
      <c r="L8" s="317"/>
      <c r="M8" s="203">
        <f>E8</f>
        <v>0</v>
      </c>
      <c r="N8" s="203">
        <f t="shared" ref="N8:O8" si="0">G8</f>
        <v>0</v>
      </c>
      <c r="O8" s="203">
        <f t="shared" si="0"/>
        <v>0</v>
      </c>
    </row>
    <row r="9" spans="1:19" x14ac:dyDescent="0.25">
      <c r="A9" s="6" t="s">
        <v>52</v>
      </c>
      <c r="B9" s="529" t="s">
        <v>59</v>
      </c>
      <c r="C9" s="529"/>
      <c r="D9" s="529"/>
      <c r="E9" s="114">
        <f>E10+E11+E12+E13</f>
        <v>0</v>
      </c>
      <c r="F9" s="114">
        <f>F10+F11+F12+F13</f>
        <v>0</v>
      </c>
      <c r="G9" s="114">
        <f t="shared" ref="G9:K9" si="1">G10+G11+G12+G13</f>
        <v>0</v>
      </c>
      <c r="H9" s="114">
        <f t="shared" si="1"/>
        <v>0</v>
      </c>
      <c r="I9" s="114">
        <f t="shared" si="1"/>
        <v>0</v>
      </c>
      <c r="J9" s="114">
        <f t="shared" si="1"/>
        <v>0</v>
      </c>
      <c r="K9" s="114">
        <f t="shared" si="1"/>
        <v>0</v>
      </c>
      <c r="L9" s="317"/>
      <c r="M9" s="203">
        <f>E9</f>
        <v>0</v>
      </c>
      <c r="N9" s="203">
        <f t="shared" ref="N9:O9" si="2">G9</f>
        <v>0</v>
      </c>
      <c r="O9" s="203">
        <f t="shared" si="2"/>
        <v>0</v>
      </c>
    </row>
    <row r="10" spans="1:19" x14ac:dyDescent="0.25">
      <c r="A10" s="6" t="s">
        <v>53</v>
      </c>
      <c r="B10" s="529" t="s">
        <v>68</v>
      </c>
      <c r="C10" s="448"/>
      <c r="D10" s="448"/>
      <c r="E10" s="110"/>
      <c r="F10" s="110"/>
      <c r="G10" s="114">
        <f>F10/data!$J$20</f>
        <v>0</v>
      </c>
      <c r="H10" s="113"/>
      <c r="I10" s="114">
        <f>H10/data!$J$20</f>
        <v>0</v>
      </c>
      <c r="J10" s="113"/>
      <c r="K10" s="114">
        <f>E10+G10+I10+J10</f>
        <v>0</v>
      </c>
      <c r="L10" s="317"/>
      <c r="M10" s="217"/>
      <c r="N10" s="217"/>
      <c r="O10" s="217"/>
    </row>
    <row r="11" spans="1:19" ht="27" customHeight="1" x14ac:dyDescent="0.25">
      <c r="A11" s="6" t="s">
        <v>54</v>
      </c>
      <c r="B11" s="529" t="s">
        <v>69</v>
      </c>
      <c r="C11" s="448"/>
      <c r="D11" s="448"/>
      <c r="E11" s="110"/>
      <c r="F11" s="110"/>
      <c r="G11" s="114">
        <f>F11/data!$J$20</f>
        <v>0</v>
      </c>
      <c r="H11" s="113"/>
      <c r="I11" s="114">
        <f>H11/data!$J$20</f>
        <v>0</v>
      </c>
      <c r="J11" s="113"/>
      <c r="K11" s="114">
        <f>E11+G11+I11+J11</f>
        <v>0</v>
      </c>
      <c r="L11" s="317"/>
      <c r="M11" s="217"/>
      <c r="N11" s="217"/>
      <c r="O11" s="217"/>
    </row>
    <row r="12" spans="1:19" x14ac:dyDescent="0.25">
      <c r="A12" s="6" t="s">
        <v>55</v>
      </c>
      <c r="B12" s="529" t="s">
        <v>70</v>
      </c>
      <c r="C12" s="448"/>
      <c r="D12" s="448"/>
      <c r="E12" s="110"/>
      <c r="F12" s="110"/>
      <c r="G12" s="114">
        <f>F12/data!$J$20</f>
        <v>0</v>
      </c>
      <c r="H12" s="113"/>
      <c r="I12" s="114">
        <f>H12/data!$J$20</f>
        <v>0</v>
      </c>
      <c r="J12" s="113"/>
      <c r="K12" s="114">
        <f>E12+G12+I12+J12</f>
        <v>0</v>
      </c>
      <c r="L12" s="317"/>
      <c r="M12" s="217"/>
      <c r="N12" s="217"/>
      <c r="O12" s="217"/>
    </row>
    <row r="13" spans="1:19" ht="27" customHeight="1" x14ac:dyDescent="0.25">
      <c r="A13" s="6" t="s">
        <v>71</v>
      </c>
      <c r="B13" s="529" t="s">
        <v>72</v>
      </c>
      <c r="C13" s="448"/>
      <c r="D13" s="448"/>
      <c r="E13" s="110"/>
      <c r="F13" s="110"/>
      <c r="G13" s="114">
        <f>F13/data!$J$20</f>
        <v>0</v>
      </c>
      <c r="H13" s="113"/>
      <c r="I13" s="114">
        <f>H13/data!$J$20</f>
        <v>0</v>
      </c>
      <c r="J13" s="113"/>
      <c r="K13" s="114">
        <f>E13+G13+I13+J13</f>
        <v>0</v>
      </c>
      <c r="L13" s="317"/>
      <c r="M13" s="217"/>
      <c r="N13" s="217"/>
      <c r="O13" s="217"/>
    </row>
    <row r="14" spans="1:19" ht="14.4" x14ac:dyDescent="0.3">
      <c r="A14" s="6" t="s">
        <v>73</v>
      </c>
      <c r="B14" s="529" t="s">
        <v>60</v>
      </c>
      <c r="C14" s="529"/>
      <c r="D14" s="529"/>
      <c r="E14" s="114">
        <f t="shared" ref="E14:K14" si="3">E15+E16</f>
        <v>0</v>
      </c>
      <c r="F14" s="114">
        <f>F15+F16</f>
        <v>0</v>
      </c>
      <c r="G14" s="114">
        <f t="shared" si="3"/>
        <v>0</v>
      </c>
      <c r="H14" s="114">
        <f t="shared" si="3"/>
        <v>0</v>
      </c>
      <c r="I14" s="114">
        <f t="shared" si="3"/>
        <v>0</v>
      </c>
      <c r="J14" s="114">
        <f t="shared" si="3"/>
        <v>0</v>
      </c>
      <c r="K14" s="114">
        <f t="shared" si="3"/>
        <v>0</v>
      </c>
      <c r="L14" s="317"/>
      <c r="M14" s="203">
        <f>E14</f>
        <v>0</v>
      </c>
      <c r="N14" s="203">
        <f t="shared" ref="N14:O14" si="4">G14</f>
        <v>0</v>
      </c>
      <c r="O14" s="203">
        <f t="shared" si="4"/>
        <v>0</v>
      </c>
      <c r="P14"/>
      <c r="Q14"/>
    </row>
    <row r="15" spans="1:19" ht="14.4" x14ac:dyDescent="0.3">
      <c r="A15" s="6" t="s">
        <v>74</v>
      </c>
      <c r="B15" s="529" t="s">
        <v>75</v>
      </c>
      <c r="C15" s="448"/>
      <c r="D15" s="448"/>
      <c r="E15" s="110"/>
      <c r="F15" s="110"/>
      <c r="G15" s="114">
        <f>F15/data!$J$20</f>
        <v>0</v>
      </c>
      <c r="H15" s="113"/>
      <c r="I15" s="114">
        <f>H15/data!$J$20</f>
        <v>0</v>
      </c>
      <c r="J15" s="113"/>
      <c r="K15" s="114">
        <f>E15+G15+I15+J15</f>
        <v>0</v>
      </c>
      <c r="L15" s="317"/>
      <c r="M15" s="217"/>
      <c r="N15" s="218"/>
      <c r="O15" s="218"/>
      <c r="P15"/>
      <c r="Q15"/>
    </row>
    <row r="16" spans="1:19" ht="14.4" x14ac:dyDescent="0.3">
      <c r="A16" s="6" t="s">
        <v>76</v>
      </c>
      <c r="B16" s="529" t="s">
        <v>77</v>
      </c>
      <c r="C16" s="448"/>
      <c r="D16" s="448"/>
      <c r="E16" s="114">
        <f t="shared" ref="E16:K16" si="5">E17+E18+E19+E20+E21+E22+E23+E24+E25+E26+E27</f>
        <v>0</v>
      </c>
      <c r="F16" s="114">
        <f>F17+F18+F19+F20+F21+F22+F23+F24+F25+F26+F27</f>
        <v>0</v>
      </c>
      <c r="G16" s="114">
        <f t="shared" si="5"/>
        <v>0</v>
      </c>
      <c r="H16" s="114">
        <f t="shared" si="5"/>
        <v>0</v>
      </c>
      <c r="I16" s="114">
        <f t="shared" si="5"/>
        <v>0</v>
      </c>
      <c r="J16" s="114">
        <f t="shared" si="5"/>
        <v>0</v>
      </c>
      <c r="K16" s="114">
        <f t="shared" si="5"/>
        <v>0</v>
      </c>
      <c r="L16" s="317"/>
      <c r="M16" s="217"/>
      <c r="N16" s="218"/>
      <c r="O16" s="218"/>
      <c r="P16"/>
      <c r="Q16"/>
    </row>
    <row r="17" spans="1:17" ht="14.4" x14ac:dyDescent="0.3">
      <c r="A17" s="6" t="s">
        <v>78</v>
      </c>
      <c r="B17" s="529" t="s">
        <v>79</v>
      </c>
      <c r="C17" s="448"/>
      <c r="D17" s="448"/>
      <c r="E17" s="110"/>
      <c r="F17" s="110"/>
      <c r="G17" s="114">
        <f>F17/data!$J$20</f>
        <v>0</v>
      </c>
      <c r="H17" s="113"/>
      <c r="I17" s="114">
        <f>H17/data!$J$20</f>
        <v>0</v>
      </c>
      <c r="J17" s="113"/>
      <c r="K17" s="114">
        <f>E17+G17+I17+J17</f>
        <v>0</v>
      </c>
      <c r="L17" s="317"/>
      <c r="M17" s="217"/>
      <c r="N17" s="218"/>
      <c r="O17" s="218"/>
      <c r="P17"/>
      <c r="Q17"/>
    </row>
    <row r="18" spans="1:17" x14ac:dyDescent="0.25">
      <c r="A18" s="6" t="s">
        <v>80</v>
      </c>
      <c r="B18" s="529" t="s">
        <v>81</v>
      </c>
      <c r="C18" s="448"/>
      <c r="D18" s="448"/>
      <c r="E18" s="110"/>
      <c r="F18" s="110"/>
      <c r="G18" s="114">
        <f>F18/data!$J$20</f>
        <v>0</v>
      </c>
      <c r="H18" s="113"/>
      <c r="I18" s="114">
        <f>H18/data!$J$20</f>
        <v>0</v>
      </c>
      <c r="J18" s="113"/>
      <c r="K18" s="114">
        <f t="shared" ref="K18:K27" si="6">E18+G18+I18+J18</f>
        <v>0</v>
      </c>
      <c r="L18" s="317"/>
      <c r="M18" s="217"/>
      <c r="N18" s="217"/>
      <c r="O18" s="217"/>
    </row>
    <row r="19" spans="1:17" ht="15" customHeight="1" x14ac:dyDescent="0.3">
      <c r="A19" s="6" t="s">
        <v>82</v>
      </c>
      <c r="B19" s="529" t="s">
        <v>83</v>
      </c>
      <c r="C19" s="448"/>
      <c r="D19" s="448"/>
      <c r="E19" s="110"/>
      <c r="F19" s="110"/>
      <c r="G19" s="114">
        <f>F19/data!$J$20</f>
        <v>0</v>
      </c>
      <c r="H19" s="113"/>
      <c r="I19" s="114">
        <f>H19/data!$J$20</f>
        <v>0</v>
      </c>
      <c r="J19" s="113"/>
      <c r="K19" s="114">
        <f t="shared" si="6"/>
        <v>0</v>
      </c>
      <c r="L19" s="317"/>
      <c r="M19" s="219"/>
      <c r="N19" s="218"/>
      <c r="O19" s="218"/>
      <c r="P19"/>
      <c r="Q19"/>
    </row>
    <row r="20" spans="1:17" ht="15" customHeight="1" x14ac:dyDescent="0.3">
      <c r="A20" s="6" t="s">
        <v>84</v>
      </c>
      <c r="B20" s="529" t="s">
        <v>85</v>
      </c>
      <c r="C20" s="448"/>
      <c r="D20" s="448"/>
      <c r="E20" s="110"/>
      <c r="F20" s="110"/>
      <c r="G20" s="114">
        <f>F20/data!$J$20</f>
        <v>0</v>
      </c>
      <c r="H20" s="113"/>
      <c r="I20" s="114">
        <f>H20/data!$J$20</f>
        <v>0</v>
      </c>
      <c r="J20" s="113"/>
      <c r="K20" s="114">
        <f t="shared" si="6"/>
        <v>0</v>
      </c>
      <c r="L20" s="317"/>
      <c r="M20" s="219"/>
      <c r="N20" s="218"/>
      <c r="O20" s="218"/>
      <c r="P20"/>
      <c r="Q20"/>
    </row>
    <row r="21" spans="1:17" ht="15" customHeight="1" x14ac:dyDescent="0.3">
      <c r="A21" s="6" t="s">
        <v>86</v>
      </c>
      <c r="B21" s="529" t="s">
        <v>87</v>
      </c>
      <c r="C21" s="448"/>
      <c r="D21" s="448"/>
      <c r="E21" s="110"/>
      <c r="F21" s="110"/>
      <c r="G21" s="114">
        <f>F21/data!$J$20</f>
        <v>0</v>
      </c>
      <c r="H21" s="113"/>
      <c r="I21" s="114">
        <f>H21/data!$J$20</f>
        <v>0</v>
      </c>
      <c r="J21" s="113"/>
      <c r="K21" s="114">
        <f t="shared" si="6"/>
        <v>0</v>
      </c>
      <c r="L21" s="317"/>
      <c r="M21" s="220"/>
      <c r="N21" s="218"/>
      <c r="O21" s="218"/>
      <c r="P21"/>
      <c r="Q21"/>
    </row>
    <row r="22" spans="1:17" ht="14.4" x14ac:dyDescent="0.3">
      <c r="A22" s="6" t="s">
        <v>88</v>
      </c>
      <c r="B22" s="529" t="s">
        <v>89</v>
      </c>
      <c r="C22" s="448"/>
      <c r="D22" s="448"/>
      <c r="E22" s="110"/>
      <c r="F22" s="110"/>
      <c r="G22" s="114">
        <f>F22/data!$J$20</f>
        <v>0</v>
      </c>
      <c r="H22" s="113"/>
      <c r="I22" s="114">
        <f>H22/data!$J$20</f>
        <v>0</v>
      </c>
      <c r="J22" s="113"/>
      <c r="K22" s="114">
        <f t="shared" si="6"/>
        <v>0</v>
      </c>
      <c r="L22" s="317"/>
      <c r="M22" s="217"/>
      <c r="N22" s="218"/>
      <c r="O22" s="218"/>
      <c r="P22"/>
      <c r="Q22"/>
    </row>
    <row r="23" spans="1:17" x14ac:dyDescent="0.25">
      <c r="A23" s="6" t="s">
        <v>90</v>
      </c>
      <c r="B23" s="529" t="s">
        <v>91</v>
      </c>
      <c r="C23" s="448"/>
      <c r="D23" s="448"/>
      <c r="E23" s="110"/>
      <c r="F23" s="110"/>
      <c r="G23" s="114">
        <f>F23/data!$J$20</f>
        <v>0</v>
      </c>
      <c r="H23" s="113"/>
      <c r="I23" s="114">
        <f>H23/data!$J$20</f>
        <v>0</v>
      </c>
      <c r="J23" s="113"/>
      <c r="K23" s="114">
        <f t="shared" si="6"/>
        <v>0</v>
      </c>
      <c r="L23" s="317"/>
      <c r="M23" s="217"/>
      <c r="N23" s="217"/>
      <c r="O23" s="217"/>
    </row>
    <row r="24" spans="1:17" x14ac:dyDescent="0.25">
      <c r="A24" s="6" t="s">
        <v>92</v>
      </c>
      <c r="B24" s="529" t="s">
        <v>93</v>
      </c>
      <c r="C24" s="448"/>
      <c r="D24" s="448"/>
      <c r="E24" s="110"/>
      <c r="F24" s="110"/>
      <c r="G24" s="114">
        <f>F24/data!$J$20</f>
        <v>0</v>
      </c>
      <c r="H24" s="113"/>
      <c r="I24" s="114">
        <f>H24/data!$J$20</f>
        <v>0</v>
      </c>
      <c r="J24" s="113"/>
      <c r="K24" s="114">
        <f t="shared" si="6"/>
        <v>0</v>
      </c>
      <c r="L24" s="317"/>
      <c r="M24" s="217"/>
      <c r="N24" s="217"/>
      <c r="O24" s="217"/>
    </row>
    <row r="25" spans="1:17" x14ac:dyDescent="0.25">
      <c r="A25" s="6" t="s">
        <v>94</v>
      </c>
      <c r="B25" s="529" t="s">
        <v>95</v>
      </c>
      <c r="C25" s="448"/>
      <c r="D25" s="448"/>
      <c r="E25" s="110"/>
      <c r="F25" s="110"/>
      <c r="G25" s="114">
        <f>F25/data!$J$20</f>
        <v>0</v>
      </c>
      <c r="H25" s="113"/>
      <c r="I25" s="114">
        <f>H25/data!$J$20</f>
        <v>0</v>
      </c>
      <c r="J25" s="113"/>
      <c r="K25" s="114">
        <f t="shared" si="6"/>
        <v>0</v>
      </c>
      <c r="L25" s="317"/>
      <c r="M25" s="217"/>
      <c r="N25" s="217"/>
      <c r="O25" s="217"/>
    </row>
    <row r="26" spans="1:17" x14ac:dyDescent="0.25">
      <c r="A26" s="6" t="s">
        <v>96</v>
      </c>
      <c r="B26" s="529" t="s">
        <v>97</v>
      </c>
      <c r="C26" s="448"/>
      <c r="D26" s="448"/>
      <c r="E26" s="110"/>
      <c r="F26" s="110"/>
      <c r="G26" s="114">
        <f>F26/data!$J$20</f>
        <v>0</v>
      </c>
      <c r="H26" s="113"/>
      <c r="I26" s="114">
        <f>H26/data!$J$20</f>
        <v>0</v>
      </c>
      <c r="J26" s="113"/>
      <c r="K26" s="114">
        <f t="shared" si="6"/>
        <v>0</v>
      </c>
      <c r="L26" s="317"/>
      <c r="M26" s="217"/>
      <c r="N26" s="217"/>
      <c r="O26" s="217"/>
    </row>
    <row r="27" spans="1:17" x14ac:dyDescent="0.25">
      <c r="A27" s="6" t="s">
        <v>98</v>
      </c>
      <c r="B27" s="529" t="s">
        <v>99</v>
      </c>
      <c r="C27" s="448"/>
      <c r="D27" s="448"/>
      <c r="E27" s="110"/>
      <c r="F27" s="110"/>
      <c r="G27" s="114">
        <f>F27/data!$J$20</f>
        <v>0</v>
      </c>
      <c r="H27" s="113"/>
      <c r="I27" s="114">
        <f>H27/data!$J$20</f>
        <v>0</v>
      </c>
      <c r="J27" s="113"/>
      <c r="K27" s="114">
        <f t="shared" si="6"/>
        <v>0</v>
      </c>
      <c r="L27" s="317"/>
      <c r="M27" s="217"/>
      <c r="N27" s="217"/>
      <c r="O27" s="217"/>
    </row>
    <row r="28" spans="1:17" x14ac:dyDescent="0.25">
      <c r="A28" s="6" t="s">
        <v>100</v>
      </c>
      <c r="B28" s="529" t="s">
        <v>61</v>
      </c>
      <c r="C28" s="529"/>
      <c r="D28" s="529"/>
      <c r="E28" s="114">
        <f t="shared" ref="E28:K28" si="7">E29+E30+E31+E32+E33+E34+E35+E36</f>
        <v>0</v>
      </c>
      <c r="F28" s="114">
        <f>F29+F30+F31+F32+F33+F34+F35+F36</f>
        <v>0</v>
      </c>
      <c r="G28" s="114">
        <f t="shared" si="7"/>
        <v>0</v>
      </c>
      <c r="H28" s="114">
        <f t="shared" si="7"/>
        <v>0</v>
      </c>
      <c r="I28" s="114">
        <f t="shared" si="7"/>
        <v>0</v>
      </c>
      <c r="J28" s="114">
        <f t="shared" si="7"/>
        <v>0</v>
      </c>
      <c r="K28" s="114">
        <f t="shared" si="7"/>
        <v>0</v>
      </c>
      <c r="L28" s="317"/>
      <c r="M28" s="203">
        <f>E28</f>
        <v>0</v>
      </c>
      <c r="N28" s="203">
        <f t="shared" ref="N28:O28" si="8">G28</f>
        <v>0</v>
      </c>
      <c r="O28" s="203">
        <f t="shared" si="8"/>
        <v>0</v>
      </c>
    </row>
    <row r="29" spans="1:17" x14ac:dyDescent="0.25">
      <c r="A29" s="6" t="s">
        <v>101</v>
      </c>
      <c r="B29" s="529" t="s">
        <v>102</v>
      </c>
      <c r="C29" s="448"/>
      <c r="D29" s="448"/>
      <c r="E29" s="110"/>
      <c r="F29" s="110"/>
      <c r="G29" s="114">
        <f>F29/data!$J$20</f>
        <v>0</v>
      </c>
      <c r="H29" s="113"/>
      <c r="I29" s="114">
        <f>H29/data!$J$20</f>
        <v>0</v>
      </c>
      <c r="J29" s="113"/>
      <c r="K29" s="114">
        <f>E29+G29+I29+J29</f>
        <v>0</v>
      </c>
      <c r="L29" s="317"/>
      <c r="M29" s="217"/>
      <c r="N29" s="217"/>
      <c r="O29" s="217"/>
    </row>
    <row r="30" spans="1:17" x14ac:dyDescent="0.25">
      <c r="A30" s="6" t="s">
        <v>103</v>
      </c>
      <c r="B30" s="529" t="s">
        <v>104</v>
      </c>
      <c r="C30" s="448"/>
      <c r="D30" s="448"/>
      <c r="E30" s="110"/>
      <c r="F30" s="110"/>
      <c r="G30" s="114">
        <f>F30/data!$J$20</f>
        <v>0</v>
      </c>
      <c r="H30" s="113"/>
      <c r="I30" s="114">
        <f>H30/data!$J$20</f>
        <v>0</v>
      </c>
      <c r="J30" s="113"/>
      <c r="K30" s="114">
        <f t="shared" ref="K30:K38" si="9">E30+G30+I30+J30</f>
        <v>0</v>
      </c>
      <c r="L30" s="317"/>
      <c r="M30" s="217"/>
      <c r="N30" s="217"/>
      <c r="O30" s="217"/>
    </row>
    <row r="31" spans="1:17" x14ac:dyDescent="0.25">
      <c r="A31" s="6" t="s">
        <v>105</v>
      </c>
      <c r="B31" s="529" t="s">
        <v>106</v>
      </c>
      <c r="C31" s="448"/>
      <c r="D31" s="448"/>
      <c r="E31" s="110"/>
      <c r="F31" s="110"/>
      <c r="G31" s="114">
        <f>F31/data!$J$20</f>
        <v>0</v>
      </c>
      <c r="H31" s="113"/>
      <c r="I31" s="114">
        <f>H31/data!$J$20</f>
        <v>0</v>
      </c>
      <c r="J31" s="113"/>
      <c r="K31" s="114">
        <f t="shared" si="9"/>
        <v>0</v>
      </c>
      <c r="L31" s="317"/>
      <c r="M31" s="217"/>
      <c r="N31" s="217"/>
      <c r="O31" s="217"/>
    </row>
    <row r="32" spans="1:17" x14ac:dyDescent="0.25">
      <c r="A32" s="6" t="s">
        <v>107</v>
      </c>
      <c r="B32" s="529" t="s">
        <v>108</v>
      </c>
      <c r="C32" s="448"/>
      <c r="D32" s="448"/>
      <c r="E32" s="110"/>
      <c r="F32" s="110"/>
      <c r="G32" s="114">
        <f>F32/data!$J$20</f>
        <v>0</v>
      </c>
      <c r="H32" s="113"/>
      <c r="I32" s="114">
        <f>H32/data!$J$20</f>
        <v>0</v>
      </c>
      <c r="J32" s="113"/>
      <c r="K32" s="114">
        <f t="shared" si="9"/>
        <v>0</v>
      </c>
      <c r="L32" s="317"/>
      <c r="M32" s="217"/>
      <c r="N32" s="217"/>
      <c r="O32" s="217"/>
    </row>
    <row r="33" spans="1:19" x14ac:dyDescent="0.25">
      <c r="A33" s="6" t="s">
        <v>109</v>
      </c>
      <c r="B33" s="529" t="s">
        <v>110</v>
      </c>
      <c r="C33" s="448"/>
      <c r="D33" s="448"/>
      <c r="E33" s="110"/>
      <c r="F33" s="110"/>
      <c r="G33" s="114">
        <f>F33/data!$J$20</f>
        <v>0</v>
      </c>
      <c r="H33" s="113"/>
      <c r="I33" s="114">
        <f>H33/data!$J$20</f>
        <v>0</v>
      </c>
      <c r="J33" s="113"/>
      <c r="K33" s="114">
        <f t="shared" si="9"/>
        <v>0</v>
      </c>
      <c r="L33" s="317"/>
      <c r="M33" s="217"/>
      <c r="N33" s="217"/>
      <c r="O33" s="217"/>
    </row>
    <row r="34" spans="1:19" x14ac:dyDescent="0.25">
      <c r="A34" s="6" t="s">
        <v>111</v>
      </c>
      <c r="B34" s="529" t="s">
        <v>112</v>
      </c>
      <c r="C34" s="448"/>
      <c r="D34" s="448"/>
      <c r="E34" s="110"/>
      <c r="F34" s="110"/>
      <c r="G34" s="114">
        <f>F34/data!$J$20</f>
        <v>0</v>
      </c>
      <c r="H34" s="113"/>
      <c r="I34" s="114">
        <f>H34/data!$J$20</f>
        <v>0</v>
      </c>
      <c r="J34" s="113"/>
      <c r="K34" s="114">
        <f t="shared" si="9"/>
        <v>0</v>
      </c>
      <c r="L34" s="317"/>
      <c r="M34" s="217"/>
      <c r="N34" s="217"/>
      <c r="O34" s="217"/>
    </row>
    <row r="35" spans="1:19" x14ac:dyDescent="0.25">
      <c r="A35" s="6" t="s">
        <v>113</v>
      </c>
      <c r="B35" s="529" t="s">
        <v>114</v>
      </c>
      <c r="C35" s="448"/>
      <c r="D35" s="448"/>
      <c r="E35" s="110"/>
      <c r="F35" s="110"/>
      <c r="G35" s="114">
        <f>F35/data!$J$20</f>
        <v>0</v>
      </c>
      <c r="H35" s="113"/>
      <c r="I35" s="114">
        <f>H35/data!$J$20</f>
        <v>0</v>
      </c>
      <c r="J35" s="113"/>
      <c r="K35" s="114">
        <f t="shared" si="9"/>
        <v>0</v>
      </c>
      <c r="L35" s="317"/>
      <c r="M35" s="217"/>
      <c r="N35" s="217"/>
      <c r="O35" s="217"/>
    </row>
    <row r="36" spans="1:19" x14ac:dyDescent="0.25">
      <c r="A36" s="6" t="s">
        <v>115</v>
      </c>
      <c r="B36" s="529" t="s">
        <v>116</v>
      </c>
      <c r="C36" s="448"/>
      <c r="D36" s="448"/>
      <c r="E36" s="110"/>
      <c r="F36" s="110"/>
      <c r="G36" s="114">
        <f>F36/data!$J$20</f>
        <v>0</v>
      </c>
      <c r="H36" s="113"/>
      <c r="I36" s="114">
        <f>H36/data!$J$20</f>
        <v>0</v>
      </c>
      <c r="J36" s="113"/>
      <c r="K36" s="114">
        <f t="shared" si="9"/>
        <v>0</v>
      </c>
      <c r="L36" s="317"/>
      <c r="M36" s="217"/>
      <c r="N36" s="217"/>
      <c r="O36" s="217"/>
    </row>
    <row r="37" spans="1:19" x14ac:dyDescent="0.25">
      <c r="A37" s="6" t="s">
        <v>117</v>
      </c>
      <c r="B37" s="529" t="s">
        <v>62</v>
      </c>
      <c r="C37" s="529"/>
      <c r="D37" s="529"/>
      <c r="E37" s="110"/>
      <c r="F37" s="110"/>
      <c r="G37" s="114">
        <f>F37/data!$J$20</f>
        <v>0</v>
      </c>
      <c r="H37" s="113"/>
      <c r="I37" s="114">
        <f>H37/data!$J$20</f>
        <v>0</v>
      </c>
      <c r="J37" s="113"/>
      <c r="K37" s="114">
        <f t="shared" si="9"/>
        <v>0</v>
      </c>
      <c r="L37" s="317"/>
      <c r="M37" s="203">
        <f>E37</f>
        <v>0</v>
      </c>
      <c r="N37" s="203">
        <f t="shared" ref="N37:O37" si="10">G37</f>
        <v>0</v>
      </c>
      <c r="O37" s="203">
        <f t="shared" si="10"/>
        <v>0</v>
      </c>
    </row>
    <row r="38" spans="1:19" ht="28.5" customHeight="1" x14ac:dyDescent="0.25">
      <c r="A38" s="6" t="s">
        <v>118</v>
      </c>
      <c r="B38" s="529" t="s">
        <v>63</v>
      </c>
      <c r="C38" s="529"/>
      <c r="D38" s="529"/>
      <c r="E38" s="110"/>
      <c r="F38" s="110"/>
      <c r="G38" s="114">
        <f>F38/data!$J$20</f>
        <v>0</v>
      </c>
      <c r="H38" s="113"/>
      <c r="I38" s="114">
        <f>H38/data!$J$20</f>
        <v>0</v>
      </c>
      <c r="J38" s="113"/>
      <c r="K38" s="114">
        <f t="shared" si="9"/>
        <v>0</v>
      </c>
      <c r="L38" s="317"/>
      <c r="M38" s="203">
        <f>E38</f>
        <v>0</v>
      </c>
      <c r="N38" s="203">
        <f t="shared" ref="N38:O38" si="11">G38</f>
        <v>0</v>
      </c>
      <c r="O38" s="203">
        <f t="shared" si="11"/>
        <v>0</v>
      </c>
    </row>
    <row r="39" spans="1:19" ht="57.75" customHeight="1" x14ac:dyDescent="0.3">
      <c r="A39" s="5" t="s">
        <v>119</v>
      </c>
      <c r="B39" s="609" t="s">
        <v>64</v>
      </c>
      <c r="C39" s="609"/>
      <c r="D39" s="609"/>
      <c r="E39" s="112">
        <f t="shared" ref="E39:K39" si="12">E40+E46+E50</f>
        <v>0</v>
      </c>
      <c r="F39" s="112">
        <f>F40+F46+F50</f>
        <v>0</v>
      </c>
      <c r="G39" s="112">
        <f t="shared" si="12"/>
        <v>0</v>
      </c>
      <c r="H39" s="112">
        <f t="shared" si="12"/>
        <v>0</v>
      </c>
      <c r="I39" s="112">
        <f t="shared" si="12"/>
        <v>0</v>
      </c>
      <c r="J39" s="112">
        <f t="shared" si="12"/>
        <v>0</v>
      </c>
      <c r="K39" s="112">
        <f t="shared" si="12"/>
        <v>0</v>
      </c>
      <c r="L39" s="317"/>
      <c r="M39" s="217"/>
      <c r="N39" s="217"/>
      <c r="O39" s="217"/>
      <c r="Q39" s="604" t="s">
        <v>578</v>
      </c>
      <c r="R39" s="477"/>
      <c r="S39" s="477"/>
    </row>
    <row r="40" spans="1:19" ht="28.5" customHeight="1" x14ac:dyDescent="0.25">
      <c r="A40" s="6" t="s">
        <v>120</v>
      </c>
      <c r="B40" s="529" t="s">
        <v>121</v>
      </c>
      <c r="C40" s="529"/>
      <c r="D40" s="529"/>
      <c r="E40" s="114">
        <f t="shared" ref="E40:K40" si="13">E41+E42+E43+E44+E45</f>
        <v>0</v>
      </c>
      <c r="F40" s="114">
        <f>F41+F42+F43+F44+F45</f>
        <v>0</v>
      </c>
      <c r="G40" s="114">
        <f t="shared" si="13"/>
        <v>0</v>
      </c>
      <c r="H40" s="114">
        <f t="shared" si="13"/>
        <v>0</v>
      </c>
      <c r="I40" s="114">
        <f t="shared" si="13"/>
        <v>0</v>
      </c>
      <c r="J40" s="114">
        <f t="shared" si="13"/>
        <v>0</v>
      </c>
      <c r="K40" s="114">
        <f t="shared" si="13"/>
        <v>0</v>
      </c>
      <c r="L40" s="317"/>
      <c r="M40" s="203">
        <f>E40</f>
        <v>0</v>
      </c>
      <c r="N40" s="203">
        <f t="shared" ref="N40:O40" si="14">G40</f>
        <v>0</v>
      </c>
      <c r="O40" s="203">
        <f t="shared" si="14"/>
        <v>0</v>
      </c>
    </row>
    <row r="41" spans="1:19" x14ac:dyDescent="0.25">
      <c r="A41" s="6" t="s">
        <v>122</v>
      </c>
      <c r="B41" s="529" t="s">
        <v>123</v>
      </c>
      <c r="C41" s="529"/>
      <c r="D41" s="529"/>
      <c r="E41" s="110"/>
      <c r="F41" s="110"/>
      <c r="G41" s="114">
        <f>F41/data!$J$20</f>
        <v>0</v>
      </c>
      <c r="H41" s="113"/>
      <c r="I41" s="114">
        <f>H41/data!$J$20</f>
        <v>0</v>
      </c>
      <c r="J41" s="113"/>
      <c r="K41" s="114">
        <f>E41+G41+I41+J41</f>
        <v>0</v>
      </c>
      <c r="L41" s="317"/>
      <c r="M41" s="217"/>
      <c r="N41" s="217"/>
      <c r="O41" s="217"/>
    </row>
    <row r="42" spans="1:19" x14ac:dyDescent="0.25">
      <c r="A42" s="6" t="s">
        <v>124</v>
      </c>
      <c r="B42" s="529" t="s">
        <v>125</v>
      </c>
      <c r="C42" s="529"/>
      <c r="D42" s="529"/>
      <c r="E42" s="110"/>
      <c r="F42" s="110"/>
      <c r="G42" s="114">
        <f>F42/data!$J$20</f>
        <v>0</v>
      </c>
      <c r="H42" s="113"/>
      <c r="I42" s="114">
        <f>H42/data!$J$20</f>
        <v>0</v>
      </c>
      <c r="J42" s="113"/>
      <c r="K42" s="114">
        <f>E42+G42+I42+J42</f>
        <v>0</v>
      </c>
      <c r="L42" s="317"/>
      <c r="M42" s="217"/>
      <c r="N42" s="217"/>
      <c r="O42" s="217"/>
    </row>
    <row r="43" spans="1:19" x14ac:dyDescent="0.25">
      <c r="A43" s="6" t="s">
        <v>126</v>
      </c>
      <c r="B43" s="529" t="s">
        <v>127</v>
      </c>
      <c r="C43" s="448"/>
      <c r="D43" s="448"/>
      <c r="E43" s="110"/>
      <c r="F43" s="110"/>
      <c r="G43" s="114">
        <f>F43/data!$J$20</f>
        <v>0</v>
      </c>
      <c r="H43" s="113"/>
      <c r="I43" s="114">
        <f>H43/data!$J$20</f>
        <v>0</v>
      </c>
      <c r="J43" s="113"/>
      <c r="K43" s="114">
        <f>E43+G43+I43+J43</f>
        <v>0</v>
      </c>
      <c r="L43" s="317"/>
      <c r="M43" s="217"/>
      <c r="N43" s="217"/>
      <c r="O43" s="217"/>
    </row>
    <row r="44" spans="1:19" x14ac:dyDescent="0.25">
      <c r="A44" s="6" t="s">
        <v>128</v>
      </c>
      <c r="B44" s="529" t="s">
        <v>129</v>
      </c>
      <c r="C44" s="448"/>
      <c r="D44" s="448"/>
      <c r="E44" s="110"/>
      <c r="F44" s="110"/>
      <c r="G44" s="114">
        <f>F44/data!$J$20</f>
        <v>0</v>
      </c>
      <c r="H44" s="113"/>
      <c r="I44" s="114">
        <f>H44/data!$J$20</f>
        <v>0</v>
      </c>
      <c r="J44" s="113"/>
      <c r="K44" s="114">
        <f>E44+G44+I44+J44</f>
        <v>0</v>
      </c>
      <c r="L44" s="317"/>
      <c r="M44" s="217"/>
      <c r="N44" s="217"/>
      <c r="O44" s="217"/>
    </row>
    <row r="45" spans="1:19" ht="27" customHeight="1" x14ac:dyDescent="0.25">
      <c r="A45" s="6" t="s">
        <v>130</v>
      </c>
      <c r="B45" s="529" t="s">
        <v>131</v>
      </c>
      <c r="C45" s="448"/>
      <c r="D45" s="448"/>
      <c r="E45" s="110"/>
      <c r="F45" s="110"/>
      <c r="G45" s="114">
        <f>F45/data!$J$20</f>
        <v>0</v>
      </c>
      <c r="H45" s="113"/>
      <c r="I45" s="114">
        <f>H45/data!$J$20</f>
        <v>0</v>
      </c>
      <c r="J45" s="113"/>
      <c r="K45" s="114">
        <f>E45+G45+I45+J45</f>
        <v>0</v>
      </c>
      <c r="L45" s="317"/>
      <c r="M45" s="217"/>
      <c r="N45" s="217"/>
      <c r="O45" s="217"/>
    </row>
    <row r="46" spans="1:19" x14ac:dyDescent="0.25">
      <c r="A46" s="6" t="s">
        <v>132</v>
      </c>
      <c r="B46" s="529" t="s">
        <v>65</v>
      </c>
      <c r="C46" s="448"/>
      <c r="D46" s="448"/>
      <c r="E46" s="114">
        <f t="shared" ref="E46:K46" si="15">E47+E48+E49</f>
        <v>0</v>
      </c>
      <c r="F46" s="114">
        <f>F47+F48+F49</f>
        <v>0</v>
      </c>
      <c r="G46" s="114">
        <f t="shared" si="15"/>
        <v>0</v>
      </c>
      <c r="H46" s="114">
        <f t="shared" si="15"/>
        <v>0</v>
      </c>
      <c r="I46" s="114">
        <f t="shared" si="15"/>
        <v>0</v>
      </c>
      <c r="J46" s="114">
        <f t="shared" si="15"/>
        <v>0</v>
      </c>
      <c r="K46" s="114">
        <f t="shared" si="15"/>
        <v>0</v>
      </c>
      <c r="L46" s="317"/>
      <c r="M46" s="203">
        <f>E46</f>
        <v>0</v>
      </c>
      <c r="N46" s="203">
        <f t="shared" ref="N46:O46" si="16">G46</f>
        <v>0</v>
      </c>
      <c r="O46" s="203">
        <f t="shared" si="16"/>
        <v>0</v>
      </c>
    </row>
    <row r="47" spans="1:19" x14ac:dyDescent="0.25">
      <c r="A47" s="6" t="s">
        <v>133</v>
      </c>
      <c r="B47" s="529" t="s">
        <v>134</v>
      </c>
      <c r="C47" s="448"/>
      <c r="D47" s="448"/>
      <c r="E47" s="110"/>
      <c r="F47" s="110"/>
      <c r="G47" s="114">
        <f>F47/data!$J$20</f>
        <v>0</v>
      </c>
      <c r="H47" s="113"/>
      <c r="I47" s="114">
        <f>H47/data!$J$20</f>
        <v>0</v>
      </c>
      <c r="J47" s="113"/>
      <c r="K47" s="114">
        <f>E47+G47+I47+J47</f>
        <v>0</v>
      </c>
      <c r="L47" s="317"/>
      <c r="M47" s="217"/>
      <c r="N47" s="217"/>
      <c r="O47" s="217"/>
    </row>
    <row r="48" spans="1:19" x14ac:dyDescent="0.25">
      <c r="A48" s="6" t="s">
        <v>135</v>
      </c>
      <c r="B48" s="529" t="s">
        <v>136</v>
      </c>
      <c r="C48" s="448"/>
      <c r="D48" s="448"/>
      <c r="E48" s="110"/>
      <c r="F48" s="110"/>
      <c r="G48" s="114">
        <f>F48/data!$J$20</f>
        <v>0</v>
      </c>
      <c r="H48" s="113"/>
      <c r="I48" s="114">
        <f>H48/data!$J$20</f>
        <v>0</v>
      </c>
      <c r="J48" s="113"/>
      <c r="K48" s="114">
        <f>E48+G48+I48+J48</f>
        <v>0</v>
      </c>
      <c r="L48" s="317"/>
      <c r="M48" s="217"/>
      <c r="N48" s="217"/>
      <c r="O48" s="217"/>
    </row>
    <row r="49" spans="1:19" x14ac:dyDescent="0.25">
      <c r="A49" s="6" t="s">
        <v>137</v>
      </c>
      <c r="B49" s="529" t="s">
        <v>138</v>
      </c>
      <c r="C49" s="448"/>
      <c r="D49" s="448"/>
      <c r="E49" s="110"/>
      <c r="F49" s="110"/>
      <c r="G49" s="114">
        <f>F49/data!$J$20</f>
        <v>0</v>
      </c>
      <c r="H49" s="113"/>
      <c r="I49" s="114">
        <f>H49/data!$J$20</f>
        <v>0</v>
      </c>
      <c r="J49" s="113"/>
      <c r="K49" s="114">
        <f>E49+G49+I49+J49</f>
        <v>0</v>
      </c>
      <c r="L49" s="317"/>
      <c r="M49" s="217"/>
      <c r="N49" s="217"/>
      <c r="O49" s="217"/>
    </row>
    <row r="50" spans="1:19" x14ac:dyDescent="0.25">
      <c r="A50" s="6" t="s">
        <v>139</v>
      </c>
      <c r="B50" s="529" t="s">
        <v>66</v>
      </c>
      <c r="C50" s="448"/>
      <c r="D50" s="448"/>
      <c r="E50" s="114">
        <f t="shared" ref="E50:K50" si="17">E51+E52+E53</f>
        <v>0</v>
      </c>
      <c r="F50" s="114">
        <f>F51+F52+F53</f>
        <v>0</v>
      </c>
      <c r="G50" s="114">
        <f t="shared" si="17"/>
        <v>0</v>
      </c>
      <c r="H50" s="114">
        <f t="shared" si="17"/>
        <v>0</v>
      </c>
      <c r="I50" s="114">
        <f t="shared" si="17"/>
        <v>0</v>
      </c>
      <c r="J50" s="114">
        <f t="shared" si="17"/>
        <v>0</v>
      </c>
      <c r="K50" s="114">
        <f t="shared" si="17"/>
        <v>0</v>
      </c>
      <c r="L50" s="317"/>
      <c r="M50" s="203">
        <f>E50</f>
        <v>0</v>
      </c>
      <c r="N50" s="203">
        <f t="shared" ref="N50:O50" si="18">G50</f>
        <v>0</v>
      </c>
      <c r="O50" s="203">
        <f t="shared" si="18"/>
        <v>0</v>
      </c>
    </row>
    <row r="51" spans="1:19" ht="27.75" customHeight="1" x14ac:dyDescent="0.25">
      <c r="A51" s="6" t="s">
        <v>140</v>
      </c>
      <c r="B51" s="529" t="s">
        <v>141</v>
      </c>
      <c r="C51" s="448"/>
      <c r="D51" s="448"/>
      <c r="E51" s="110"/>
      <c r="F51" s="110"/>
      <c r="G51" s="114">
        <f>F51/data!$J$20</f>
        <v>0</v>
      </c>
      <c r="H51" s="113"/>
      <c r="I51" s="114">
        <f>H51/data!$J$20</f>
        <v>0</v>
      </c>
      <c r="J51" s="113"/>
      <c r="K51" s="114">
        <f>E51+G51+I51+J51</f>
        <v>0</v>
      </c>
      <c r="L51" s="317"/>
      <c r="M51" s="217"/>
      <c r="N51" s="217"/>
      <c r="O51" s="217"/>
    </row>
    <row r="52" spans="1:19" x14ac:dyDescent="0.25">
      <c r="A52" s="6" t="s">
        <v>142</v>
      </c>
      <c r="B52" s="529" t="s">
        <v>143</v>
      </c>
      <c r="C52" s="448"/>
      <c r="D52" s="448"/>
      <c r="E52" s="110"/>
      <c r="F52" s="110"/>
      <c r="G52" s="114">
        <f>F52/data!$J$20</f>
        <v>0</v>
      </c>
      <c r="H52" s="113"/>
      <c r="I52" s="114">
        <f>H52/data!$J$20</f>
        <v>0</v>
      </c>
      <c r="J52" s="113"/>
      <c r="K52" s="114">
        <f>E52+G52+I52+J52</f>
        <v>0</v>
      </c>
      <c r="L52" s="317"/>
      <c r="M52" s="217"/>
      <c r="N52" s="217"/>
      <c r="O52" s="217"/>
    </row>
    <row r="53" spans="1:19" x14ac:dyDescent="0.25">
      <c r="A53" s="6" t="s">
        <v>144</v>
      </c>
      <c r="B53" s="529" t="s">
        <v>145</v>
      </c>
      <c r="C53" s="448"/>
      <c r="D53" s="448"/>
      <c r="E53" s="110"/>
      <c r="F53" s="110"/>
      <c r="G53" s="114">
        <f>F53/data!$J$20</f>
        <v>0</v>
      </c>
      <c r="H53" s="113"/>
      <c r="I53" s="114">
        <f>H53/data!$J$20</f>
        <v>0</v>
      </c>
      <c r="J53" s="113"/>
      <c r="K53" s="114">
        <f>E53+G53+I53+J53</f>
        <v>0</v>
      </c>
      <c r="L53" s="317"/>
      <c r="M53" s="217"/>
      <c r="N53" s="217"/>
      <c r="O53" s="217"/>
    </row>
    <row r="54" spans="1:19" ht="15" customHeight="1" x14ac:dyDescent="0.25">
      <c r="A54" s="5"/>
      <c r="B54" s="609" t="s">
        <v>586</v>
      </c>
      <c r="C54" s="610"/>
      <c r="D54" s="610"/>
      <c r="E54" s="112">
        <f t="shared" ref="E54:K54" si="19">E7+E39</f>
        <v>0</v>
      </c>
      <c r="F54" s="112">
        <f>F7+F39</f>
        <v>0</v>
      </c>
      <c r="G54" s="112">
        <f t="shared" si="19"/>
        <v>0</v>
      </c>
      <c r="H54" s="112">
        <f t="shared" si="19"/>
        <v>0</v>
      </c>
      <c r="I54" s="112">
        <f t="shared" si="19"/>
        <v>0</v>
      </c>
      <c r="J54" s="112">
        <f t="shared" si="19"/>
        <v>0</v>
      </c>
      <c r="K54" s="112">
        <f t="shared" si="19"/>
        <v>0</v>
      </c>
      <c r="L54" s="317"/>
      <c r="M54" s="217"/>
      <c r="N54" s="217"/>
      <c r="O54" s="217"/>
    </row>
    <row r="55" spans="1:19" x14ac:dyDescent="0.25">
      <c r="A55" s="365"/>
      <c r="B55" s="356"/>
      <c r="C55" s="356"/>
      <c r="D55" s="356"/>
      <c r="E55" s="366"/>
      <c r="F55" s="366"/>
      <c r="G55" s="354"/>
      <c r="H55" s="354"/>
      <c r="I55" s="354"/>
      <c r="J55" s="354"/>
      <c r="K55" s="354"/>
      <c r="L55" s="317"/>
    </row>
    <row r="56" spans="1:19" ht="14.4" x14ac:dyDescent="0.3">
      <c r="A56" s="617" t="s">
        <v>217</v>
      </c>
      <c r="B56" s="618"/>
      <c r="C56" s="618"/>
      <c r="D56" s="618"/>
      <c r="E56" s="618"/>
      <c r="F56" s="618"/>
      <c r="G56" s="618"/>
      <c r="H56" s="618"/>
      <c r="I56" s="618"/>
      <c r="J56" s="618"/>
      <c r="K56" s="618"/>
      <c r="L56" s="317"/>
    </row>
    <row r="57" spans="1:19" ht="14.4" x14ac:dyDescent="0.25">
      <c r="A57" s="365"/>
      <c r="B57" s="356"/>
      <c r="C57" s="356"/>
      <c r="D57" s="356"/>
      <c r="E57" s="366"/>
      <c r="F57" s="366"/>
      <c r="G57" s="354"/>
      <c r="H57" s="354"/>
      <c r="I57" s="354"/>
      <c r="J57" s="354"/>
      <c r="K57" s="354"/>
      <c r="L57" s="317"/>
      <c r="M57" s="605" t="s">
        <v>569</v>
      </c>
      <c r="N57" s="606"/>
      <c r="O57" s="606"/>
    </row>
    <row r="58" spans="1:19" ht="90" customHeight="1" x14ac:dyDescent="0.25">
      <c r="A58" s="25"/>
      <c r="B58" s="535" t="s">
        <v>218</v>
      </c>
      <c r="C58" s="619"/>
      <c r="D58" s="619"/>
      <c r="E58" s="109" t="s">
        <v>211</v>
      </c>
      <c r="F58" s="108" t="s">
        <v>907</v>
      </c>
      <c r="G58" s="109" t="s">
        <v>212</v>
      </c>
      <c r="H58" s="109" t="s">
        <v>213</v>
      </c>
      <c r="I58" s="109" t="s">
        <v>214</v>
      </c>
      <c r="J58" s="109" t="s">
        <v>215</v>
      </c>
      <c r="K58" s="109" t="s">
        <v>216</v>
      </c>
      <c r="L58" s="317"/>
      <c r="M58" s="420" t="s">
        <v>564</v>
      </c>
      <c r="N58" s="420" t="s">
        <v>565</v>
      </c>
      <c r="O58" s="420" t="s">
        <v>566</v>
      </c>
    </row>
    <row r="59" spans="1:19" ht="57.75" customHeight="1" x14ac:dyDescent="0.3">
      <c r="A59" s="5" t="s">
        <v>67</v>
      </c>
      <c r="B59" s="609" t="s">
        <v>57</v>
      </c>
      <c r="C59" s="609"/>
      <c r="D59" s="609"/>
      <c r="E59" s="111">
        <f>ROUND(E60+E61+E66+E80+E89+E90,2)</f>
        <v>0</v>
      </c>
      <c r="F59" s="111">
        <f>F60+F61+F66+F80+F89+F90</f>
        <v>0</v>
      </c>
      <c r="G59" s="111">
        <f>ROUND(G60+G61+G66+G80+G89+G90,2)</f>
        <v>0</v>
      </c>
      <c r="H59" s="111">
        <f>H60+H61+H66+H80+H89+H90</f>
        <v>0</v>
      </c>
      <c r="I59" s="111">
        <f>ROUND(I60+I61+I66+I80+I89+I90,4)</f>
        <v>0</v>
      </c>
      <c r="J59" s="112">
        <f>ROUND(J60+J61+J66+J80+J89+J90,2)</f>
        <v>0</v>
      </c>
      <c r="K59" s="111">
        <f>K60+K61+K66+K80+K89+K90</f>
        <v>0</v>
      </c>
      <c r="L59" s="317"/>
      <c r="M59" s="217"/>
      <c r="N59" s="217"/>
      <c r="O59" s="217"/>
      <c r="Q59" s="604" t="s">
        <v>577</v>
      </c>
      <c r="R59" s="477"/>
      <c r="S59" s="477"/>
    </row>
    <row r="60" spans="1:19" x14ac:dyDescent="0.25">
      <c r="A60" s="6" t="s">
        <v>51</v>
      </c>
      <c r="B60" s="529" t="s">
        <v>58</v>
      </c>
      <c r="C60" s="529"/>
      <c r="D60" s="529"/>
      <c r="E60" s="110"/>
      <c r="F60" s="110"/>
      <c r="G60" s="114">
        <f>F60/data!$J$20</f>
        <v>0</v>
      </c>
      <c r="H60" s="113"/>
      <c r="I60" s="26">
        <f>H60/data!$J$20</f>
        <v>0</v>
      </c>
      <c r="J60" s="113"/>
      <c r="K60" s="26">
        <f>E60+G60+I60+J60</f>
        <v>0</v>
      </c>
      <c r="L60" s="317"/>
      <c r="M60" s="222">
        <f>E60</f>
        <v>0</v>
      </c>
      <c r="N60" s="222">
        <f t="shared" ref="N60:O60" si="20">G60</f>
        <v>0</v>
      </c>
      <c r="O60" s="222">
        <f t="shared" si="20"/>
        <v>0</v>
      </c>
    </row>
    <row r="61" spans="1:19" x14ac:dyDescent="0.25">
      <c r="A61" s="6" t="s">
        <v>52</v>
      </c>
      <c r="B61" s="529" t="s">
        <v>59</v>
      </c>
      <c r="C61" s="529"/>
      <c r="D61" s="529"/>
      <c r="E61" s="26">
        <f t="shared" ref="E61:K61" si="21">E62+E63+E64+E65</f>
        <v>0</v>
      </c>
      <c r="F61" s="26">
        <f>F62+F63+F64+F65</f>
        <v>0</v>
      </c>
      <c r="G61" s="26">
        <f t="shared" si="21"/>
        <v>0</v>
      </c>
      <c r="H61" s="26">
        <f t="shared" si="21"/>
        <v>0</v>
      </c>
      <c r="I61" s="26">
        <f t="shared" si="21"/>
        <v>0</v>
      </c>
      <c r="J61" s="26">
        <f t="shared" si="21"/>
        <v>0</v>
      </c>
      <c r="K61" s="26">
        <f t="shared" si="21"/>
        <v>0</v>
      </c>
      <c r="L61" s="317"/>
      <c r="M61" s="222">
        <f>E61</f>
        <v>0</v>
      </c>
      <c r="N61" s="222">
        <f t="shared" ref="N61:O61" si="22">G61</f>
        <v>0</v>
      </c>
      <c r="O61" s="222">
        <f t="shared" si="22"/>
        <v>0</v>
      </c>
    </row>
    <row r="62" spans="1:19" x14ac:dyDescent="0.25">
      <c r="A62" s="6" t="s">
        <v>53</v>
      </c>
      <c r="B62" s="529" t="s">
        <v>68</v>
      </c>
      <c r="C62" s="448"/>
      <c r="D62" s="448"/>
      <c r="E62" s="110"/>
      <c r="F62" s="110"/>
      <c r="G62" s="114">
        <f>F62/data!$J$20</f>
        <v>0</v>
      </c>
      <c r="H62" s="113"/>
      <c r="I62" s="26">
        <f>H62/data!$J$20</f>
        <v>0</v>
      </c>
      <c r="J62" s="113"/>
      <c r="K62" s="26">
        <f>E62+G62+I62+J62</f>
        <v>0</v>
      </c>
      <c r="L62" s="317"/>
      <c r="M62" s="217"/>
      <c r="N62" s="217"/>
      <c r="O62" s="217"/>
    </row>
    <row r="63" spans="1:19" ht="27" customHeight="1" x14ac:dyDescent="0.25">
      <c r="A63" s="6" t="s">
        <v>54</v>
      </c>
      <c r="B63" s="529" t="s">
        <v>69</v>
      </c>
      <c r="C63" s="448"/>
      <c r="D63" s="448"/>
      <c r="E63" s="110"/>
      <c r="F63" s="110"/>
      <c r="G63" s="114">
        <f>F63/data!$J$20</f>
        <v>0</v>
      </c>
      <c r="H63" s="113"/>
      <c r="I63" s="26">
        <f>H63/data!$J$20</f>
        <v>0</v>
      </c>
      <c r="J63" s="113"/>
      <c r="K63" s="26">
        <f>E63+G63+I63+J63</f>
        <v>0</v>
      </c>
      <c r="L63" s="317"/>
      <c r="M63" s="217"/>
      <c r="N63" s="217"/>
      <c r="O63" s="217"/>
    </row>
    <row r="64" spans="1:19" ht="15" customHeight="1" x14ac:dyDescent="0.25">
      <c r="A64" s="6" t="s">
        <v>55</v>
      </c>
      <c r="B64" s="529" t="s">
        <v>70</v>
      </c>
      <c r="C64" s="448"/>
      <c r="D64" s="448"/>
      <c r="E64" s="110"/>
      <c r="F64" s="110"/>
      <c r="G64" s="114">
        <f>F64/data!$J$20</f>
        <v>0</v>
      </c>
      <c r="H64" s="113"/>
      <c r="I64" s="26">
        <f>H64/data!$J$20</f>
        <v>0</v>
      </c>
      <c r="J64" s="113"/>
      <c r="K64" s="26">
        <f>E64+G64+I64+J64</f>
        <v>0</v>
      </c>
      <c r="L64" s="317"/>
      <c r="M64" s="217"/>
      <c r="N64" s="217"/>
      <c r="O64" s="217"/>
    </row>
    <row r="65" spans="1:15" ht="27" customHeight="1" x14ac:dyDescent="0.25">
      <c r="A65" s="6" t="s">
        <v>71</v>
      </c>
      <c r="B65" s="529" t="s">
        <v>72</v>
      </c>
      <c r="C65" s="448"/>
      <c r="D65" s="448"/>
      <c r="E65" s="110"/>
      <c r="F65" s="110"/>
      <c r="G65" s="114">
        <f>F65/data!$J$20</f>
        <v>0</v>
      </c>
      <c r="H65" s="113"/>
      <c r="I65" s="26">
        <f>H65/data!$J$20</f>
        <v>0</v>
      </c>
      <c r="J65" s="113"/>
      <c r="K65" s="26">
        <f>E65+G65+I65+J65</f>
        <v>0</v>
      </c>
      <c r="L65" s="317"/>
      <c r="M65" s="217"/>
      <c r="N65" s="217"/>
      <c r="O65" s="217"/>
    </row>
    <row r="66" spans="1:15" x14ac:dyDescent="0.25">
      <c r="A66" s="6" t="s">
        <v>73</v>
      </c>
      <c r="B66" s="529" t="s">
        <v>60</v>
      </c>
      <c r="C66" s="529"/>
      <c r="D66" s="529"/>
      <c r="E66" s="26">
        <f t="shared" ref="E66:K66" si="23">E67+E68</f>
        <v>0</v>
      </c>
      <c r="F66" s="26">
        <f>F67+F68</f>
        <v>0</v>
      </c>
      <c r="G66" s="26">
        <f t="shared" si="23"/>
        <v>0</v>
      </c>
      <c r="H66" s="26">
        <f t="shared" si="23"/>
        <v>0</v>
      </c>
      <c r="I66" s="26">
        <f t="shared" si="23"/>
        <v>0</v>
      </c>
      <c r="J66" s="26">
        <f t="shared" si="23"/>
        <v>0</v>
      </c>
      <c r="K66" s="26">
        <f t="shared" si="23"/>
        <v>0</v>
      </c>
      <c r="L66" s="317"/>
      <c r="M66" s="222">
        <f>E66</f>
        <v>0</v>
      </c>
      <c r="N66" s="222">
        <f t="shared" ref="N66:O66" si="24">G66</f>
        <v>0</v>
      </c>
      <c r="O66" s="222">
        <f t="shared" si="24"/>
        <v>0</v>
      </c>
    </row>
    <row r="67" spans="1:15" ht="15" customHeight="1" x14ac:dyDescent="0.25">
      <c r="A67" s="6" t="s">
        <v>74</v>
      </c>
      <c r="B67" s="529" t="s">
        <v>75</v>
      </c>
      <c r="C67" s="448"/>
      <c r="D67" s="448"/>
      <c r="E67" s="110"/>
      <c r="F67" s="110"/>
      <c r="G67" s="114">
        <f>F67/data!$J$20</f>
        <v>0</v>
      </c>
      <c r="H67" s="113"/>
      <c r="I67" s="26">
        <f>H67/data!$J$20</f>
        <v>0</v>
      </c>
      <c r="J67" s="110"/>
      <c r="K67" s="26">
        <f>E67+G67+I67+J67</f>
        <v>0</v>
      </c>
      <c r="L67" s="317"/>
      <c r="M67" s="217"/>
      <c r="N67" s="217"/>
      <c r="O67" s="217"/>
    </row>
    <row r="68" spans="1:15" x14ac:dyDescent="0.25">
      <c r="A68" s="6" t="s">
        <v>76</v>
      </c>
      <c r="B68" s="529" t="s">
        <v>77</v>
      </c>
      <c r="C68" s="448"/>
      <c r="D68" s="448"/>
      <c r="E68" s="120">
        <f t="shared" ref="E68:K68" si="25">E69+E70+E71+E72+E73+E74+E75+E76+E77+E78+E79</f>
        <v>0</v>
      </c>
      <c r="F68" s="120">
        <f>F69+F70+F71+F72+F73+F74+F75+F76+F77+F78+F79</f>
        <v>0</v>
      </c>
      <c r="G68" s="26">
        <f t="shared" si="25"/>
        <v>0</v>
      </c>
      <c r="H68" s="120">
        <f t="shared" si="25"/>
        <v>0</v>
      </c>
      <c r="I68" s="26">
        <f t="shared" si="25"/>
        <v>0</v>
      </c>
      <c r="J68" s="26">
        <f t="shared" si="25"/>
        <v>0</v>
      </c>
      <c r="K68" s="26">
        <f t="shared" si="25"/>
        <v>0</v>
      </c>
      <c r="L68" s="317"/>
      <c r="M68" s="217"/>
      <c r="N68" s="217"/>
      <c r="O68" s="217"/>
    </row>
    <row r="69" spans="1:15" ht="15" customHeight="1" x14ac:dyDescent="0.25">
      <c r="A69" s="6" t="s">
        <v>78</v>
      </c>
      <c r="B69" s="529" t="s">
        <v>79</v>
      </c>
      <c r="C69" s="448"/>
      <c r="D69" s="448"/>
      <c r="E69" s="110"/>
      <c r="F69" s="110"/>
      <c r="G69" s="114">
        <f>F69/data!$J$20</f>
        <v>0</v>
      </c>
      <c r="H69" s="113"/>
      <c r="I69" s="26">
        <f>H69/data!$J$20</f>
        <v>0</v>
      </c>
      <c r="J69" s="113"/>
      <c r="K69" s="26">
        <f>E69+G69+I69+J69</f>
        <v>0</v>
      </c>
      <c r="L69" s="317"/>
      <c r="M69" s="217"/>
      <c r="N69" s="217"/>
      <c r="O69" s="217"/>
    </row>
    <row r="70" spans="1:15" x14ac:dyDescent="0.25">
      <c r="A70" s="6" t="s">
        <v>80</v>
      </c>
      <c r="B70" s="529" t="s">
        <v>81</v>
      </c>
      <c r="C70" s="448"/>
      <c r="D70" s="448"/>
      <c r="E70" s="110"/>
      <c r="F70" s="110"/>
      <c r="G70" s="114">
        <f>F70/data!$J$20</f>
        <v>0</v>
      </c>
      <c r="H70" s="113"/>
      <c r="I70" s="26">
        <f>H70/data!$J$20</f>
        <v>0</v>
      </c>
      <c r="J70" s="113"/>
      <c r="K70" s="26">
        <f t="shared" ref="K70:K79" si="26">E70+G70+I70+J70</f>
        <v>0</v>
      </c>
      <c r="L70" s="317"/>
      <c r="M70" s="217"/>
      <c r="N70" s="217"/>
      <c r="O70" s="217"/>
    </row>
    <row r="71" spans="1:15" ht="15" customHeight="1" x14ac:dyDescent="0.25">
      <c r="A71" s="6" t="s">
        <v>82</v>
      </c>
      <c r="B71" s="529" t="s">
        <v>83</v>
      </c>
      <c r="C71" s="448"/>
      <c r="D71" s="448"/>
      <c r="E71" s="110"/>
      <c r="F71" s="110"/>
      <c r="G71" s="114">
        <f>F71/data!$J$20</f>
        <v>0</v>
      </c>
      <c r="H71" s="113"/>
      <c r="I71" s="26">
        <f>H71/data!$J$20</f>
        <v>0</v>
      </c>
      <c r="J71" s="113"/>
      <c r="K71" s="26">
        <f t="shared" si="26"/>
        <v>0</v>
      </c>
      <c r="L71" s="317"/>
      <c r="M71" s="217"/>
      <c r="N71" s="217"/>
      <c r="O71" s="217"/>
    </row>
    <row r="72" spans="1:15" ht="15" customHeight="1" x14ac:dyDescent="0.25">
      <c r="A72" s="6" t="s">
        <v>84</v>
      </c>
      <c r="B72" s="529" t="s">
        <v>85</v>
      </c>
      <c r="C72" s="448"/>
      <c r="D72" s="448"/>
      <c r="E72" s="110"/>
      <c r="F72" s="110"/>
      <c r="G72" s="114">
        <f>F72/data!$J$20</f>
        <v>0</v>
      </c>
      <c r="H72" s="113"/>
      <c r="I72" s="26">
        <f>H72/data!$J$20</f>
        <v>0</v>
      </c>
      <c r="J72" s="113"/>
      <c r="K72" s="26">
        <f t="shared" si="26"/>
        <v>0</v>
      </c>
      <c r="L72" s="317"/>
      <c r="M72" s="217"/>
      <c r="N72" s="217"/>
      <c r="O72" s="217"/>
    </row>
    <row r="73" spans="1:15" ht="15" customHeight="1" x14ac:dyDescent="0.25">
      <c r="A73" s="6" t="s">
        <v>86</v>
      </c>
      <c r="B73" s="529" t="s">
        <v>87</v>
      </c>
      <c r="C73" s="448"/>
      <c r="D73" s="448"/>
      <c r="E73" s="110"/>
      <c r="F73" s="110"/>
      <c r="G73" s="114">
        <f>F73/data!$J$20</f>
        <v>0</v>
      </c>
      <c r="H73" s="113"/>
      <c r="I73" s="26">
        <f>H73/data!$J$20</f>
        <v>0</v>
      </c>
      <c r="J73" s="113"/>
      <c r="K73" s="26">
        <f t="shared" si="26"/>
        <v>0</v>
      </c>
      <c r="L73" s="317"/>
      <c r="M73" s="217"/>
      <c r="N73" s="217"/>
      <c r="O73" s="217"/>
    </row>
    <row r="74" spans="1:15" ht="15" customHeight="1" x14ac:dyDescent="0.25">
      <c r="A74" s="6" t="s">
        <v>88</v>
      </c>
      <c r="B74" s="529" t="s">
        <v>89</v>
      </c>
      <c r="C74" s="448"/>
      <c r="D74" s="448"/>
      <c r="E74" s="110"/>
      <c r="F74" s="110"/>
      <c r="G74" s="114">
        <f>F74/data!$J$20</f>
        <v>0</v>
      </c>
      <c r="H74" s="113"/>
      <c r="I74" s="26">
        <f>H74/data!$J$20</f>
        <v>0</v>
      </c>
      <c r="J74" s="113"/>
      <c r="K74" s="26">
        <f t="shared" si="26"/>
        <v>0</v>
      </c>
      <c r="L74" s="317"/>
      <c r="M74" s="217"/>
      <c r="N74" s="217"/>
      <c r="O74" s="217"/>
    </row>
    <row r="75" spans="1:15" ht="15" customHeight="1" x14ac:dyDescent="0.25">
      <c r="A75" s="6" t="s">
        <v>90</v>
      </c>
      <c r="B75" s="529" t="s">
        <v>91</v>
      </c>
      <c r="C75" s="448"/>
      <c r="D75" s="448"/>
      <c r="E75" s="110"/>
      <c r="F75" s="110"/>
      <c r="G75" s="114">
        <f>F75/data!$J$20</f>
        <v>0</v>
      </c>
      <c r="H75" s="113"/>
      <c r="I75" s="26">
        <f>H75/data!$J$20</f>
        <v>0</v>
      </c>
      <c r="J75" s="113"/>
      <c r="K75" s="26">
        <f t="shared" si="26"/>
        <v>0</v>
      </c>
      <c r="L75" s="317"/>
      <c r="M75" s="217"/>
      <c r="N75" s="217"/>
      <c r="O75" s="217"/>
    </row>
    <row r="76" spans="1:15" ht="15" customHeight="1" x14ac:dyDescent="0.25">
      <c r="A76" s="6" t="s">
        <v>92</v>
      </c>
      <c r="B76" s="529" t="s">
        <v>93</v>
      </c>
      <c r="C76" s="448"/>
      <c r="D76" s="448"/>
      <c r="E76" s="110"/>
      <c r="F76" s="110"/>
      <c r="G76" s="114">
        <f>F76/data!$J$20</f>
        <v>0</v>
      </c>
      <c r="H76" s="113"/>
      <c r="I76" s="26">
        <f>H76/data!$J$20</f>
        <v>0</v>
      </c>
      <c r="J76" s="113"/>
      <c r="K76" s="26">
        <f t="shared" si="26"/>
        <v>0</v>
      </c>
      <c r="L76" s="317"/>
      <c r="M76" s="217"/>
      <c r="N76" s="217"/>
      <c r="O76" s="217"/>
    </row>
    <row r="77" spans="1:15" ht="15" customHeight="1" x14ac:dyDescent="0.25">
      <c r="A77" s="6" t="s">
        <v>94</v>
      </c>
      <c r="B77" s="529" t="s">
        <v>95</v>
      </c>
      <c r="C77" s="448"/>
      <c r="D77" s="448"/>
      <c r="E77" s="110"/>
      <c r="F77" s="110"/>
      <c r="G77" s="114">
        <f>F77/data!$J$20</f>
        <v>0</v>
      </c>
      <c r="H77" s="113"/>
      <c r="I77" s="26">
        <f>H77/data!$J$20</f>
        <v>0</v>
      </c>
      <c r="J77" s="113"/>
      <c r="K77" s="26">
        <f t="shared" si="26"/>
        <v>0</v>
      </c>
      <c r="L77" s="317"/>
      <c r="M77" s="217"/>
      <c r="N77" s="217"/>
      <c r="O77" s="217"/>
    </row>
    <row r="78" spans="1:15" x14ac:dyDescent="0.25">
      <c r="A78" s="6" t="s">
        <v>96</v>
      </c>
      <c r="B78" s="529" t="s">
        <v>97</v>
      </c>
      <c r="C78" s="448"/>
      <c r="D78" s="448"/>
      <c r="E78" s="110"/>
      <c r="F78" s="110"/>
      <c r="G78" s="114">
        <f>F78/data!$J$20</f>
        <v>0</v>
      </c>
      <c r="H78" s="113"/>
      <c r="I78" s="26">
        <f>H78/data!$J$20</f>
        <v>0</v>
      </c>
      <c r="J78" s="113"/>
      <c r="K78" s="26">
        <f t="shared" si="26"/>
        <v>0</v>
      </c>
      <c r="L78" s="317"/>
      <c r="M78" s="217"/>
      <c r="N78" s="217"/>
      <c r="O78" s="217"/>
    </row>
    <row r="79" spans="1:15" x14ac:dyDescent="0.25">
      <c r="A79" s="6" t="s">
        <v>98</v>
      </c>
      <c r="B79" s="529" t="s">
        <v>99</v>
      </c>
      <c r="C79" s="448"/>
      <c r="D79" s="448"/>
      <c r="E79" s="110"/>
      <c r="F79" s="110"/>
      <c r="G79" s="114">
        <f>F79/data!$J$20</f>
        <v>0</v>
      </c>
      <c r="H79" s="113"/>
      <c r="I79" s="26">
        <f>H79/data!$J$20</f>
        <v>0</v>
      </c>
      <c r="J79" s="113"/>
      <c r="K79" s="26">
        <f t="shared" si="26"/>
        <v>0</v>
      </c>
      <c r="L79" s="317"/>
      <c r="M79" s="217"/>
      <c r="N79" s="217"/>
      <c r="O79" s="217"/>
    </row>
    <row r="80" spans="1:15" x14ac:dyDescent="0.25">
      <c r="A80" s="6" t="s">
        <v>100</v>
      </c>
      <c r="B80" s="529" t="s">
        <v>61</v>
      </c>
      <c r="C80" s="529"/>
      <c r="D80" s="529"/>
      <c r="E80" s="26">
        <f t="shared" ref="E80:K80" si="27">E81+E82+E83+E84+E85+E86+E87+E88</f>
        <v>0</v>
      </c>
      <c r="F80" s="26">
        <f>F81+F82+F83+F84+F85+F86+F87+F88</f>
        <v>0</v>
      </c>
      <c r="G80" s="26">
        <f t="shared" si="27"/>
        <v>0</v>
      </c>
      <c r="H80" s="26">
        <f t="shared" si="27"/>
        <v>0</v>
      </c>
      <c r="I80" s="26">
        <f t="shared" si="27"/>
        <v>0</v>
      </c>
      <c r="J80" s="26">
        <f t="shared" si="27"/>
        <v>0</v>
      </c>
      <c r="K80" s="26">
        <f t="shared" si="27"/>
        <v>0</v>
      </c>
      <c r="L80" s="317"/>
      <c r="M80" s="222">
        <f>E80</f>
        <v>0</v>
      </c>
      <c r="N80" s="222">
        <f t="shared" ref="N80:O80" si="28">G80</f>
        <v>0</v>
      </c>
      <c r="O80" s="222">
        <f t="shared" si="28"/>
        <v>0</v>
      </c>
    </row>
    <row r="81" spans="1:19" ht="15" customHeight="1" x14ac:dyDescent="0.25">
      <c r="A81" s="6" t="s">
        <v>101</v>
      </c>
      <c r="B81" s="529" t="s">
        <v>102</v>
      </c>
      <c r="C81" s="448"/>
      <c r="D81" s="448"/>
      <c r="E81" s="110"/>
      <c r="F81" s="110"/>
      <c r="G81" s="114">
        <f>F81/data!$J$20</f>
        <v>0</v>
      </c>
      <c r="H81" s="113"/>
      <c r="I81" s="26">
        <f>H81/data!$J$20</f>
        <v>0</v>
      </c>
      <c r="J81" s="113"/>
      <c r="K81" s="26">
        <f>E81+G81+I81+J81</f>
        <v>0</v>
      </c>
      <c r="L81" s="317"/>
      <c r="M81" s="217"/>
      <c r="N81" s="217"/>
      <c r="O81" s="217"/>
    </row>
    <row r="82" spans="1:19" ht="15" customHeight="1" x14ac:dyDescent="0.25">
      <c r="A82" s="6" t="s">
        <v>103</v>
      </c>
      <c r="B82" s="529" t="s">
        <v>104</v>
      </c>
      <c r="C82" s="448"/>
      <c r="D82" s="448"/>
      <c r="E82" s="110"/>
      <c r="F82" s="110"/>
      <c r="G82" s="114">
        <f>F82/data!$J$20</f>
        <v>0</v>
      </c>
      <c r="H82" s="113"/>
      <c r="I82" s="26">
        <f>H82/data!$J$20</f>
        <v>0</v>
      </c>
      <c r="J82" s="113"/>
      <c r="K82" s="26">
        <f t="shared" ref="K82:K90" si="29">E82+G82+I82+J82</f>
        <v>0</v>
      </c>
      <c r="L82" s="317"/>
      <c r="M82" s="217"/>
      <c r="N82" s="217"/>
      <c r="O82" s="217"/>
    </row>
    <row r="83" spans="1:19" ht="15" customHeight="1" x14ac:dyDescent="0.25">
      <c r="A83" s="6" t="s">
        <v>105</v>
      </c>
      <c r="B83" s="529" t="s">
        <v>106</v>
      </c>
      <c r="C83" s="448"/>
      <c r="D83" s="448"/>
      <c r="E83" s="110"/>
      <c r="F83" s="110"/>
      <c r="G83" s="114">
        <f>F83/data!$J$20</f>
        <v>0</v>
      </c>
      <c r="H83" s="113"/>
      <c r="I83" s="26">
        <f>H83/data!$J$20</f>
        <v>0</v>
      </c>
      <c r="J83" s="113"/>
      <c r="K83" s="26">
        <f t="shared" si="29"/>
        <v>0</v>
      </c>
      <c r="L83" s="317"/>
      <c r="M83" s="217"/>
      <c r="N83" s="217"/>
      <c r="O83" s="217"/>
    </row>
    <row r="84" spans="1:19" x14ac:dyDescent="0.25">
      <c r="A84" s="6" t="s">
        <v>107</v>
      </c>
      <c r="B84" s="529" t="s">
        <v>108</v>
      </c>
      <c r="C84" s="448"/>
      <c r="D84" s="448"/>
      <c r="E84" s="110"/>
      <c r="F84" s="110"/>
      <c r="G84" s="114">
        <f>F84/data!$J$20</f>
        <v>0</v>
      </c>
      <c r="H84" s="113"/>
      <c r="I84" s="26">
        <f>H84/data!$J$20</f>
        <v>0</v>
      </c>
      <c r="J84" s="113"/>
      <c r="K84" s="26">
        <f t="shared" si="29"/>
        <v>0</v>
      </c>
      <c r="L84" s="317"/>
      <c r="M84" s="217"/>
      <c r="N84" s="217"/>
      <c r="O84" s="217"/>
    </row>
    <row r="85" spans="1:19" x14ac:dyDescent="0.25">
      <c r="A85" s="6" t="s">
        <v>109</v>
      </c>
      <c r="B85" s="529" t="s">
        <v>110</v>
      </c>
      <c r="C85" s="448"/>
      <c r="D85" s="448"/>
      <c r="E85" s="110"/>
      <c r="F85" s="110"/>
      <c r="G85" s="114">
        <f>F85/data!$J$20</f>
        <v>0</v>
      </c>
      <c r="H85" s="113"/>
      <c r="I85" s="26">
        <f>H85/data!$J$20</f>
        <v>0</v>
      </c>
      <c r="J85" s="113"/>
      <c r="K85" s="26">
        <f t="shared" si="29"/>
        <v>0</v>
      </c>
      <c r="L85" s="317"/>
      <c r="M85" s="217"/>
      <c r="N85" s="217"/>
      <c r="O85" s="217"/>
    </row>
    <row r="86" spans="1:19" ht="15" customHeight="1" x14ac:dyDescent="0.25">
      <c r="A86" s="6" t="s">
        <v>111</v>
      </c>
      <c r="B86" s="529" t="s">
        <v>112</v>
      </c>
      <c r="C86" s="448"/>
      <c r="D86" s="448"/>
      <c r="E86" s="110"/>
      <c r="F86" s="110"/>
      <c r="G86" s="114">
        <f>F86/data!$J$20</f>
        <v>0</v>
      </c>
      <c r="H86" s="113"/>
      <c r="I86" s="26">
        <f>H86/data!$J$20</f>
        <v>0</v>
      </c>
      <c r="J86" s="113"/>
      <c r="K86" s="26">
        <f t="shared" si="29"/>
        <v>0</v>
      </c>
      <c r="L86" s="317"/>
      <c r="M86" s="217"/>
      <c r="N86" s="217"/>
      <c r="O86" s="217"/>
    </row>
    <row r="87" spans="1:19" x14ac:dyDescent="0.25">
      <c r="A87" s="6" t="s">
        <v>113</v>
      </c>
      <c r="B87" s="529" t="s">
        <v>114</v>
      </c>
      <c r="C87" s="448"/>
      <c r="D87" s="448"/>
      <c r="E87" s="110"/>
      <c r="F87" s="110"/>
      <c r="G87" s="114">
        <f>F87/data!$J$20</f>
        <v>0</v>
      </c>
      <c r="H87" s="113"/>
      <c r="I87" s="26">
        <f>H87/data!$J$20</f>
        <v>0</v>
      </c>
      <c r="J87" s="113"/>
      <c r="K87" s="26">
        <f t="shared" si="29"/>
        <v>0</v>
      </c>
      <c r="L87" s="317"/>
      <c r="M87" s="217"/>
      <c r="N87" s="217"/>
      <c r="O87" s="217"/>
    </row>
    <row r="88" spans="1:19" ht="15" customHeight="1" x14ac:dyDescent="0.25">
      <c r="A88" s="6" t="s">
        <v>115</v>
      </c>
      <c r="B88" s="529" t="s">
        <v>116</v>
      </c>
      <c r="C88" s="448"/>
      <c r="D88" s="448"/>
      <c r="E88" s="110"/>
      <c r="F88" s="110"/>
      <c r="G88" s="114">
        <f>F88/data!$J$20</f>
        <v>0</v>
      </c>
      <c r="H88" s="113"/>
      <c r="I88" s="26">
        <f>H88/data!$J$20</f>
        <v>0</v>
      </c>
      <c r="J88" s="113"/>
      <c r="K88" s="26">
        <f t="shared" si="29"/>
        <v>0</v>
      </c>
      <c r="L88" s="317"/>
      <c r="M88" s="217"/>
      <c r="N88" s="217"/>
      <c r="O88" s="217"/>
    </row>
    <row r="89" spans="1:19" ht="15" customHeight="1" x14ac:dyDescent="0.25">
      <c r="A89" s="6" t="s">
        <v>117</v>
      </c>
      <c r="B89" s="529" t="s">
        <v>62</v>
      </c>
      <c r="C89" s="529"/>
      <c r="D89" s="529"/>
      <c r="E89" s="110"/>
      <c r="F89" s="110"/>
      <c r="G89" s="114">
        <f>F89/data!$J$20</f>
        <v>0</v>
      </c>
      <c r="H89" s="113"/>
      <c r="I89" s="26">
        <f>H89/data!$J$20</f>
        <v>0</v>
      </c>
      <c r="J89" s="113"/>
      <c r="K89" s="26">
        <f t="shared" si="29"/>
        <v>0</v>
      </c>
      <c r="L89" s="317"/>
      <c r="M89" s="222">
        <f>E89</f>
        <v>0</v>
      </c>
      <c r="N89" s="222">
        <f t="shared" ref="N89:O89" si="30">G89</f>
        <v>0</v>
      </c>
      <c r="O89" s="222">
        <f t="shared" si="30"/>
        <v>0</v>
      </c>
    </row>
    <row r="90" spans="1:19" ht="30.75" customHeight="1" x14ac:dyDescent="0.25">
      <c r="A90" s="6" t="s">
        <v>118</v>
      </c>
      <c r="B90" s="529" t="s">
        <v>63</v>
      </c>
      <c r="C90" s="529"/>
      <c r="D90" s="529"/>
      <c r="E90" s="110"/>
      <c r="F90" s="110"/>
      <c r="G90" s="114">
        <f>F90/data!$J$20</f>
        <v>0</v>
      </c>
      <c r="H90" s="113"/>
      <c r="I90" s="26">
        <f>H90/data!$J$20</f>
        <v>0</v>
      </c>
      <c r="J90" s="113"/>
      <c r="K90" s="26">
        <f t="shared" si="29"/>
        <v>0</v>
      </c>
      <c r="L90" s="317"/>
      <c r="M90" s="222">
        <f>E90</f>
        <v>0</v>
      </c>
      <c r="N90" s="222">
        <f t="shared" ref="N90:O90" si="31">G90</f>
        <v>0</v>
      </c>
      <c r="O90" s="222">
        <f t="shared" si="31"/>
        <v>0</v>
      </c>
    </row>
    <row r="91" spans="1:19" ht="57" customHeight="1" x14ac:dyDescent="0.3">
      <c r="A91" s="5" t="s">
        <v>119</v>
      </c>
      <c r="B91" s="609" t="s">
        <v>64</v>
      </c>
      <c r="C91" s="609"/>
      <c r="D91" s="609"/>
      <c r="E91" s="111">
        <f t="shared" ref="E91:K91" si="32">E92+E98+E102</f>
        <v>0</v>
      </c>
      <c r="F91" s="111">
        <f>F92+F98+F102</f>
        <v>0</v>
      </c>
      <c r="G91" s="111">
        <f t="shared" si="32"/>
        <v>0</v>
      </c>
      <c r="H91" s="111">
        <f t="shared" si="32"/>
        <v>0</v>
      </c>
      <c r="I91" s="111">
        <f t="shared" si="32"/>
        <v>0</v>
      </c>
      <c r="J91" s="112">
        <f t="shared" si="32"/>
        <v>0</v>
      </c>
      <c r="K91" s="111">
        <f t="shared" si="32"/>
        <v>0</v>
      </c>
      <c r="L91" s="317"/>
      <c r="M91" s="217"/>
      <c r="N91" s="217"/>
      <c r="O91" s="217"/>
      <c r="Q91" s="604" t="s">
        <v>576</v>
      </c>
      <c r="R91" s="477"/>
      <c r="S91" s="477"/>
    </row>
    <row r="92" spans="1:19" ht="27.75" customHeight="1" x14ac:dyDescent="0.25">
      <c r="A92" s="6" t="s">
        <v>120</v>
      </c>
      <c r="B92" s="529" t="s">
        <v>121</v>
      </c>
      <c r="C92" s="529"/>
      <c r="D92" s="529"/>
      <c r="E92" s="26">
        <f t="shared" ref="E92:K92" si="33">E93+E94+E95+E96+E97</f>
        <v>0</v>
      </c>
      <c r="F92" s="26">
        <f>F93+F94+F95+F96+F97</f>
        <v>0</v>
      </c>
      <c r="G92" s="26">
        <f t="shared" si="33"/>
        <v>0</v>
      </c>
      <c r="H92" s="26">
        <f t="shared" si="33"/>
        <v>0</v>
      </c>
      <c r="I92" s="26">
        <f t="shared" si="33"/>
        <v>0</v>
      </c>
      <c r="J92" s="26">
        <f t="shared" si="33"/>
        <v>0</v>
      </c>
      <c r="K92" s="26">
        <f t="shared" si="33"/>
        <v>0</v>
      </c>
      <c r="L92" s="317"/>
      <c r="M92" s="222">
        <f>E92</f>
        <v>0</v>
      </c>
      <c r="N92" s="222">
        <f t="shared" ref="N92:O92" si="34">G92</f>
        <v>0</v>
      </c>
      <c r="O92" s="222">
        <f t="shared" si="34"/>
        <v>0</v>
      </c>
    </row>
    <row r="93" spans="1:19" x14ac:dyDescent="0.25">
      <c r="A93" s="6" t="s">
        <v>122</v>
      </c>
      <c r="B93" s="529" t="s">
        <v>123</v>
      </c>
      <c r="C93" s="529"/>
      <c r="D93" s="529"/>
      <c r="E93" s="110"/>
      <c r="F93" s="110"/>
      <c r="G93" s="114">
        <f>F93/data!$J$20</f>
        <v>0</v>
      </c>
      <c r="H93" s="113"/>
      <c r="I93" s="26">
        <f>H93/data!$J$20</f>
        <v>0</v>
      </c>
      <c r="J93" s="113"/>
      <c r="K93" s="26">
        <f>E93+G93+I93+J93</f>
        <v>0</v>
      </c>
      <c r="L93" s="317"/>
      <c r="M93" s="217"/>
      <c r="N93" s="217"/>
      <c r="O93" s="217"/>
    </row>
    <row r="94" spans="1:19" ht="15" customHeight="1" x14ac:dyDescent="0.25">
      <c r="A94" s="6" t="s">
        <v>124</v>
      </c>
      <c r="B94" s="529" t="s">
        <v>125</v>
      </c>
      <c r="C94" s="529"/>
      <c r="D94" s="529"/>
      <c r="E94" s="110"/>
      <c r="F94" s="110"/>
      <c r="G94" s="114">
        <f>F94/data!$J$20</f>
        <v>0</v>
      </c>
      <c r="H94" s="113"/>
      <c r="I94" s="26">
        <f>H94/data!$J$20</f>
        <v>0</v>
      </c>
      <c r="J94" s="113"/>
      <c r="K94" s="26">
        <f>E94+G94+I94+J94</f>
        <v>0</v>
      </c>
      <c r="L94" s="317"/>
      <c r="M94" s="217"/>
      <c r="N94" s="217"/>
      <c r="O94" s="217"/>
    </row>
    <row r="95" spans="1:19" x14ac:dyDescent="0.25">
      <c r="A95" s="6" t="s">
        <v>126</v>
      </c>
      <c r="B95" s="529" t="s">
        <v>127</v>
      </c>
      <c r="C95" s="448"/>
      <c r="D95" s="448"/>
      <c r="E95" s="110"/>
      <c r="F95" s="110"/>
      <c r="G95" s="114">
        <f>F95/data!$J$20</f>
        <v>0</v>
      </c>
      <c r="H95" s="113"/>
      <c r="I95" s="26">
        <f>H95/data!$J$20</f>
        <v>0</v>
      </c>
      <c r="J95" s="113"/>
      <c r="K95" s="26">
        <f>E95+G95+I95+J95</f>
        <v>0</v>
      </c>
      <c r="L95" s="317"/>
      <c r="M95" s="217"/>
      <c r="N95" s="217"/>
      <c r="O95" s="217"/>
    </row>
    <row r="96" spans="1:19" ht="15" customHeight="1" x14ac:dyDescent="0.25">
      <c r="A96" s="6" t="s">
        <v>128</v>
      </c>
      <c r="B96" s="529" t="s">
        <v>129</v>
      </c>
      <c r="C96" s="448"/>
      <c r="D96" s="448"/>
      <c r="E96" s="110"/>
      <c r="F96" s="110"/>
      <c r="G96" s="114">
        <f>F96/data!$J$20</f>
        <v>0</v>
      </c>
      <c r="H96" s="113"/>
      <c r="I96" s="26">
        <f>H96/data!$J$20</f>
        <v>0</v>
      </c>
      <c r="J96" s="113"/>
      <c r="K96" s="26">
        <f>E96+G96+I96+J96</f>
        <v>0</v>
      </c>
      <c r="L96" s="317"/>
      <c r="M96" s="217"/>
      <c r="N96" s="217"/>
      <c r="O96" s="217"/>
    </row>
    <row r="97" spans="1:22" ht="27" customHeight="1" x14ac:dyDescent="0.25">
      <c r="A97" s="6" t="s">
        <v>130</v>
      </c>
      <c r="B97" s="529" t="s">
        <v>131</v>
      </c>
      <c r="C97" s="448"/>
      <c r="D97" s="448"/>
      <c r="E97" s="110"/>
      <c r="F97" s="110"/>
      <c r="G97" s="114">
        <f>F97/data!$J$20</f>
        <v>0</v>
      </c>
      <c r="H97" s="113"/>
      <c r="I97" s="26">
        <f>H97/data!$J$20</f>
        <v>0</v>
      </c>
      <c r="J97" s="113"/>
      <c r="K97" s="26">
        <f>E97+G97+I97+J97</f>
        <v>0</v>
      </c>
      <c r="L97" s="317"/>
      <c r="M97" s="217"/>
      <c r="N97" s="217"/>
      <c r="O97" s="217"/>
    </row>
    <row r="98" spans="1:22" ht="15" customHeight="1" x14ac:dyDescent="0.25">
      <c r="A98" s="6" t="s">
        <v>132</v>
      </c>
      <c r="B98" s="529" t="s">
        <v>65</v>
      </c>
      <c r="C98" s="448"/>
      <c r="D98" s="448"/>
      <c r="E98" s="26">
        <f t="shared" ref="E98:K98" si="35">E99+E100+E101</f>
        <v>0</v>
      </c>
      <c r="F98" s="26">
        <f>F99+F100+F101</f>
        <v>0</v>
      </c>
      <c r="G98" s="26">
        <f t="shared" si="35"/>
        <v>0</v>
      </c>
      <c r="H98" s="26">
        <f t="shared" si="35"/>
        <v>0</v>
      </c>
      <c r="I98" s="26">
        <f t="shared" si="35"/>
        <v>0</v>
      </c>
      <c r="J98" s="26">
        <f t="shared" si="35"/>
        <v>0</v>
      </c>
      <c r="K98" s="26">
        <f t="shared" si="35"/>
        <v>0</v>
      </c>
      <c r="L98" s="317"/>
      <c r="M98" s="222">
        <f>E98</f>
        <v>0</v>
      </c>
      <c r="N98" s="222">
        <f t="shared" ref="N98:O98" si="36">G98</f>
        <v>0</v>
      </c>
      <c r="O98" s="222">
        <f t="shared" si="36"/>
        <v>0</v>
      </c>
    </row>
    <row r="99" spans="1:22" ht="15" customHeight="1" x14ac:dyDescent="0.25">
      <c r="A99" s="6" t="s">
        <v>133</v>
      </c>
      <c r="B99" s="529" t="s">
        <v>134</v>
      </c>
      <c r="C99" s="448"/>
      <c r="D99" s="448"/>
      <c r="E99" s="110"/>
      <c r="F99" s="110"/>
      <c r="G99" s="114">
        <f>F99/data!$J$20</f>
        <v>0</v>
      </c>
      <c r="H99" s="113"/>
      <c r="I99" s="26">
        <f>H99/data!$J$20</f>
        <v>0</v>
      </c>
      <c r="J99" s="113"/>
      <c r="K99" s="26">
        <f>E99+G99+I99+J99</f>
        <v>0</v>
      </c>
      <c r="L99" s="317"/>
      <c r="M99" s="217"/>
      <c r="N99" s="217"/>
      <c r="O99" s="217"/>
    </row>
    <row r="100" spans="1:22" x14ac:dyDescent="0.25">
      <c r="A100" s="6" t="s">
        <v>135</v>
      </c>
      <c r="B100" s="529" t="s">
        <v>136</v>
      </c>
      <c r="C100" s="448"/>
      <c r="D100" s="448"/>
      <c r="E100" s="110"/>
      <c r="F100" s="110"/>
      <c r="G100" s="114">
        <f>F100/data!$J$20</f>
        <v>0</v>
      </c>
      <c r="H100" s="113"/>
      <c r="I100" s="26">
        <f>H100/data!$J$20</f>
        <v>0</v>
      </c>
      <c r="J100" s="113"/>
      <c r="K100" s="26">
        <f>E100+G100+I100+J100</f>
        <v>0</v>
      </c>
      <c r="L100" s="317"/>
      <c r="M100" s="217"/>
      <c r="N100" s="217"/>
      <c r="O100" s="217"/>
    </row>
    <row r="101" spans="1:22" ht="15" customHeight="1" x14ac:dyDescent="0.25">
      <c r="A101" s="6" t="s">
        <v>137</v>
      </c>
      <c r="B101" s="529" t="s">
        <v>138</v>
      </c>
      <c r="C101" s="448"/>
      <c r="D101" s="448"/>
      <c r="E101" s="110"/>
      <c r="F101" s="110"/>
      <c r="G101" s="114">
        <f>F101/data!$J$20</f>
        <v>0</v>
      </c>
      <c r="H101" s="113"/>
      <c r="I101" s="26">
        <f>H101/data!$J$20</f>
        <v>0</v>
      </c>
      <c r="J101" s="113"/>
      <c r="K101" s="26">
        <f>E101+G101+I101+J101</f>
        <v>0</v>
      </c>
      <c r="L101" s="317"/>
      <c r="M101" s="217"/>
      <c r="N101" s="217"/>
      <c r="O101" s="217"/>
    </row>
    <row r="102" spans="1:22" ht="15" customHeight="1" x14ac:dyDescent="0.25">
      <c r="A102" s="6" t="s">
        <v>139</v>
      </c>
      <c r="B102" s="529" t="s">
        <v>66</v>
      </c>
      <c r="C102" s="448"/>
      <c r="D102" s="448"/>
      <c r="E102" s="26">
        <f t="shared" ref="E102:K102" si="37">E103+E104+E105</f>
        <v>0</v>
      </c>
      <c r="F102" s="26">
        <f>F103+F104+F105</f>
        <v>0</v>
      </c>
      <c r="G102" s="26">
        <f t="shared" si="37"/>
        <v>0</v>
      </c>
      <c r="H102" s="26">
        <f t="shared" si="37"/>
        <v>0</v>
      </c>
      <c r="I102" s="26">
        <f t="shared" si="37"/>
        <v>0</v>
      </c>
      <c r="J102" s="26">
        <f t="shared" si="37"/>
        <v>0</v>
      </c>
      <c r="K102" s="26">
        <f t="shared" si="37"/>
        <v>0</v>
      </c>
      <c r="L102" s="317"/>
      <c r="M102" s="222">
        <f>E102</f>
        <v>0</v>
      </c>
      <c r="N102" s="222">
        <f t="shared" ref="N102:O102" si="38">G102</f>
        <v>0</v>
      </c>
      <c r="O102" s="222">
        <f t="shared" si="38"/>
        <v>0</v>
      </c>
    </row>
    <row r="103" spans="1:22" ht="30" customHeight="1" x14ac:dyDescent="0.25">
      <c r="A103" s="6" t="s">
        <v>140</v>
      </c>
      <c r="B103" s="529" t="s">
        <v>141</v>
      </c>
      <c r="C103" s="448"/>
      <c r="D103" s="448"/>
      <c r="E103" s="110"/>
      <c r="F103" s="110"/>
      <c r="G103" s="114">
        <f>F103/data!$J$20</f>
        <v>0</v>
      </c>
      <c r="H103" s="113"/>
      <c r="I103" s="26">
        <f>H103/data!$J$20</f>
        <v>0</v>
      </c>
      <c r="J103" s="113"/>
      <c r="K103" s="26">
        <f>E103+G103+I103+J103</f>
        <v>0</v>
      </c>
      <c r="L103" s="317"/>
      <c r="M103" s="217"/>
      <c r="N103" s="217"/>
      <c r="O103" s="217"/>
    </row>
    <row r="104" spans="1:22" ht="15" customHeight="1" x14ac:dyDescent="0.25">
      <c r="A104" s="6" t="s">
        <v>142</v>
      </c>
      <c r="B104" s="529" t="s">
        <v>143</v>
      </c>
      <c r="C104" s="448"/>
      <c r="D104" s="448"/>
      <c r="E104" s="110"/>
      <c r="F104" s="110"/>
      <c r="G104" s="114">
        <f>F104/data!$J$20</f>
        <v>0</v>
      </c>
      <c r="H104" s="113"/>
      <c r="I104" s="26">
        <f>H104/data!$J$20</f>
        <v>0</v>
      </c>
      <c r="J104" s="113"/>
      <c r="K104" s="26">
        <f>E104+G104+I104+J104</f>
        <v>0</v>
      </c>
      <c r="L104" s="317"/>
      <c r="M104" s="217"/>
      <c r="N104" s="217"/>
      <c r="O104" s="217"/>
    </row>
    <row r="105" spans="1:22" ht="15" customHeight="1" x14ac:dyDescent="0.25">
      <c r="A105" s="6" t="s">
        <v>144</v>
      </c>
      <c r="B105" s="529" t="s">
        <v>145</v>
      </c>
      <c r="C105" s="448"/>
      <c r="D105" s="448"/>
      <c r="E105" s="110"/>
      <c r="F105" s="110"/>
      <c r="G105" s="114">
        <f>F105/data!$J$20</f>
        <v>0</v>
      </c>
      <c r="H105" s="113"/>
      <c r="I105" s="26">
        <f>H105/data!$J$20</f>
        <v>0</v>
      </c>
      <c r="J105" s="113"/>
      <c r="K105" s="26">
        <f>E105+G105+I105+J105</f>
        <v>0</v>
      </c>
      <c r="L105" s="317"/>
      <c r="M105" s="217"/>
      <c r="N105" s="217"/>
      <c r="O105" s="217"/>
    </row>
    <row r="106" spans="1:22" x14ac:dyDescent="0.25">
      <c r="A106" s="5"/>
      <c r="B106" s="609" t="s">
        <v>586</v>
      </c>
      <c r="C106" s="609"/>
      <c r="D106" s="609"/>
      <c r="E106" s="111">
        <f t="shared" ref="E106:K106" si="39">E59+E91</f>
        <v>0</v>
      </c>
      <c r="F106" s="111">
        <f>F59+F91</f>
        <v>0</v>
      </c>
      <c r="G106" s="111">
        <f t="shared" si="39"/>
        <v>0</v>
      </c>
      <c r="H106" s="111">
        <f t="shared" si="39"/>
        <v>0</v>
      </c>
      <c r="I106" s="111">
        <f t="shared" si="39"/>
        <v>0</v>
      </c>
      <c r="J106" s="111">
        <f t="shared" si="39"/>
        <v>0</v>
      </c>
      <c r="K106" s="111">
        <f t="shared" si="39"/>
        <v>0</v>
      </c>
      <c r="L106" s="317"/>
      <c r="M106" s="217"/>
      <c r="N106" s="217"/>
      <c r="O106" s="217"/>
    </row>
    <row r="107" spans="1:22" ht="14.4" x14ac:dyDescent="0.3">
      <c r="A107" s="367"/>
      <c r="B107" s="368"/>
      <c r="C107" s="368"/>
      <c r="D107" s="368"/>
      <c r="E107" s="317"/>
      <c r="F107" s="317"/>
      <c r="G107" s="317"/>
      <c r="H107" s="317"/>
      <c r="I107" s="317"/>
      <c r="J107" s="317"/>
      <c r="K107" s="317"/>
      <c r="L107" s="317"/>
    </row>
    <row r="108" spans="1:22" ht="57" customHeight="1" x14ac:dyDescent="0.3">
      <c r="A108" s="626" t="s">
        <v>41</v>
      </c>
      <c r="B108" s="626"/>
      <c r="C108" s="626"/>
      <c r="D108" s="626"/>
      <c r="E108" s="573"/>
      <c r="F108" s="573"/>
      <c r="G108" s="573"/>
      <c r="H108" s="573"/>
      <c r="I108" s="573"/>
      <c r="J108" s="573"/>
      <c r="K108" s="573"/>
      <c r="L108" s="317"/>
      <c r="M108" s="434"/>
      <c r="N108" s="183"/>
      <c r="O108" s="183"/>
      <c r="P108" s="183"/>
      <c r="Q108" s="183"/>
    </row>
    <row r="109" spans="1:22" ht="14.4" x14ac:dyDescent="0.3">
      <c r="A109" s="336"/>
      <c r="B109" s="337"/>
      <c r="C109" s="337"/>
      <c r="D109" s="337"/>
      <c r="E109" s="337"/>
      <c r="F109" s="337"/>
      <c r="G109" s="317"/>
      <c r="H109" s="317"/>
      <c r="I109" s="317"/>
      <c r="J109" s="317"/>
      <c r="K109" s="317"/>
      <c r="L109" s="317"/>
    </row>
    <row r="110" spans="1:22" ht="47.25" customHeight="1" x14ac:dyDescent="0.25">
      <c r="A110" s="623" t="s">
        <v>682</v>
      </c>
      <c r="B110" s="624"/>
      <c r="C110" s="624"/>
      <c r="D110" s="624"/>
      <c r="E110" s="625"/>
      <c r="F110" s="625"/>
      <c r="G110" s="625"/>
      <c r="H110" s="625"/>
      <c r="I110" s="625"/>
      <c r="J110" s="625"/>
      <c r="K110" s="625"/>
      <c r="L110" s="625"/>
      <c r="M110" s="373"/>
      <c r="N110" s="598"/>
      <c r="O110" s="599"/>
      <c r="P110" s="599"/>
      <c r="Q110" s="317"/>
      <c r="R110" s="317"/>
      <c r="S110" s="317"/>
      <c r="T110" s="317"/>
      <c r="U110" s="317"/>
    </row>
    <row r="111" spans="1:22" ht="30.75" customHeight="1" x14ac:dyDescent="0.3">
      <c r="A111" s="369"/>
      <c r="B111" s="370" t="s">
        <v>684</v>
      </c>
      <c r="C111" s="371"/>
      <c r="D111" s="371"/>
      <c r="E111" s="372"/>
      <c r="F111" s="372"/>
      <c r="G111" s="317"/>
      <c r="H111" s="317"/>
      <c r="I111" s="317"/>
      <c r="J111" s="317"/>
      <c r="K111" s="317"/>
      <c r="L111" s="317"/>
      <c r="M111" s="374"/>
      <c r="N111" s="375"/>
      <c r="O111" s="602" t="s">
        <v>575</v>
      </c>
      <c r="P111" s="603"/>
      <c r="Q111" s="603"/>
      <c r="R111" s="603"/>
      <c r="S111" s="375"/>
      <c r="T111" s="376"/>
      <c r="U111" s="376"/>
      <c r="V111" s="243"/>
    </row>
    <row r="112" spans="1:22" ht="52.8" x14ac:dyDescent="0.25">
      <c r="A112" s="526" t="s">
        <v>683</v>
      </c>
      <c r="B112" s="627"/>
      <c r="C112" s="628"/>
      <c r="D112" s="10" t="s">
        <v>218</v>
      </c>
      <c r="E112" s="109" t="s">
        <v>920</v>
      </c>
      <c r="F112" s="109"/>
      <c r="G112" s="109" t="s">
        <v>908</v>
      </c>
      <c r="H112" s="109" t="s">
        <v>909</v>
      </c>
      <c r="I112" s="109" t="s">
        <v>921</v>
      </c>
      <c r="J112" s="109" t="s">
        <v>922</v>
      </c>
      <c r="K112" s="109" t="s">
        <v>268</v>
      </c>
      <c r="L112" s="109" t="s">
        <v>267</v>
      </c>
      <c r="M112" s="109" t="s">
        <v>219</v>
      </c>
      <c r="N112" s="109" t="s">
        <v>280</v>
      </c>
      <c r="O112" s="241" t="s">
        <v>284</v>
      </c>
      <c r="P112" s="241" t="s">
        <v>285</v>
      </c>
      <c r="Q112" s="241" t="s">
        <v>286</v>
      </c>
      <c r="R112" s="241" t="s">
        <v>287</v>
      </c>
      <c r="S112" s="109" t="s">
        <v>146</v>
      </c>
      <c r="U112" s="317"/>
    </row>
    <row r="113" spans="1:21" x14ac:dyDescent="0.25">
      <c r="A113" s="595"/>
      <c r="B113" s="600"/>
      <c r="C113" s="601"/>
      <c r="D113" s="23"/>
      <c r="E113" s="24"/>
      <c r="F113" s="101"/>
      <c r="G113" s="104"/>
      <c r="H113" s="198"/>
      <c r="I113" s="22"/>
      <c r="J113" s="22"/>
      <c r="K113" s="117">
        <f>NETWORKDAYS(I113,J113,data!$J$3:$J$17)</f>
        <v>0</v>
      </c>
      <c r="L113" s="118">
        <f>IF(OR(E113="DPP",E113="DPČ"),H113,K113*8*G113)</f>
        <v>0</v>
      </c>
      <c r="M113" s="240"/>
      <c r="N113" s="207">
        <f>L113*M113</f>
        <v>0</v>
      </c>
      <c r="O113" s="208">
        <f>IF($E113="PP",($L113/data!$J$20),0)</f>
        <v>0</v>
      </c>
      <c r="P113" s="135">
        <f>IF($E113="DPP",($H113/data!$J$20),0)</f>
        <v>0</v>
      </c>
      <c r="Q113" s="135">
        <f>IF($E113="DPČ",($H113/data!$J$20),0)</f>
        <v>0</v>
      </c>
      <c r="R113" s="135">
        <f>IF($E113="OS",($L113/data!$J$20),0)</f>
        <v>0</v>
      </c>
      <c r="S113" s="24"/>
      <c r="T113" s="1">
        <f>IF(E113="DPČ",0.5,1)</f>
        <v>1</v>
      </c>
      <c r="U113" s="317"/>
    </row>
    <row r="114" spans="1:21" x14ac:dyDescent="0.25">
      <c r="A114" s="595"/>
      <c r="B114" s="600"/>
      <c r="C114" s="601"/>
      <c r="D114" s="23"/>
      <c r="E114" s="24"/>
      <c r="F114" s="101"/>
      <c r="G114" s="104"/>
      <c r="H114" s="198"/>
      <c r="I114" s="22"/>
      <c r="J114" s="22"/>
      <c r="K114" s="117">
        <f>NETWORKDAYS(I114,J114,data!$J$3:$J$17)</f>
        <v>0</v>
      </c>
      <c r="L114" s="118">
        <f t="shared" ref="L114:L162" si="40">IF(OR(E114="DPP",E114="DPČ"),H114,K114*8*G114)</f>
        <v>0</v>
      </c>
      <c r="M114" s="240"/>
      <c r="N114" s="207">
        <f t="shared" ref="N114:N162" si="41">L114*M114</f>
        <v>0</v>
      </c>
      <c r="O114" s="208">
        <f>IF($E114="PP",($L114/data!$J$20),0)</f>
        <v>0</v>
      </c>
      <c r="P114" s="135">
        <f>IF($E114="DPP",($H114/data!$J$20),0)</f>
        <v>0</v>
      </c>
      <c r="Q114" s="135">
        <f>IF($E114="DPČ",($H114/data!$J$20),0)</f>
        <v>0</v>
      </c>
      <c r="R114" s="135">
        <f>IF($E114="OS",($L114/data!$J$20),0)</f>
        <v>0</v>
      </c>
      <c r="S114" s="24"/>
      <c r="T114" s="1">
        <f t="shared" ref="T114:T163" si="42">IF(E114="DPČ",0.5,1)</f>
        <v>1</v>
      </c>
      <c r="U114" s="317"/>
    </row>
    <row r="115" spans="1:21" x14ac:dyDescent="0.25">
      <c r="A115" s="595"/>
      <c r="B115" s="600"/>
      <c r="C115" s="601"/>
      <c r="D115" s="23"/>
      <c r="E115" s="24"/>
      <c r="F115" s="101"/>
      <c r="G115" s="104"/>
      <c r="H115" s="198"/>
      <c r="I115" s="22"/>
      <c r="J115" s="22"/>
      <c r="K115" s="117">
        <f>NETWORKDAYS(I115,J115,data!$J$3:$J$17)</f>
        <v>0</v>
      </c>
      <c r="L115" s="118">
        <f t="shared" si="40"/>
        <v>0</v>
      </c>
      <c r="M115" s="240"/>
      <c r="N115" s="207">
        <f t="shared" si="41"/>
        <v>0</v>
      </c>
      <c r="O115" s="208">
        <f>IF($E115="PP",($L115/data!$J$20),0)</f>
        <v>0</v>
      </c>
      <c r="P115" s="135">
        <f>IF($E115="DPP",($H115/data!$J$20),0)</f>
        <v>0</v>
      </c>
      <c r="Q115" s="135">
        <f>IF($E115="DPČ",($H115/data!$J$20),0)</f>
        <v>0</v>
      </c>
      <c r="R115" s="135">
        <f>IF($E115="OS",($L115/data!$J$20),0)</f>
        <v>0</v>
      </c>
      <c r="S115" s="24"/>
      <c r="T115" s="1">
        <f t="shared" si="42"/>
        <v>1</v>
      </c>
      <c r="U115" s="317"/>
    </row>
    <row r="116" spans="1:21" x14ac:dyDescent="0.25">
      <c r="A116" s="595"/>
      <c r="B116" s="600"/>
      <c r="C116" s="601"/>
      <c r="D116" s="23"/>
      <c r="E116" s="24"/>
      <c r="F116" s="101"/>
      <c r="G116" s="104"/>
      <c r="H116" s="198"/>
      <c r="I116" s="22"/>
      <c r="J116" s="22"/>
      <c r="K116" s="117">
        <f>NETWORKDAYS(I116,J116,data!$J$3:$J$17)</f>
        <v>0</v>
      </c>
      <c r="L116" s="118">
        <f t="shared" si="40"/>
        <v>0</v>
      </c>
      <c r="M116" s="240"/>
      <c r="N116" s="207">
        <f t="shared" si="41"/>
        <v>0</v>
      </c>
      <c r="O116" s="208">
        <f>IF($E116="PP",($L116/data!$J$20),0)</f>
        <v>0</v>
      </c>
      <c r="P116" s="135">
        <f>IF($E116="DPP",($H116/data!$J$20),0)</f>
        <v>0</v>
      </c>
      <c r="Q116" s="135">
        <f>IF($E116="DPČ",($H116/data!$J$20),0)</f>
        <v>0</v>
      </c>
      <c r="R116" s="135">
        <f>IF($E116="OS",($L116/data!$J$20),0)</f>
        <v>0</v>
      </c>
      <c r="S116" s="24"/>
      <c r="T116" s="1">
        <f t="shared" si="42"/>
        <v>1</v>
      </c>
      <c r="U116" s="317"/>
    </row>
    <row r="117" spans="1:21" x14ac:dyDescent="0.25">
      <c r="A117" s="595"/>
      <c r="B117" s="600"/>
      <c r="C117" s="601"/>
      <c r="D117" s="23"/>
      <c r="E117" s="24"/>
      <c r="F117" s="101"/>
      <c r="G117" s="104"/>
      <c r="H117" s="198"/>
      <c r="I117" s="22"/>
      <c r="J117" s="22"/>
      <c r="K117" s="117">
        <f>NETWORKDAYS(I117,J117,data!$J$3:$J$17)</f>
        <v>0</v>
      </c>
      <c r="L117" s="118">
        <f t="shared" si="40"/>
        <v>0</v>
      </c>
      <c r="M117" s="240"/>
      <c r="N117" s="207">
        <f t="shared" si="41"/>
        <v>0</v>
      </c>
      <c r="O117" s="208">
        <f>IF($E117="PP",($L117/data!$J$20),0)</f>
        <v>0</v>
      </c>
      <c r="P117" s="135">
        <f>IF($E117="DPP",($H117/data!$J$20),0)</f>
        <v>0</v>
      </c>
      <c r="Q117" s="135">
        <f>IF($E117="DPČ",($H117/data!$J$20),0)</f>
        <v>0</v>
      </c>
      <c r="R117" s="135">
        <f>IF($E117="OS",($L117/data!$J$20),0)</f>
        <v>0</v>
      </c>
      <c r="S117" s="24"/>
      <c r="T117" s="1">
        <f t="shared" si="42"/>
        <v>1</v>
      </c>
      <c r="U117" s="317"/>
    </row>
    <row r="118" spans="1:21" ht="14.4" x14ac:dyDescent="0.3">
      <c r="A118" s="595"/>
      <c r="B118" s="596"/>
      <c r="C118" s="597"/>
      <c r="D118" s="23"/>
      <c r="E118" s="24"/>
      <c r="F118" s="101"/>
      <c r="G118" s="104"/>
      <c r="H118" s="198"/>
      <c r="I118" s="22"/>
      <c r="J118" s="22"/>
      <c r="K118" s="119">
        <f>NETWORKDAYS(I118,J118,data!$J$3:$J$17)</f>
        <v>0</v>
      </c>
      <c r="L118" s="118">
        <f t="shared" si="40"/>
        <v>0</v>
      </c>
      <c r="M118" s="240"/>
      <c r="N118" s="207">
        <f t="shared" si="41"/>
        <v>0</v>
      </c>
      <c r="O118" s="208">
        <f>IF($E118="PP",($L118/data!$J$20),0)</f>
        <v>0</v>
      </c>
      <c r="P118" s="135">
        <f>IF($E118="DPP",($H118/data!$J$20),0)</f>
        <v>0</v>
      </c>
      <c r="Q118" s="135">
        <f>IF($E118="DPČ",($H118/data!$J$20),0)</f>
        <v>0</v>
      </c>
      <c r="R118" s="135">
        <f>IF($E118="OS",($L118/data!$J$20),0)</f>
        <v>0</v>
      </c>
      <c r="S118" s="24"/>
      <c r="T118" s="1">
        <f t="shared" si="42"/>
        <v>1</v>
      </c>
      <c r="U118" s="317"/>
    </row>
    <row r="119" spans="1:21" ht="14.4" x14ac:dyDescent="0.3">
      <c r="A119" s="595"/>
      <c r="B119" s="596"/>
      <c r="C119" s="597"/>
      <c r="D119" s="23"/>
      <c r="E119" s="24"/>
      <c r="F119" s="101"/>
      <c r="G119" s="104"/>
      <c r="H119" s="198"/>
      <c r="I119" s="22"/>
      <c r="J119" s="22"/>
      <c r="K119" s="119">
        <f>NETWORKDAYS(I119,J119,data!$J$3:$J$17)</f>
        <v>0</v>
      </c>
      <c r="L119" s="118">
        <f t="shared" si="40"/>
        <v>0</v>
      </c>
      <c r="M119" s="240"/>
      <c r="N119" s="207">
        <f t="shared" si="41"/>
        <v>0</v>
      </c>
      <c r="O119" s="208">
        <f>IF($E119="PP",($L119/data!$J$20),0)</f>
        <v>0</v>
      </c>
      <c r="P119" s="135">
        <f>IF($E119="DPP",($H119/data!$J$20),0)</f>
        <v>0</v>
      </c>
      <c r="Q119" s="135">
        <f>IF($E119="DPČ",($H119/data!$J$20),0)</f>
        <v>0</v>
      </c>
      <c r="R119" s="135">
        <f>IF($E119="OS",($L119/data!$J$20),0)</f>
        <v>0</v>
      </c>
      <c r="S119" s="24"/>
      <c r="T119" s="1">
        <f t="shared" si="42"/>
        <v>1</v>
      </c>
      <c r="U119" s="317"/>
    </row>
    <row r="120" spans="1:21" ht="14.4" x14ac:dyDescent="0.3">
      <c r="A120" s="595"/>
      <c r="B120" s="596"/>
      <c r="C120" s="597"/>
      <c r="D120" s="23"/>
      <c r="E120" s="24"/>
      <c r="F120" s="101"/>
      <c r="G120" s="104"/>
      <c r="H120" s="198"/>
      <c r="I120" s="22"/>
      <c r="J120" s="22"/>
      <c r="K120" s="119">
        <f>NETWORKDAYS(I120,J120,data!$J$3:$J$17)</f>
        <v>0</v>
      </c>
      <c r="L120" s="118">
        <f t="shared" si="40"/>
        <v>0</v>
      </c>
      <c r="M120" s="240"/>
      <c r="N120" s="207">
        <f t="shared" si="41"/>
        <v>0</v>
      </c>
      <c r="O120" s="208">
        <f>IF($E120="PP",($L120/data!$J$20),0)</f>
        <v>0</v>
      </c>
      <c r="P120" s="135">
        <f>IF($E120="DPP",($H120/data!$J$20),0)</f>
        <v>0</v>
      </c>
      <c r="Q120" s="135">
        <f>IF($E120="DPČ",($H120/data!$J$20),0)</f>
        <v>0</v>
      </c>
      <c r="R120" s="135">
        <f>IF($E120="OS",($L120/data!$J$20),0)</f>
        <v>0</v>
      </c>
      <c r="S120" s="24"/>
      <c r="T120" s="1">
        <f t="shared" si="42"/>
        <v>1</v>
      </c>
      <c r="U120" s="317"/>
    </row>
    <row r="121" spans="1:21" ht="14.4" x14ac:dyDescent="0.3">
      <c r="A121" s="595"/>
      <c r="B121" s="596"/>
      <c r="C121" s="597"/>
      <c r="D121" s="23"/>
      <c r="E121" s="24"/>
      <c r="F121" s="101"/>
      <c r="G121" s="104"/>
      <c r="H121" s="198"/>
      <c r="I121" s="22"/>
      <c r="J121" s="22"/>
      <c r="K121" s="119">
        <f>NETWORKDAYS(I121,J121,data!$J$3:$J$17)</f>
        <v>0</v>
      </c>
      <c r="L121" s="118">
        <f t="shared" si="40"/>
        <v>0</v>
      </c>
      <c r="M121" s="240"/>
      <c r="N121" s="207">
        <f t="shared" si="41"/>
        <v>0</v>
      </c>
      <c r="O121" s="208">
        <f>IF($E121="PP",($L121/data!$J$20),0)</f>
        <v>0</v>
      </c>
      <c r="P121" s="135">
        <f>IF($E121="DPP",($H121/data!$J$20),0)</f>
        <v>0</v>
      </c>
      <c r="Q121" s="135">
        <f>IF($E121="DPČ",($H121/data!$J$20),0)</f>
        <v>0</v>
      </c>
      <c r="R121" s="135">
        <f>IF($E121="OS",($L121/data!$J$20),0)</f>
        <v>0</v>
      </c>
      <c r="S121" s="24"/>
      <c r="T121" s="1">
        <f t="shared" si="42"/>
        <v>1</v>
      </c>
      <c r="U121" s="317"/>
    </row>
    <row r="122" spans="1:21" ht="14.4" x14ac:dyDescent="0.3">
      <c r="A122" s="595"/>
      <c r="B122" s="596"/>
      <c r="C122" s="597"/>
      <c r="D122" s="23"/>
      <c r="E122" s="24"/>
      <c r="F122" s="101"/>
      <c r="G122" s="104"/>
      <c r="H122" s="198"/>
      <c r="I122" s="22"/>
      <c r="J122" s="22"/>
      <c r="K122" s="119">
        <f>NETWORKDAYS(I122,J122,data!$J$3:$J$17)</f>
        <v>0</v>
      </c>
      <c r="L122" s="118">
        <f t="shared" si="40"/>
        <v>0</v>
      </c>
      <c r="M122" s="240"/>
      <c r="N122" s="207">
        <f t="shared" si="41"/>
        <v>0</v>
      </c>
      <c r="O122" s="208">
        <f>IF($E122="PP",($L122/data!$J$20),0)</f>
        <v>0</v>
      </c>
      <c r="P122" s="135">
        <f>IF($E122="DPP",($H122/data!$J$20),0)</f>
        <v>0</v>
      </c>
      <c r="Q122" s="135">
        <f>IF($E122="DPČ",($H122/data!$J$20),0)</f>
        <v>0</v>
      </c>
      <c r="R122" s="135">
        <f>IF($E122="OS",($L122/data!$J$20),0)</f>
        <v>0</v>
      </c>
      <c r="S122" s="24"/>
      <c r="T122" s="1">
        <f t="shared" si="42"/>
        <v>1</v>
      </c>
      <c r="U122" s="317"/>
    </row>
    <row r="123" spans="1:21" ht="14.4" x14ac:dyDescent="0.3">
      <c r="A123" s="595"/>
      <c r="B123" s="596"/>
      <c r="C123" s="597"/>
      <c r="D123" s="23"/>
      <c r="E123" s="24"/>
      <c r="F123" s="101"/>
      <c r="G123" s="104"/>
      <c r="H123" s="198"/>
      <c r="I123" s="22"/>
      <c r="J123" s="22"/>
      <c r="K123" s="119">
        <f>NETWORKDAYS(I123,J123,data!$J$3:$J$17)</f>
        <v>0</v>
      </c>
      <c r="L123" s="118">
        <f t="shared" si="40"/>
        <v>0</v>
      </c>
      <c r="M123" s="240"/>
      <c r="N123" s="207">
        <f t="shared" si="41"/>
        <v>0</v>
      </c>
      <c r="O123" s="208">
        <f>IF($E123="PP",($L123/data!$J$20),0)</f>
        <v>0</v>
      </c>
      <c r="P123" s="135">
        <f>IF($E123="DPP",($H123/data!$J$20),0)</f>
        <v>0</v>
      </c>
      <c r="Q123" s="135">
        <f>IF($E123="DPČ",($H123/data!$J$20),0)</f>
        <v>0</v>
      </c>
      <c r="R123" s="135">
        <f>IF($E123="OS",($L123/data!$J$20),0)</f>
        <v>0</v>
      </c>
      <c r="S123" s="24"/>
      <c r="T123" s="1">
        <f t="shared" si="42"/>
        <v>1</v>
      </c>
      <c r="U123" s="317"/>
    </row>
    <row r="124" spans="1:21" ht="14.4" x14ac:dyDescent="0.3">
      <c r="A124" s="595"/>
      <c r="B124" s="596"/>
      <c r="C124" s="597"/>
      <c r="D124" s="23"/>
      <c r="E124" s="24"/>
      <c r="F124" s="101"/>
      <c r="G124" s="104"/>
      <c r="H124" s="198"/>
      <c r="I124" s="22"/>
      <c r="J124" s="22"/>
      <c r="K124" s="119">
        <f>NETWORKDAYS(I124,J124,data!$J$3:$J$17)</f>
        <v>0</v>
      </c>
      <c r="L124" s="118">
        <f t="shared" si="40"/>
        <v>0</v>
      </c>
      <c r="M124" s="240"/>
      <c r="N124" s="207">
        <f t="shared" si="41"/>
        <v>0</v>
      </c>
      <c r="O124" s="208">
        <f>IF($E124="PP",($L124/data!$J$20),0)</f>
        <v>0</v>
      </c>
      <c r="P124" s="135">
        <f>IF($E124="DPP",($H124/data!$J$20),0)</f>
        <v>0</v>
      </c>
      <c r="Q124" s="135">
        <f>IF($E124="DPČ",($H124/data!$J$20),0)</f>
        <v>0</v>
      </c>
      <c r="R124" s="135">
        <f>IF($E124="OS",($L124/data!$J$20),0)</f>
        <v>0</v>
      </c>
      <c r="S124" s="24"/>
      <c r="T124" s="1">
        <f t="shared" si="42"/>
        <v>1</v>
      </c>
      <c r="U124" s="317"/>
    </row>
    <row r="125" spans="1:21" ht="14.4" x14ac:dyDescent="0.3">
      <c r="A125" s="595"/>
      <c r="B125" s="596"/>
      <c r="C125" s="597"/>
      <c r="D125" s="23"/>
      <c r="E125" s="24"/>
      <c r="F125" s="101"/>
      <c r="G125" s="104"/>
      <c r="H125" s="198"/>
      <c r="I125" s="22"/>
      <c r="J125" s="22"/>
      <c r="K125" s="119">
        <f>NETWORKDAYS(I125,J125,data!$J$3:$J$17)</f>
        <v>0</v>
      </c>
      <c r="L125" s="118">
        <f t="shared" si="40"/>
        <v>0</v>
      </c>
      <c r="M125" s="240"/>
      <c r="N125" s="207">
        <f t="shared" si="41"/>
        <v>0</v>
      </c>
      <c r="O125" s="208">
        <f>IF($E125="PP",($L125/data!$J$20),0)</f>
        <v>0</v>
      </c>
      <c r="P125" s="135">
        <f>IF($E125="DPP",($H125/data!$J$20),0)</f>
        <v>0</v>
      </c>
      <c r="Q125" s="135">
        <f>IF($E125="DPČ",($H125/data!$J$20),0)</f>
        <v>0</v>
      </c>
      <c r="R125" s="135">
        <f>IF($E125="OS",($L125/data!$J$20),0)</f>
        <v>0</v>
      </c>
      <c r="S125" s="24"/>
      <c r="T125" s="1">
        <f t="shared" si="42"/>
        <v>1</v>
      </c>
      <c r="U125" s="317"/>
    </row>
    <row r="126" spans="1:21" ht="14.4" x14ac:dyDescent="0.3">
      <c r="A126" s="595"/>
      <c r="B126" s="596"/>
      <c r="C126" s="597"/>
      <c r="D126" s="23"/>
      <c r="E126" s="24"/>
      <c r="F126" s="101"/>
      <c r="G126" s="104"/>
      <c r="H126" s="198"/>
      <c r="I126" s="22"/>
      <c r="J126" s="22"/>
      <c r="K126" s="119">
        <f>NETWORKDAYS(I126,J126,data!$J$3:$J$17)</f>
        <v>0</v>
      </c>
      <c r="L126" s="118">
        <f t="shared" si="40"/>
        <v>0</v>
      </c>
      <c r="M126" s="240"/>
      <c r="N126" s="207">
        <f t="shared" si="41"/>
        <v>0</v>
      </c>
      <c r="O126" s="208">
        <f>IF($E126="PP",($L126/data!$J$20),0)</f>
        <v>0</v>
      </c>
      <c r="P126" s="135">
        <f>IF($E126="DPP",($H126/data!$J$20),0)</f>
        <v>0</v>
      </c>
      <c r="Q126" s="135">
        <f>IF($E126="DPČ",($H126/data!$J$20),0)</f>
        <v>0</v>
      </c>
      <c r="R126" s="135">
        <f>IF($E126="OS",($L126/data!$J$20),0)</f>
        <v>0</v>
      </c>
      <c r="S126" s="24"/>
      <c r="T126" s="1">
        <f t="shared" si="42"/>
        <v>1</v>
      </c>
      <c r="U126" s="317"/>
    </row>
    <row r="127" spans="1:21" ht="14.4" x14ac:dyDescent="0.3">
      <c r="A127" s="595"/>
      <c r="B127" s="596"/>
      <c r="C127" s="597"/>
      <c r="D127" s="23"/>
      <c r="E127" s="24"/>
      <c r="F127" s="101"/>
      <c r="G127" s="104"/>
      <c r="H127" s="198"/>
      <c r="I127" s="22"/>
      <c r="J127" s="22"/>
      <c r="K127" s="119">
        <f>NETWORKDAYS(I127,J127,data!$J$3:$J$17)</f>
        <v>0</v>
      </c>
      <c r="L127" s="118">
        <f t="shared" si="40"/>
        <v>0</v>
      </c>
      <c r="M127" s="240"/>
      <c r="N127" s="207">
        <f t="shared" si="41"/>
        <v>0</v>
      </c>
      <c r="O127" s="208">
        <f>IF($E127="PP",($L127/data!$J$20),0)</f>
        <v>0</v>
      </c>
      <c r="P127" s="135">
        <f>IF($E127="DPP",($H127/data!$J$20),0)</f>
        <v>0</v>
      </c>
      <c r="Q127" s="135">
        <f>IF($E127="DPČ",($H127/data!$J$20),0)</f>
        <v>0</v>
      </c>
      <c r="R127" s="135">
        <f>IF($E127="OS",($L127/data!$J$20),0)</f>
        <v>0</v>
      </c>
      <c r="S127" s="24"/>
      <c r="T127" s="1">
        <f t="shared" si="42"/>
        <v>1</v>
      </c>
      <c r="U127" s="317"/>
    </row>
    <row r="128" spans="1:21" ht="14.4" x14ac:dyDescent="0.3">
      <c r="A128" s="595"/>
      <c r="B128" s="596"/>
      <c r="C128" s="597"/>
      <c r="D128" s="23"/>
      <c r="E128" s="24"/>
      <c r="F128" s="101"/>
      <c r="G128" s="104"/>
      <c r="H128" s="198"/>
      <c r="I128" s="22"/>
      <c r="J128" s="22"/>
      <c r="K128" s="119">
        <f>NETWORKDAYS(I128,J128,data!$J$3:$J$17)</f>
        <v>0</v>
      </c>
      <c r="L128" s="118">
        <f t="shared" si="40"/>
        <v>0</v>
      </c>
      <c r="M128" s="240"/>
      <c r="N128" s="207">
        <f t="shared" si="41"/>
        <v>0</v>
      </c>
      <c r="O128" s="208">
        <f>IF($E128="PP",($L128/data!$J$20),0)</f>
        <v>0</v>
      </c>
      <c r="P128" s="135">
        <f>IF($E128="DPP",($H128/data!$J$20),0)</f>
        <v>0</v>
      </c>
      <c r="Q128" s="135">
        <f>IF($E128="DPČ",($H128/data!$J$20),0)</f>
        <v>0</v>
      </c>
      <c r="R128" s="135">
        <f>IF($E128="OS",($L128/data!$J$20),0)</f>
        <v>0</v>
      </c>
      <c r="S128" s="24"/>
      <c r="T128" s="1">
        <f t="shared" si="42"/>
        <v>1</v>
      </c>
      <c r="U128" s="317"/>
    </row>
    <row r="129" spans="1:21" ht="14.4" x14ac:dyDescent="0.3">
      <c r="A129" s="595"/>
      <c r="B129" s="596"/>
      <c r="C129" s="597"/>
      <c r="D129" s="23"/>
      <c r="E129" s="24"/>
      <c r="F129" s="101"/>
      <c r="G129" s="104"/>
      <c r="H129" s="198"/>
      <c r="I129" s="22"/>
      <c r="J129" s="22"/>
      <c r="K129" s="119">
        <f>NETWORKDAYS(I129,J129,data!$J$3:$J$17)</f>
        <v>0</v>
      </c>
      <c r="L129" s="118">
        <f t="shared" si="40"/>
        <v>0</v>
      </c>
      <c r="M129" s="240"/>
      <c r="N129" s="207">
        <f t="shared" si="41"/>
        <v>0</v>
      </c>
      <c r="O129" s="208">
        <f>IF($E129="PP",($L129/data!$J$20),0)</f>
        <v>0</v>
      </c>
      <c r="P129" s="135">
        <f>IF($E129="DPP",($H129/data!$J$20),0)</f>
        <v>0</v>
      </c>
      <c r="Q129" s="135">
        <f>IF($E129="DPČ",($H129/data!$J$20),0)</f>
        <v>0</v>
      </c>
      <c r="R129" s="135">
        <f>IF($E129="OS",($L129/data!$J$20),0)</f>
        <v>0</v>
      </c>
      <c r="S129" s="24"/>
      <c r="T129" s="1">
        <f t="shared" si="42"/>
        <v>1</v>
      </c>
      <c r="U129" s="317"/>
    </row>
    <row r="130" spans="1:21" ht="14.4" x14ac:dyDescent="0.3">
      <c r="A130" s="595"/>
      <c r="B130" s="596"/>
      <c r="C130" s="597"/>
      <c r="D130" s="23"/>
      <c r="E130" s="24"/>
      <c r="F130" s="101"/>
      <c r="G130" s="104"/>
      <c r="H130" s="198"/>
      <c r="I130" s="22"/>
      <c r="J130" s="22"/>
      <c r="K130" s="119">
        <f>NETWORKDAYS(I130,J130,data!$J$3:$J$17)</f>
        <v>0</v>
      </c>
      <c r="L130" s="118">
        <f t="shared" si="40"/>
        <v>0</v>
      </c>
      <c r="M130" s="240"/>
      <c r="N130" s="207">
        <f t="shared" si="41"/>
        <v>0</v>
      </c>
      <c r="O130" s="208">
        <f>IF($E130="PP",($L130/data!$J$20),0)</f>
        <v>0</v>
      </c>
      <c r="P130" s="135">
        <f>IF($E130="DPP",($H130/data!$J$20),0)</f>
        <v>0</v>
      </c>
      <c r="Q130" s="135">
        <f>IF($E130="DPČ",($H130/data!$J$20),0)</f>
        <v>0</v>
      </c>
      <c r="R130" s="135">
        <f>IF($E130="OS",($L130/data!$J$20),0)</f>
        <v>0</v>
      </c>
      <c r="S130" s="24"/>
      <c r="T130" s="1">
        <f t="shared" si="42"/>
        <v>1</v>
      </c>
      <c r="U130" s="317"/>
    </row>
    <row r="131" spans="1:21" ht="14.4" x14ac:dyDescent="0.3">
      <c r="A131" s="595"/>
      <c r="B131" s="596"/>
      <c r="C131" s="597"/>
      <c r="D131" s="23"/>
      <c r="E131" s="24"/>
      <c r="F131" s="101"/>
      <c r="G131" s="104"/>
      <c r="H131" s="198"/>
      <c r="I131" s="22"/>
      <c r="J131" s="22"/>
      <c r="K131" s="119">
        <f>NETWORKDAYS(I131,J131,data!$J$3:$J$17)</f>
        <v>0</v>
      </c>
      <c r="L131" s="118">
        <f t="shared" si="40"/>
        <v>0</v>
      </c>
      <c r="M131" s="240"/>
      <c r="N131" s="207">
        <f t="shared" si="41"/>
        <v>0</v>
      </c>
      <c r="O131" s="208">
        <f>IF($E131="PP",($L131/data!$J$20),0)</f>
        <v>0</v>
      </c>
      <c r="P131" s="135">
        <f>IF($E131="DPP",($H131/data!$J$20),0)</f>
        <v>0</v>
      </c>
      <c r="Q131" s="135">
        <f>IF($E131="DPČ",($H131/data!$J$20),0)</f>
        <v>0</v>
      </c>
      <c r="R131" s="135">
        <f>IF($E131="OS",($L131/data!$J$20),0)</f>
        <v>0</v>
      </c>
      <c r="S131" s="24"/>
      <c r="T131" s="1">
        <f t="shared" si="42"/>
        <v>1</v>
      </c>
      <c r="U131" s="317"/>
    </row>
    <row r="132" spans="1:21" ht="14.4" x14ac:dyDescent="0.3">
      <c r="A132" s="595"/>
      <c r="B132" s="596"/>
      <c r="C132" s="597"/>
      <c r="D132" s="23"/>
      <c r="E132" s="24"/>
      <c r="F132" s="101"/>
      <c r="G132" s="104"/>
      <c r="H132" s="198"/>
      <c r="I132" s="22"/>
      <c r="J132" s="22"/>
      <c r="K132" s="119">
        <f>NETWORKDAYS(I132,J132,data!$J$3:$J$17)</f>
        <v>0</v>
      </c>
      <c r="L132" s="118">
        <f t="shared" si="40"/>
        <v>0</v>
      </c>
      <c r="M132" s="240"/>
      <c r="N132" s="207">
        <f t="shared" si="41"/>
        <v>0</v>
      </c>
      <c r="O132" s="208">
        <f>IF($E132="PP",($L132/data!$J$20),0)</f>
        <v>0</v>
      </c>
      <c r="P132" s="135">
        <f>IF($E132="DPP",($H132/data!$J$20),0)</f>
        <v>0</v>
      </c>
      <c r="Q132" s="135">
        <f>IF($E132="DPČ",($H132/data!$J$20),0)</f>
        <v>0</v>
      </c>
      <c r="R132" s="135">
        <f>IF($E132="OS",($L132/data!$J$20),0)</f>
        <v>0</v>
      </c>
      <c r="S132" s="24"/>
      <c r="T132" s="1">
        <f t="shared" si="42"/>
        <v>1</v>
      </c>
      <c r="U132" s="317"/>
    </row>
    <row r="133" spans="1:21" ht="14.4" x14ac:dyDescent="0.3">
      <c r="A133" s="595"/>
      <c r="B133" s="596"/>
      <c r="C133" s="597"/>
      <c r="D133" s="23"/>
      <c r="E133" s="24"/>
      <c r="F133" s="101"/>
      <c r="G133" s="104"/>
      <c r="H133" s="198"/>
      <c r="I133" s="22"/>
      <c r="J133" s="22"/>
      <c r="K133" s="119">
        <f>NETWORKDAYS(I133,J133,data!$J$3:$J$17)</f>
        <v>0</v>
      </c>
      <c r="L133" s="118">
        <f t="shared" si="40"/>
        <v>0</v>
      </c>
      <c r="M133" s="240"/>
      <c r="N133" s="207">
        <f t="shared" si="41"/>
        <v>0</v>
      </c>
      <c r="O133" s="208">
        <f>IF($E133="PP",($L133/data!$J$20),0)</f>
        <v>0</v>
      </c>
      <c r="P133" s="135">
        <f>IF($E133="DPP",($H133/data!$J$20),0)</f>
        <v>0</v>
      </c>
      <c r="Q133" s="135">
        <f>IF($E133="DPČ",($H133/data!$J$20),0)</f>
        <v>0</v>
      </c>
      <c r="R133" s="135">
        <f>IF($E133="OS",($L133/data!$J$20),0)</f>
        <v>0</v>
      </c>
      <c r="S133" s="24"/>
      <c r="T133" s="1">
        <f t="shared" si="42"/>
        <v>1</v>
      </c>
      <c r="U133" s="317"/>
    </row>
    <row r="134" spans="1:21" ht="14.4" x14ac:dyDescent="0.3">
      <c r="A134" s="595"/>
      <c r="B134" s="596"/>
      <c r="C134" s="597"/>
      <c r="D134" s="23"/>
      <c r="E134" s="24"/>
      <c r="F134" s="101"/>
      <c r="G134" s="104"/>
      <c r="H134" s="198"/>
      <c r="I134" s="22"/>
      <c r="J134" s="22"/>
      <c r="K134" s="119">
        <f>NETWORKDAYS(I134,J134,data!$J$3:$J$17)</f>
        <v>0</v>
      </c>
      <c r="L134" s="118">
        <f t="shared" si="40"/>
        <v>0</v>
      </c>
      <c r="M134" s="240"/>
      <c r="N134" s="207">
        <f t="shared" si="41"/>
        <v>0</v>
      </c>
      <c r="O134" s="208">
        <f>IF($E134="PP",($L134/data!$J$20),0)</f>
        <v>0</v>
      </c>
      <c r="P134" s="135">
        <f>IF($E134="DPP",($H134/data!$J$20),0)</f>
        <v>0</v>
      </c>
      <c r="Q134" s="135">
        <f>IF($E134="DPČ",($H134/data!$J$20),0)</f>
        <v>0</v>
      </c>
      <c r="R134" s="135">
        <f>IF($E134="OS",($L134/data!$J$20),0)</f>
        <v>0</v>
      </c>
      <c r="S134" s="24"/>
      <c r="T134" s="1">
        <f t="shared" si="42"/>
        <v>1</v>
      </c>
      <c r="U134" s="317"/>
    </row>
    <row r="135" spans="1:21" ht="14.4" x14ac:dyDescent="0.3">
      <c r="A135" s="595"/>
      <c r="B135" s="596"/>
      <c r="C135" s="597"/>
      <c r="D135" s="23"/>
      <c r="E135" s="24"/>
      <c r="F135" s="101"/>
      <c r="G135" s="104"/>
      <c r="H135" s="198"/>
      <c r="I135" s="22"/>
      <c r="J135" s="22"/>
      <c r="K135" s="119">
        <f>NETWORKDAYS(I135,J135,data!$J$3:$J$17)</f>
        <v>0</v>
      </c>
      <c r="L135" s="118">
        <f t="shared" si="40"/>
        <v>0</v>
      </c>
      <c r="M135" s="240"/>
      <c r="N135" s="207">
        <f t="shared" si="41"/>
        <v>0</v>
      </c>
      <c r="O135" s="208">
        <f>IF($E135="PP",($L135/data!$J$20),0)</f>
        <v>0</v>
      </c>
      <c r="P135" s="135">
        <f>IF($E135="DPP",($H135/data!$J$20),0)</f>
        <v>0</v>
      </c>
      <c r="Q135" s="135">
        <f>IF($E135="DPČ",($H135/data!$J$20),0)</f>
        <v>0</v>
      </c>
      <c r="R135" s="135">
        <f>IF($E135="OS",($L135/data!$J$20),0)</f>
        <v>0</v>
      </c>
      <c r="S135" s="24"/>
      <c r="T135" s="1">
        <f t="shared" si="42"/>
        <v>1</v>
      </c>
      <c r="U135" s="317"/>
    </row>
    <row r="136" spans="1:21" ht="14.4" x14ac:dyDescent="0.3">
      <c r="A136" s="595"/>
      <c r="B136" s="596"/>
      <c r="C136" s="597"/>
      <c r="D136" s="23"/>
      <c r="E136" s="24"/>
      <c r="F136" s="101"/>
      <c r="G136" s="104"/>
      <c r="H136" s="198"/>
      <c r="I136" s="22"/>
      <c r="J136" s="22"/>
      <c r="K136" s="119">
        <f>NETWORKDAYS(I136,J136,data!$J$3:$J$17)</f>
        <v>0</v>
      </c>
      <c r="L136" s="118">
        <f t="shared" si="40"/>
        <v>0</v>
      </c>
      <c r="M136" s="240"/>
      <c r="N136" s="207">
        <f t="shared" si="41"/>
        <v>0</v>
      </c>
      <c r="O136" s="208">
        <f>IF($E136="PP",($L136/data!$J$20),0)</f>
        <v>0</v>
      </c>
      <c r="P136" s="135">
        <f>IF($E136="DPP",($H136/data!$J$20),0)</f>
        <v>0</v>
      </c>
      <c r="Q136" s="135">
        <f>IF($E136="DPČ",($H136/data!$J$20),0)</f>
        <v>0</v>
      </c>
      <c r="R136" s="135">
        <f>IF($E136="OS",($L136/data!$J$20),0)</f>
        <v>0</v>
      </c>
      <c r="S136" s="24"/>
      <c r="T136" s="1">
        <f t="shared" si="42"/>
        <v>1</v>
      </c>
      <c r="U136" s="317"/>
    </row>
    <row r="137" spans="1:21" ht="14.4" x14ac:dyDescent="0.3">
      <c r="A137" s="595"/>
      <c r="B137" s="596"/>
      <c r="C137" s="597"/>
      <c r="D137" s="23"/>
      <c r="E137" s="24"/>
      <c r="F137" s="101"/>
      <c r="G137" s="104"/>
      <c r="H137" s="198"/>
      <c r="I137" s="22"/>
      <c r="J137" s="22"/>
      <c r="K137" s="119">
        <f>NETWORKDAYS(I137,J137,data!$J$3:$J$17)</f>
        <v>0</v>
      </c>
      <c r="L137" s="118">
        <f t="shared" si="40"/>
        <v>0</v>
      </c>
      <c r="M137" s="240"/>
      <c r="N137" s="207">
        <f t="shared" si="41"/>
        <v>0</v>
      </c>
      <c r="O137" s="208">
        <f>IF($E137="PP",($L137/data!$J$20),0)</f>
        <v>0</v>
      </c>
      <c r="P137" s="135">
        <f>IF($E137="DPP",($H137/data!$J$20),0)</f>
        <v>0</v>
      </c>
      <c r="Q137" s="135">
        <f>IF($E137="DPČ",($H137/data!$J$20),0)</f>
        <v>0</v>
      </c>
      <c r="R137" s="135">
        <f>IF($E137="OS",($L137/data!$J$20),0)</f>
        <v>0</v>
      </c>
      <c r="S137" s="24"/>
      <c r="T137" s="1">
        <f t="shared" si="42"/>
        <v>1</v>
      </c>
      <c r="U137" s="317"/>
    </row>
    <row r="138" spans="1:21" ht="14.4" x14ac:dyDescent="0.3">
      <c r="A138" s="595"/>
      <c r="B138" s="596"/>
      <c r="C138" s="597"/>
      <c r="D138" s="23"/>
      <c r="E138" s="24"/>
      <c r="F138" s="101"/>
      <c r="G138" s="104"/>
      <c r="H138" s="198"/>
      <c r="I138" s="22"/>
      <c r="J138" s="22"/>
      <c r="K138" s="119">
        <f>NETWORKDAYS(I138,J138,data!$J$3:$J$17)</f>
        <v>0</v>
      </c>
      <c r="L138" s="118">
        <f t="shared" si="40"/>
        <v>0</v>
      </c>
      <c r="M138" s="240"/>
      <c r="N138" s="207">
        <f t="shared" si="41"/>
        <v>0</v>
      </c>
      <c r="O138" s="208">
        <f>IF($E138="PP",($L138/data!$J$20),0)</f>
        <v>0</v>
      </c>
      <c r="P138" s="135">
        <f>IF($E138="DPP",($H138/data!$J$20),0)</f>
        <v>0</v>
      </c>
      <c r="Q138" s="135">
        <f>IF($E138="DPČ",($H138/data!$J$20),0)</f>
        <v>0</v>
      </c>
      <c r="R138" s="135">
        <f>IF($E138="OS",($L138/data!$J$20),0)</f>
        <v>0</v>
      </c>
      <c r="S138" s="24"/>
      <c r="T138" s="1">
        <f t="shared" si="42"/>
        <v>1</v>
      </c>
      <c r="U138" s="317"/>
    </row>
    <row r="139" spans="1:21" ht="14.4" x14ac:dyDescent="0.3">
      <c r="A139" s="595"/>
      <c r="B139" s="596"/>
      <c r="C139" s="597"/>
      <c r="D139" s="23"/>
      <c r="E139" s="24"/>
      <c r="F139" s="101"/>
      <c r="G139" s="104"/>
      <c r="H139" s="198"/>
      <c r="I139" s="22"/>
      <c r="J139" s="22"/>
      <c r="K139" s="119">
        <f>NETWORKDAYS(I139,J139,data!$J$3:$J$17)</f>
        <v>0</v>
      </c>
      <c r="L139" s="118">
        <f t="shared" si="40"/>
        <v>0</v>
      </c>
      <c r="M139" s="240"/>
      <c r="N139" s="207">
        <f t="shared" si="41"/>
        <v>0</v>
      </c>
      <c r="O139" s="208">
        <f>IF($E139="PP",($L139/data!$J$20),0)</f>
        <v>0</v>
      </c>
      <c r="P139" s="135">
        <f>IF($E139="DPP",($H139/data!$J$20),0)</f>
        <v>0</v>
      </c>
      <c r="Q139" s="135">
        <f>IF($E139="DPČ",($H139/data!$J$20),0)</f>
        <v>0</v>
      </c>
      <c r="R139" s="135">
        <f>IF($E139="OS",($L139/data!$J$20),0)</f>
        <v>0</v>
      </c>
      <c r="S139" s="24"/>
      <c r="T139" s="1">
        <f t="shared" si="42"/>
        <v>1</v>
      </c>
      <c r="U139" s="317"/>
    </row>
    <row r="140" spans="1:21" x14ac:dyDescent="0.25">
      <c r="A140" s="595"/>
      <c r="B140" s="607"/>
      <c r="C140" s="608"/>
      <c r="D140" s="23"/>
      <c r="E140" s="24"/>
      <c r="F140" s="101"/>
      <c r="G140" s="104"/>
      <c r="H140" s="198"/>
      <c r="I140" s="22"/>
      <c r="J140" s="22"/>
      <c r="K140" s="119">
        <f>NETWORKDAYS(I140,J140,data!$J$3:$J$17)</f>
        <v>0</v>
      </c>
      <c r="L140" s="118">
        <f t="shared" si="40"/>
        <v>0</v>
      </c>
      <c r="M140" s="240"/>
      <c r="N140" s="207">
        <f t="shared" si="41"/>
        <v>0</v>
      </c>
      <c r="O140" s="208">
        <f>IF($E140="PP",($L140/data!$J$20),0)</f>
        <v>0</v>
      </c>
      <c r="P140" s="135">
        <f>IF($E140="DPP",($H140/data!$J$20),0)</f>
        <v>0</v>
      </c>
      <c r="Q140" s="135">
        <f>IF($E140="DPČ",($H140/data!$J$20),0)</f>
        <v>0</v>
      </c>
      <c r="R140" s="135">
        <f>IF($E140="OS",($L140/data!$J$20),0)</f>
        <v>0</v>
      </c>
      <c r="S140" s="24"/>
      <c r="T140" s="1">
        <f t="shared" si="42"/>
        <v>1</v>
      </c>
      <c r="U140" s="317"/>
    </row>
    <row r="141" spans="1:21" x14ac:dyDescent="0.25">
      <c r="A141" s="595"/>
      <c r="B141" s="607"/>
      <c r="C141" s="608"/>
      <c r="D141" s="23"/>
      <c r="E141" s="24"/>
      <c r="F141" s="101"/>
      <c r="G141" s="104"/>
      <c r="H141" s="198"/>
      <c r="I141" s="22"/>
      <c r="J141" s="22"/>
      <c r="K141" s="119">
        <f>NETWORKDAYS(I141,J141,data!$J$3:$J$17)</f>
        <v>0</v>
      </c>
      <c r="L141" s="118">
        <f t="shared" si="40"/>
        <v>0</v>
      </c>
      <c r="M141" s="240"/>
      <c r="N141" s="207">
        <f t="shared" si="41"/>
        <v>0</v>
      </c>
      <c r="O141" s="208">
        <f>IF($E141="PP",($L141/data!$J$20),0)</f>
        <v>0</v>
      </c>
      <c r="P141" s="135">
        <f>IF($E141="DPP",($H141/data!$J$20),0)</f>
        <v>0</v>
      </c>
      <c r="Q141" s="135">
        <f>IF($E141="DPČ",($H141/data!$J$20),0)</f>
        <v>0</v>
      </c>
      <c r="R141" s="135">
        <f>IF($E141="OS",($L141/data!$J$20),0)</f>
        <v>0</v>
      </c>
      <c r="S141" s="24"/>
      <c r="T141" s="1">
        <f t="shared" si="42"/>
        <v>1</v>
      </c>
      <c r="U141" s="317"/>
    </row>
    <row r="142" spans="1:21" x14ac:dyDescent="0.25">
      <c r="A142" s="595"/>
      <c r="B142" s="607"/>
      <c r="C142" s="608"/>
      <c r="D142" s="23"/>
      <c r="E142" s="24"/>
      <c r="F142" s="101"/>
      <c r="G142" s="104"/>
      <c r="H142" s="198"/>
      <c r="I142" s="22"/>
      <c r="J142" s="22"/>
      <c r="K142" s="119">
        <f>NETWORKDAYS(I142,J142,data!$J$3:$J$17)</f>
        <v>0</v>
      </c>
      <c r="L142" s="118">
        <f t="shared" si="40"/>
        <v>0</v>
      </c>
      <c r="M142" s="240"/>
      <c r="N142" s="207">
        <f t="shared" si="41"/>
        <v>0</v>
      </c>
      <c r="O142" s="208">
        <f>IF($E142="PP",($L142/data!$J$20),0)</f>
        <v>0</v>
      </c>
      <c r="P142" s="135">
        <f>IF($E142="DPP",($H142/data!$J$20),0)</f>
        <v>0</v>
      </c>
      <c r="Q142" s="135">
        <f>IF($E142="DPČ",($H142/data!$J$20),0)</f>
        <v>0</v>
      </c>
      <c r="R142" s="135">
        <f>IF($E142="OS",($L142/data!$J$20),0)</f>
        <v>0</v>
      </c>
      <c r="S142" s="24"/>
      <c r="T142" s="1">
        <f t="shared" si="42"/>
        <v>1</v>
      </c>
      <c r="U142" s="317"/>
    </row>
    <row r="143" spans="1:21" x14ac:dyDescent="0.25">
      <c r="A143" s="595"/>
      <c r="B143" s="607"/>
      <c r="C143" s="608"/>
      <c r="D143" s="23"/>
      <c r="E143" s="24"/>
      <c r="F143" s="101"/>
      <c r="G143" s="104"/>
      <c r="H143" s="198"/>
      <c r="I143" s="22"/>
      <c r="J143" s="22"/>
      <c r="K143" s="119">
        <f>NETWORKDAYS(I143,J143,data!$J$3:$J$17)</f>
        <v>0</v>
      </c>
      <c r="L143" s="118">
        <f t="shared" si="40"/>
        <v>0</v>
      </c>
      <c r="M143" s="240"/>
      <c r="N143" s="207">
        <f t="shared" si="41"/>
        <v>0</v>
      </c>
      <c r="O143" s="208">
        <f>IF($E143="PP",($L143/data!$J$20),0)</f>
        <v>0</v>
      </c>
      <c r="P143" s="135">
        <f>IF($E143="DPP",($H143/data!$J$20),0)</f>
        <v>0</v>
      </c>
      <c r="Q143" s="135">
        <f>IF($E143="DPČ",($H143/data!$J$20),0)</f>
        <v>0</v>
      </c>
      <c r="R143" s="135">
        <f>IF($E143="OS",($L143/data!$J$20),0)</f>
        <v>0</v>
      </c>
      <c r="S143" s="24"/>
      <c r="T143" s="1">
        <f t="shared" si="42"/>
        <v>1</v>
      </c>
      <c r="U143" s="317"/>
    </row>
    <row r="144" spans="1:21" ht="14.4" x14ac:dyDescent="0.3">
      <c r="A144" s="595"/>
      <c r="B144" s="596"/>
      <c r="C144" s="597"/>
      <c r="D144" s="23"/>
      <c r="E144" s="24"/>
      <c r="F144" s="101"/>
      <c r="G144" s="104"/>
      <c r="H144" s="198"/>
      <c r="I144" s="22"/>
      <c r="J144" s="22"/>
      <c r="K144" s="119">
        <f>NETWORKDAYS(I144,J144,data!$J$3:$J$17)</f>
        <v>0</v>
      </c>
      <c r="L144" s="118">
        <f t="shared" si="40"/>
        <v>0</v>
      </c>
      <c r="M144" s="240"/>
      <c r="N144" s="207">
        <f t="shared" si="41"/>
        <v>0</v>
      </c>
      <c r="O144" s="208">
        <f>IF($E144="PP",($L144/data!$J$20),0)</f>
        <v>0</v>
      </c>
      <c r="P144" s="135">
        <f>IF($E144="DPP",($H144/data!$J$20),0)</f>
        <v>0</v>
      </c>
      <c r="Q144" s="135">
        <f>IF($E144="DPČ",($H144/data!$J$20),0)</f>
        <v>0</v>
      </c>
      <c r="R144" s="135">
        <f>IF($E144="OS",($L144/data!$J$20),0)</f>
        <v>0</v>
      </c>
      <c r="S144" s="24"/>
      <c r="T144" s="1">
        <f t="shared" si="42"/>
        <v>1</v>
      </c>
      <c r="U144" s="317"/>
    </row>
    <row r="145" spans="1:21" ht="14.4" x14ac:dyDescent="0.3">
      <c r="A145" s="595"/>
      <c r="B145" s="596"/>
      <c r="C145" s="597"/>
      <c r="D145" s="23"/>
      <c r="E145" s="24"/>
      <c r="F145" s="101"/>
      <c r="G145" s="104"/>
      <c r="H145" s="198"/>
      <c r="I145" s="22"/>
      <c r="J145" s="22"/>
      <c r="K145" s="119">
        <f>NETWORKDAYS(I145,J145,data!$J$3:$J$17)</f>
        <v>0</v>
      </c>
      <c r="L145" s="118">
        <f t="shared" si="40"/>
        <v>0</v>
      </c>
      <c r="M145" s="240"/>
      <c r="N145" s="207">
        <f t="shared" si="41"/>
        <v>0</v>
      </c>
      <c r="O145" s="208">
        <f>IF($E145="PP",($L145/data!$J$20),0)</f>
        <v>0</v>
      </c>
      <c r="P145" s="135">
        <f>IF($E145="DPP",($H145/data!$J$20),0)</f>
        <v>0</v>
      </c>
      <c r="Q145" s="135">
        <f>IF($E145="DPČ",($H145/data!$J$20),0)</f>
        <v>0</v>
      </c>
      <c r="R145" s="135">
        <f>IF($E145="OS",($L145/data!$J$20),0)</f>
        <v>0</v>
      </c>
      <c r="S145" s="24"/>
      <c r="T145" s="1">
        <f t="shared" si="42"/>
        <v>1</v>
      </c>
      <c r="U145" s="317"/>
    </row>
    <row r="146" spans="1:21" ht="14.4" x14ac:dyDescent="0.3">
      <c r="A146" s="595"/>
      <c r="B146" s="596"/>
      <c r="C146" s="597"/>
      <c r="D146" s="23"/>
      <c r="E146" s="24"/>
      <c r="F146" s="101"/>
      <c r="G146" s="104"/>
      <c r="H146" s="198"/>
      <c r="I146" s="22"/>
      <c r="J146" s="22"/>
      <c r="K146" s="119">
        <f>NETWORKDAYS(I146,J146,data!$J$3:$J$17)</f>
        <v>0</v>
      </c>
      <c r="L146" s="118">
        <f t="shared" si="40"/>
        <v>0</v>
      </c>
      <c r="M146" s="240"/>
      <c r="N146" s="207">
        <f t="shared" si="41"/>
        <v>0</v>
      </c>
      <c r="O146" s="208">
        <f>IF($E146="PP",($L146/data!$J$20),0)</f>
        <v>0</v>
      </c>
      <c r="P146" s="135">
        <f>IF($E146="DPP",($H146/data!$J$20),0)</f>
        <v>0</v>
      </c>
      <c r="Q146" s="135">
        <f>IF($E146="DPČ",($H146/data!$J$20),0)</f>
        <v>0</v>
      </c>
      <c r="R146" s="135">
        <f>IF($E146="OS",($L146/data!$J$20),0)</f>
        <v>0</v>
      </c>
      <c r="S146" s="24"/>
      <c r="T146" s="1">
        <f t="shared" si="42"/>
        <v>1</v>
      </c>
      <c r="U146" s="317"/>
    </row>
    <row r="147" spans="1:21" ht="14.4" x14ac:dyDescent="0.3">
      <c r="A147" s="595"/>
      <c r="B147" s="596"/>
      <c r="C147" s="597"/>
      <c r="D147" s="23"/>
      <c r="E147" s="24"/>
      <c r="F147" s="101"/>
      <c r="G147" s="104"/>
      <c r="H147" s="198"/>
      <c r="I147" s="22"/>
      <c r="J147" s="22"/>
      <c r="K147" s="119">
        <f>NETWORKDAYS(I147,J147,data!$J$3:$J$17)</f>
        <v>0</v>
      </c>
      <c r="L147" s="118">
        <f t="shared" si="40"/>
        <v>0</v>
      </c>
      <c r="M147" s="240"/>
      <c r="N147" s="207">
        <f t="shared" si="41"/>
        <v>0</v>
      </c>
      <c r="O147" s="208">
        <f>IF($E147="PP",($L147/data!$J$20),0)</f>
        <v>0</v>
      </c>
      <c r="P147" s="135">
        <f>IF($E147="DPP",($H147/data!$J$20),0)</f>
        <v>0</v>
      </c>
      <c r="Q147" s="135">
        <f>IF($E147="DPČ",($H147/data!$J$20),0)</f>
        <v>0</v>
      </c>
      <c r="R147" s="135">
        <f>IF($E147="OS",($L147/data!$J$20),0)</f>
        <v>0</v>
      </c>
      <c r="S147" s="24"/>
      <c r="T147" s="1">
        <f t="shared" si="42"/>
        <v>1</v>
      </c>
      <c r="U147" s="317"/>
    </row>
    <row r="148" spans="1:21" ht="14.4" x14ac:dyDescent="0.3">
      <c r="A148" s="595"/>
      <c r="B148" s="596"/>
      <c r="C148" s="597"/>
      <c r="D148" s="23"/>
      <c r="E148" s="24"/>
      <c r="F148" s="101"/>
      <c r="G148" s="104"/>
      <c r="H148" s="198"/>
      <c r="I148" s="22"/>
      <c r="J148" s="22"/>
      <c r="K148" s="119">
        <f>NETWORKDAYS(I148,J148,data!$J$3:$J$17)</f>
        <v>0</v>
      </c>
      <c r="L148" s="118">
        <f t="shared" si="40"/>
        <v>0</v>
      </c>
      <c r="M148" s="240"/>
      <c r="N148" s="207">
        <f t="shared" si="41"/>
        <v>0</v>
      </c>
      <c r="O148" s="208">
        <f>IF($E148="PP",($L148/data!$J$20),0)</f>
        <v>0</v>
      </c>
      <c r="P148" s="135">
        <f>IF($E148="DPP",($H148/data!$J$20),0)</f>
        <v>0</v>
      </c>
      <c r="Q148" s="135">
        <f>IF($E148="DPČ",($H148/data!$J$20),0)</f>
        <v>0</v>
      </c>
      <c r="R148" s="135">
        <f>IF($E148="OS",($L148/data!$J$20),0)</f>
        <v>0</v>
      </c>
      <c r="S148" s="24"/>
      <c r="T148" s="1">
        <f t="shared" si="42"/>
        <v>1</v>
      </c>
      <c r="U148" s="317"/>
    </row>
    <row r="149" spans="1:21" ht="14.4" x14ac:dyDescent="0.3">
      <c r="A149" s="595"/>
      <c r="B149" s="596"/>
      <c r="C149" s="597"/>
      <c r="D149" s="23"/>
      <c r="E149" s="24"/>
      <c r="F149" s="101"/>
      <c r="G149" s="104"/>
      <c r="H149" s="198"/>
      <c r="I149" s="22"/>
      <c r="J149" s="22"/>
      <c r="K149" s="119">
        <f>NETWORKDAYS(I149,J149,data!$J$3:$J$17)</f>
        <v>0</v>
      </c>
      <c r="L149" s="118">
        <f t="shared" si="40"/>
        <v>0</v>
      </c>
      <c r="M149" s="240"/>
      <c r="N149" s="207">
        <f t="shared" si="41"/>
        <v>0</v>
      </c>
      <c r="O149" s="208">
        <f>IF($E149="PP",($L149/data!$J$20),0)</f>
        <v>0</v>
      </c>
      <c r="P149" s="135">
        <f>IF($E149="DPP",($H149/data!$J$20),0)</f>
        <v>0</v>
      </c>
      <c r="Q149" s="135">
        <f>IF($E149="DPČ",($H149/data!$J$20),0)</f>
        <v>0</v>
      </c>
      <c r="R149" s="135">
        <f>IF($E149="OS",($L149/data!$J$20),0)</f>
        <v>0</v>
      </c>
      <c r="S149" s="24"/>
      <c r="T149" s="1">
        <f t="shared" si="42"/>
        <v>1</v>
      </c>
      <c r="U149" s="317"/>
    </row>
    <row r="150" spans="1:21" ht="14.4" x14ac:dyDescent="0.3">
      <c r="A150" s="595"/>
      <c r="B150" s="596"/>
      <c r="C150" s="597"/>
      <c r="D150" s="23"/>
      <c r="E150" s="24"/>
      <c r="F150" s="101"/>
      <c r="G150" s="104"/>
      <c r="H150" s="198"/>
      <c r="I150" s="22"/>
      <c r="J150" s="22"/>
      <c r="K150" s="119">
        <f>NETWORKDAYS(I150,J150,data!$J$3:$J$17)</f>
        <v>0</v>
      </c>
      <c r="L150" s="118">
        <f t="shared" si="40"/>
        <v>0</v>
      </c>
      <c r="M150" s="240"/>
      <c r="N150" s="207">
        <f t="shared" si="41"/>
        <v>0</v>
      </c>
      <c r="O150" s="208">
        <f>IF($E150="PP",($L150/data!$J$20),0)</f>
        <v>0</v>
      </c>
      <c r="P150" s="135">
        <f>IF($E150="DPP",($H150/data!$J$20),0)</f>
        <v>0</v>
      </c>
      <c r="Q150" s="135">
        <f>IF($E150="DPČ",($H150/data!$J$20),0)</f>
        <v>0</v>
      </c>
      <c r="R150" s="135">
        <f>IF($E150="OS",($L150/data!$J$20),0)</f>
        <v>0</v>
      </c>
      <c r="S150" s="24"/>
      <c r="T150" s="1">
        <f t="shared" si="42"/>
        <v>1</v>
      </c>
      <c r="U150" s="317"/>
    </row>
    <row r="151" spans="1:21" ht="14.4" x14ac:dyDescent="0.3">
      <c r="A151" s="595"/>
      <c r="B151" s="596"/>
      <c r="C151" s="597"/>
      <c r="D151" s="23"/>
      <c r="E151" s="24"/>
      <c r="F151" s="101"/>
      <c r="G151" s="104"/>
      <c r="H151" s="198"/>
      <c r="I151" s="22"/>
      <c r="J151" s="22"/>
      <c r="K151" s="119">
        <f>NETWORKDAYS(I151,J151,data!$J$3:$J$17)</f>
        <v>0</v>
      </c>
      <c r="L151" s="118">
        <f t="shared" si="40"/>
        <v>0</v>
      </c>
      <c r="M151" s="240"/>
      <c r="N151" s="207">
        <f t="shared" si="41"/>
        <v>0</v>
      </c>
      <c r="O151" s="208">
        <f>IF($E151="PP",($L151/data!$J$20),0)</f>
        <v>0</v>
      </c>
      <c r="P151" s="135">
        <f>IF($E151="DPP",($H151/data!$J$20),0)</f>
        <v>0</v>
      </c>
      <c r="Q151" s="135">
        <f>IF($E151="DPČ",($H151/data!$J$20),0)</f>
        <v>0</v>
      </c>
      <c r="R151" s="135">
        <f>IF($E151="OS",($L151/data!$J$20),0)</f>
        <v>0</v>
      </c>
      <c r="S151" s="24"/>
      <c r="T151" s="1">
        <f t="shared" si="42"/>
        <v>1</v>
      </c>
      <c r="U151" s="317"/>
    </row>
    <row r="152" spans="1:21" ht="14.4" x14ac:dyDescent="0.3">
      <c r="A152" s="595"/>
      <c r="B152" s="596"/>
      <c r="C152" s="597"/>
      <c r="D152" s="23"/>
      <c r="E152" s="24"/>
      <c r="F152" s="101"/>
      <c r="G152" s="104"/>
      <c r="H152" s="198"/>
      <c r="I152" s="22"/>
      <c r="J152" s="22"/>
      <c r="K152" s="119">
        <f>NETWORKDAYS(I152,J152,data!$J$3:$J$17)</f>
        <v>0</v>
      </c>
      <c r="L152" s="118">
        <f t="shared" si="40"/>
        <v>0</v>
      </c>
      <c r="M152" s="240"/>
      <c r="N152" s="207">
        <f t="shared" si="41"/>
        <v>0</v>
      </c>
      <c r="O152" s="208">
        <f>IF($E152="PP",($L152/data!$J$20),0)</f>
        <v>0</v>
      </c>
      <c r="P152" s="135">
        <f>IF($E152="DPP",($H152/data!$J$20),0)</f>
        <v>0</v>
      </c>
      <c r="Q152" s="135">
        <f>IF($E152="DPČ",($H152/data!$J$20),0)</f>
        <v>0</v>
      </c>
      <c r="R152" s="135">
        <f>IF($E152="OS",($L152/data!$J$20),0)</f>
        <v>0</v>
      </c>
      <c r="S152" s="24"/>
      <c r="T152" s="1">
        <f t="shared" si="42"/>
        <v>1</v>
      </c>
      <c r="U152" s="317"/>
    </row>
    <row r="153" spans="1:21" x14ac:dyDescent="0.25">
      <c r="A153" s="595"/>
      <c r="B153" s="600"/>
      <c r="C153" s="601"/>
      <c r="D153" s="23"/>
      <c r="E153" s="24"/>
      <c r="F153" s="101"/>
      <c r="G153" s="104"/>
      <c r="H153" s="198"/>
      <c r="I153" s="22"/>
      <c r="J153" s="22"/>
      <c r="K153" s="117">
        <f>NETWORKDAYS(I153,J153,data!$J$3:$J$17)</f>
        <v>0</v>
      </c>
      <c r="L153" s="118">
        <f t="shared" si="40"/>
        <v>0</v>
      </c>
      <c r="M153" s="240"/>
      <c r="N153" s="207">
        <f t="shared" si="41"/>
        <v>0</v>
      </c>
      <c r="O153" s="208">
        <f>IF($E153="PP",($L153/data!$J$20),0)</f>
        <v>0</v>
      </c>
      <c r="P153" s="135">
        <f>IF($E153="DPP",($H153/data!$J$20),0)</f>
        <v>0</v>
      </c>
      <c r="Q153" s="135">
        <f>IF($E153="DPČ",($H153/data!$J$20),0)</f>
        <v>0</v>
      </c>
      <c r="R153" s="135">
        <f>IF($E153="OS",($L153/data!$J$20),0)</f>
        <v>0</v>
      </c>
      <c r="S153" s="24"/>
      <c r="T153" s="1">
        <f t="shared" si="42"/>
        <v>1</v>
      </c>
      <c r="U153" s="317"/>
    </row>
    <row r="154" spans="1:21" x14ac:dyDescent="0.25">
      <c r="A154" s="595"/>
      <c r="B154" s="600"/>
      <c r="C154" s="601"/>
      <c r="D154" s="23"/>
      <c r="E154" s="24"/>
      <c r="F154" s="101"/>
      <c r="G154" s="104"/>
      <c r="H154" s="198"/>
      <c r="I154" s="22"/>
      <c r="J154" s="22"/>
      <c r="K154" s="117">
        <f>NETWORKDAYS(I154,J154,data!$J$3:$J$17)</f>
        <v>0</v>
      </c>
      <c r="L154" s="118">
        <f t="shared" si="40"/>
        <v>0</v>
      </c>
      <c r="M154" s="240"/>
      <c r="N154" s="207">
        <f t="shared" si="41"/>
        <v>0</v>
      </c>
      <c r="O154" s="208">
        <f>IF($E154="PP",($L154/data!$J$20),0)</f>
        <v>0</v>
      </c>
      <c r="P154" s="135">
        <f>IF($E154="DPP",($H154/data!$J$20),0)</f>
        <v>0</v>
      </c>
      <c r="Q154" s="135">
        <f>IF($E154="DPČ",($H154/data!$J$20),0)</f>
        <v>0</v>
      </c>
      <c r="R154" s="135">
        <f>IF($E154="OS",($L154/data!$J$20),0)</f>
        <v>0</v>
      </c>
      <c r="S154" s="24"/>
      <c r="T154" s="1">
        <f t="shared" si="42"/>
        <v>1</v>
      </c>
      <c r="U154" s="317"/>
    </row>
    <row r="155" spans="1:21" x14ac:dyDescent="0.25">
      <c r="A155" s="595"/>
      <c r="B155" s="600"/>
      <c r="C155" s="601"/>
      <c r="D155" s="23"/>
      <c r="E155" s="24"/>
      <c r="F155" s="101"/>
      <c r="G155" s="104"/>
      <c r="H155" s="198"/>
      <c r="I155" s="22"/>
      <c r="J155" s="22"/>
      <c r="K155" s="117">
        <f>NETWORKDAYS(I155,J155,data!$J$3:$J$17)</f>
        <v>0</v>
      </c>
      <c r="L155" s="118">
        <f t="shared" si="40"/>
        <v>0</v>
      </c>
      <c r="M155" s="240"/>
      <c r="N155" s="207">
        <f t="shared" si="41"/>
        <v>0</v>
      </c>
      <c r="O155" s="208">
        <f>IF($E155="PP",($L155/data!$J$20),0)</f>
        <v>0</v>
      </c>
      <c r="P155" s="135">
        <f>IF($E155="DPP",($H155/data!$J$20),0)</f>
        <v>0</v>
      </c>
      <c r="Q155" s="135">
        <f>IF($E155="DPČ",($H155/data!$J$20),0)</f>
        <v>0</v>
      </c>
      <c r="R155" s="135">
        <f>IF($E155="OS",($L155/data!$J$20),0)</f>
        <v>0</v>
      </c>
      <c r="S155" s="24"/>
      <c r="T155" s="1">
        <f t="shared" si="42"/>
        <v>1</v>
      </c>
      <c r="U155" s="317"/>
    </row>
    <row r="156" spans="1:21" x14ac:dyDescent="0.25">
      <c r="A156" s="595"/>
      <c r="B156" s="600"/>
      <c r="C156" s="601"/>
      <c r="D156" s="23"/>
      <c r="E156" s="24"/>
      <c r="F156" s="101"/>
      <c r="G156" s="104"/>
      <c r="H156" s="198"/>
      <c r="I156" s="22"/>
      <c r="J156" s="22"/>
      <c r="K156" s="117">
        <f>NETWORKDAYS(I156,J156,data!$J$3:$J$17)</f>
        <v>0</v>
      </c>
      <c r="L156" s="118">
        <f t="shared" si="40"/>
        <v>0</v>
      </c>
      <c r="M156" s="240"/>
      <c r="N156" s="207">
        <f t="shared" si="41"/>
        <v>0</v>
      </c>
      <c r="O156" s="208">
        <f>IF($E156="PP",($L156/data!$J$20),0)</f>
        <v>0</v>
      </c>
      <c r="P156" s="135">
        <f>IF($E156="DPP",($H156/data!$J$20),0)</f>
        <v>0</v>
      </c>
      <c r="Q156" s="135">
        <f>IF($E156="DPČ",($H156/data!$J$20),0)</f>
        <v>0</v>
      </c>
      <c r="R156" s="135">
        <f>IF($E156="OS",($L156/data!$J$20),0)</f>
        <v>0</v>
      </c>
      <c r="S156" s="24"/>
      <c r="T156" s="1">
        <f t="shared" si="42"/>
        <v>1</v>
      </c>
      <c r="U156" s="317"/>
    </row>
    <row r="157" spans="1:21" x14ac:dyDescent="0.25">
      <c r="A157" s="595"/>
      <c r="B157" s="600"/>
      <c r="C157" s="601"/>
      <c r="D157" s="23"/>
      <c r="E157" s="24"/>
      <c r="F157" s="101"/>
      <c r="G157" s="104"/>
      <c r="H157" s="198"/>
      <c r="I157" s="22"/>
      <c r="J157" s="22"/>
      <c r="K157" s="117">
        <f>NETWORKDAYS(I157,J157,data!$J$3:$J$17)</f>
        <v>0</v>
      </c>
      <c r="L157" s="118">
        <f t="shared" si="40"/>
        <v>0</v>
      </c>
      <c r="M157" s="240"/>
      <c r="N157" s="207">
        <f t="shared" si="41"/>
        <v>0</v>
      </c>
      <c r="O157" s="208">
        <f>IF($E157="PP",($L157/data!$J$20),0)</f>
        <v>0</v>
      </c>
      <c r="P157" s="135">
        <f>IF($E157="DPP",($H157/data!$J$20),0)</f>
        <v>0</v>
      </c>
      <c r="Q157" s="135">
        <f>IF($E157="DPČ",($H157/data!$J$20),0)</f>
        <v>0</v>
      </c>
      <c r="R157" s="135">
        <f>IF($E157="OS",($L157/data!$J$20),0)</f>
        <v>0</v>
      </c>
      <c r="S157" s="24"/>
      <c r="T157" s="1">
        <f t="shared" si="42"/>
        <v>1</v>
      </c>
      <c r="U157" s="317"/>
    </row>
    <row r="158" spans="1:21" x14ac:dyDescent="0.25">
      <c r="A158" s="595"/>
      <c r="B158" s="600"/>
      <c r="C158" s="601"/>
      <c r="D158" s="23"/>
      <c r="E158" s="24"/>
      <c r="F158" s="101"/>
      <c r="G158" s="104"/>
      <c r="H158" s="198"/>
      <c r="I158" s="22"/>
      <c r="J158" s="22"/>
      <c r="K158" s="117">
        <f>NETWORKDAYS(I158,J158,data!$J$3:$J$17)</f>
        <v>0</v>
      </c>
      <c r="L158" s="118">
        <f t="shared" si="40"/>
        <v>0</v>
      </c>
      <c r="M158" s="240"/>
      <c r="N158" s="207">
        <f t="shared" si="41"/>
        <v>0</v>
      </c>
      <c r="O158" s="208">
        <f>IF($E158="PP",($L158/data!$J$20),0)</f>
        <v>0</v>
      </c>
      <c r="P158" s="135">
        <f>IF($E158="DPP",($H158/data!$J$20),0)</f>
        <v>0</v>
      </c>
      <c r="Q158" s="135">
        <f>IF($E158="DPČ",($H158/data!$J$20),0)</f>
        <v>0</v>
      </c>
      <c r="R158" s="135">
        <f>IF($E158="OS",($L158/data!$J$20),0)</f>
        <v>0</v>
      </c>
      <c r="S158" s="24"/>
      <c r="T158" s="1">
        <f t="shared" si="42"/>
        <v>1</v>
      </c>
      <c r="U158" s="317"/>
    </row>
    <row r="159" spans="1:21" x14ac:dyDescent="0.25">
      <c r="A159" s="595"/>
      <c r="B159" s="600"/>
      <c r="C159" s="601"/>
      <c r="D159" s="23"/>
      <c r="E159" s="24"/>
      <c r="F159" s="101"/>
      <c r="G159" s="104"/>
      <c r="H159" s="198"/>
      <c r="I159" s="22"/>
      <c r="J159" s="22"/>
      <c r="K159" s="117">
        <f>NETWORKDAYS(I159,J159,data!$J$3:$J$17)</f>
        <v>0</v>
      </c>
      <c r="L159" s="118">
        <f t="shared" si="40"/>
        <v>0</v>
      </c>
      <c r="M159" s="240"/>
      <c r="N159" s="207">
        <f t="shared" si="41"/>
        <v>0</v>
      </c>
      <c r="O159" s="208">
        <f>IF($E159="PP",($L159/data!$J$20),0)</f>
        <v>0</v>
      </c>
      <c r="P159" s="135">
        <f>IF($E159="DPP",($H159/data!$J$20),0)</f>
        <v>0</v>
      </c>
      <c r="Q159" s="135">
        <f>IF($E159="DPČ",($H159/data!$J$20),0)</f>
        <v>0</v>
      </c>
      <c r="R159" s="135">
        <f>IF($E159="OS",($L159/data!$J$20),0)</f>
        <v>0</v>
      </c>
      <c r="S159" s="24"/>
      <c r="T159" s="1">
        <f t="shared" si="42"/>
        <v>1</v>
      </c>
      <c r="U159" s="317"/>
    </row>
    <row r="160" spans="1:21" x14ac:dyDescent="0.25">
      <c r="A160" s="595"/>
      <c r="B160" s="600"/>
      <c r="C160" s="601"/>
      <c r="D160" s="23"/>
      <c r="E160" s="24"/>
      <c r="F160" s="101"/>
      <c r="G160" s="104"/>
      <c r="H160" s="198"/>
      <c r="I160" s="22"/>
      <c r="J160" s="22"/>
      <c r="K160" s="117">
        <f>NETWORKDAYS(I160,J160,data!$J$3:$J$17)</f>
        <v>0</v>
      </c>
      <c r="L160" s="118">
        <f t="shared" si="40"/>
        <v>0</v>
      </c>
      <c r="M160" s="240"/>
      <c r="N160" s="207">
        <f t="shared" si="41"/>
        <v>0</v>
      </c>
      <c r="O160" s="208">
        <f>IF($E160="PP",($L160/data!$J$20),0)</f>
        <v>0</v>
      </c>
      <c r="P160" s="135">
        <f>IF($E160="DPP",($H160/data!$J$20),0)</f>
        <v>0</v>
      </c>
      <c r="Q160" s="135">
        <f>IF($E160="DPČ",($H160/data!$J$20),0)</f>
        <v>0</v>
      </c>
      <c r="R160" s="135">
        <f>IF($E160="OS",($L160/data!$J$20),0)</f>
        <v>0</v>
      </c>
      <c r="S160" s="24"/>
      <c r="T160" s="1">
        <f t="shared" si="42"/>
        <v>1</v>
      </c>
      <c r="U160" s="317"/>
    </row>
    <row r="161" spans="1:21" x14ac:dyDescent="0.25">
      <c r="A161" s="595"/>
      <c r="B161" s="600"/>
      <c r="C161" s="601"/>
      <c r="D161" s="23"/>
      <c r="E161" s="24"/>
      <c r="F161" s="101"/>
      <c r="G161" s="104"/>
      <c r="H161" s="198"/>
      <c r="I161" s="22"/>
      <c r="J161" s="22"/>
      <c r="K161" s="117">
        <f>NETWORKDAYS(I161,J161,data!$J$3:$J$17)</f>
        <v>0</v>
      </c>
      <c r="L161" s="118">
        <f t="shared" si="40"/>
        <v>0</v>
      </c>
      <c r="M161" s="240"/>
      <c r="N161" s="207">
        <f t="shared" si="41"/>
        <v>0</v>
      </c>
      <c r="O161" s="208">
        <f>IF($E161="PP",($L161/data!$J$20),0)</f>
        <v>0</v>
      </c>
      <c r="P161" s="135">
        <f>IF($E161="DPP",($H161/data!$J$20),0)</f>
        <v>0</v>
      </c>
      <c r="Q161" s="135">
        <f>IF($E161="DPČ",($H161/data!$J$20),0)</f>
        <v>0</v>
      </c>
      <c r="R161" s="135">
        <f>IF($E161="OS",($L161/data!$J$20),0)</f>
        <v>0</v>
      </c>
      <c r="S161" s="24"/>
      <c r="T161" s="1">
        <f t="shared" si="42"/>
        <v>1</v>
      </c>
      <c r="U161" s="317"/>
    </row>
    <row r="162" spans="1:21" x14ac:dyDescent="0.25">
      <c r="A162" s="595"/>
      <c r="B162" s="600"/>
      <c r="C162" s="601"/>
      <c r="D162" s="23"/>
      <c r="E162" s="24"/>
      <c r="F162" s="101"/>
      <c r="G162" s="104"/>
      <c r="H162" s="198"/>
      <c r="I162" s="22"/>
      <c r="J162" s="22"/>
      <c r="K162" s="117">
        <f>NETWORKDAYS(I162,J162,data!$J$3:$J$17)</f>
        <v>0</v>
      </c>
      <c r="L162" s="118">
        <f t="shared" si="40"/>
        <v>0</v>
      </c>
      <c r="M162" s="240"/>
      <c r="N162" s="207">
        <f t="shared" si="41"/>
        <v>0</v>
      </c>
      <c r="O162" s="208">
        <f>IF($E162="PP",($L162/data!$J$20),0)</f>
        <v>0</v>
      </c>
      <c r="P162" s="135">
        <f>IF($E162="DPP",($H162/data!$J$20),0)</f>
        <v>0</v>
      </c>
      <c r="Q162" s="135">
        <f>IF($E162="DPČ",($H162/data!$J$20),0)</f>
        <v>0</v>
      </c>
      <c r="R162" s="135">
        <f>IF($E162="OS",($L162/data!$J$20),0)</f>
        <v>0</v>
      </c>
      <c r="S162" s="24"/>
      <c r="T162" s="1">
        <f t="shared" si="42"/>
        <v>1</v>
      </c>
      <c r="U162" s="317"/>
    </row>
    <row r="163" spans="1:21" s="100" customFormat="1" x14ac:dyDescent="0.25">
      <c r="A163" s="613" t="s">
        <v>269</v>
      </c>
      <c r="B163" s="614"/>
      <c r="C163" s="614"/>
      <c r="D163" s="96" t="s">
        <v>282</v>
      </c>
      <c r="E163" s="97" t="s">
        <v>282</v>
      </c>
      <c r="F163" s="447"/>
      <c r="G163" s="105">
        <f>SUM(G113:G162)</f>
        <v>0</v>
      </c>
      <c r="H163" s="105">
        <f>SUM(H113:H162)</f>
        <v>0</v>
      </c>
      <c r="I163" s="98" t="s">
        <v>282</v>
      </c>
      <c r="J163" s="99" t="s">
        <v>282</v>
      </c>
      <c r="K163" s="199">
        <f>SUM(K113:K162)</f>
        <v>0</v>
      </c>
      <c r="L163" s="103">
        <f>SUM(L113:L162)</f>
        <v>0</v>
      </c>
      <c r="M163" s="102" t="s">
        <v>282</v>
      </c>
      <c r="N163" s="102">
        <f>SUM(N113:N162)</f>
        <v>0</v>
      </c>
      <c r="O163" s="209">
        <f>ROUND(SUM(O113:O162),2)</f>
        <v>0</v>
      </c>
      <c r="P163" s="139">
        <f>ROUND(SUM(P113:P162),2)</f>
        <v>0</v>
      </c>
      <c r="Q163" s="106">
        <f>ROUND(SUM(Q113:Q162),2)</f>
        <v>0</v>
      </c>
      <c r="R163" s="106">
        <f>ROUND(SUM(R113:R162),2)</f>
        <v>0</v>
      </c>
      <c r="S163" s="136"/>
      <c r="T163" s="1">
        <f t="shared" si="42"/>
        <v>1</v>
      </c>
      <c r="U163" s="336"/>
    </row>
    <row r="164" spans="1:21" ht="63.75" customHeight="1" x14ac:dyDescent="0.25">
      <c r="A164" s="377"/>
      <c r="B164" s="378"/>
      <c r="C164" s="378"/>
      <c r="D164" s="379"/>
      <c r="E164" s="362"/>
      <c r="F164" s="362"/>
      <c r="G164" s="380"/>
      <c r="H164" s="380"/>
      <c r="I164" s="325"/>
      <c r="J164" s="611" t="s">
        <v>283</v>
      </c>
      <c r="K164" s="612"/>
      <c r="L164" s="612"/>
      <c r="M164" s="612"/>
      <c r="N164" s="480"/>
      <c r="O164" s="210">
        <f>E7</f>
        <v>0</v>
      </c>
      <c r="P164" s="138">
        <f>ROUND(I7,2)</f>
        <v>0</v>
      </c>
      <c r="Q164" s="95">
        <f>G7</f>
        <v>0</v>
      </c>
      <c r="R164" s="95">
        <f>J7</f>
        <v>0</v>
      </c>
      <c r="S164" s="381" t="s">
        <v>350</v>
      </c>
      <c r="U164" s="317"/>
    </row>
    <row r="165" spans="1:21" x14ac:dyDescent="0.25">
      <c r="A165" s="317"/>
      <c r="B165" s="317"/>
      <c r="C165" s="317"/>
      <c r="D165" s="317"/>
      <c r="E165" s="317"/>
      <c r="F165" s="317"/>
      <c r="G165" s="317"/>
      <c r="H165" s="317"/>
      <c r="I165" s="317"/>
      <c r="J165" s="317"/>
      <c r="K165" s="317"/>
      <c r="L165" s="317"/>
      <c r="M165" s="374"/>
      <c r="N165" s="374"/>
      <c r="O165" s="374"/>
      <c r="P165" s="317"/>
      <c r="Q165" s="317"/>
      <c r="R165" s="317"/>
      <c r="S165" s="317"/>
      <c r="T165" s="153"/>
      <c r="U165" s="317"/>
    </row>
    <row r="166" spans="1:21" ht="43.5" customHeight="1" x14ac:dyDescent="0.25">
      <c r="I166" s="128"/>
      <c r="J166" s="129"/>
      <c r="K166" s="129"/>
      <c r="L166" s="129"/>
      <c r="M166" s="211"/>
      <c r="N166" s="212"/>
      <c r="O166" s="213"/>
      <c r="P166" s="130"/>
      <c r="Q166" s="130"/>
    </row>
    <row r="168" spans="1:21" x14ac:dyDescent="0.25">
      <c r="N168" s="214"/>
    </row>
  </sheetData>
  <sheetProtection algorithmName="SHA-512" hashValue="ZmkExlTG+1tn0RpQUJDcxXdp6HwUdLtpaRS1lplwdivAFP41wNrUrZxfL/xPsMQT4egrAjldyW+YU0alPVmqnQ==" saltValue="I2MSTvZS7FjghIigW7Yitg==" spinCount="100000" sheet="1" formatRows="0"/>
  <mergeCells count="166">
    <mergeCell ref="A133:C133"/>
    <mergeCell ref="A139:C139"/>
    <mergeCell ref="B59:D59"/>
    <mergeCell ref="B46:D46"/>
    <mergeCell ref="B84:D84"/>
    <mergeCell ref="B68:D68"/>
    <mergeCell ref="B77:D77"/>
    <mergeCell ref="B78:D78"/>
    <mergeCell ref="B72:D72"/>
    <mergeCell ref="B71:D71"/>
    <mergeCell ref="B83:D83"/>
    <mergeCell ref="B73:D73"/>
    <mergeCell ref="B82:D82"/>
    <mergeCell ref="B79:D79"/>
    <mergeCell ref="B80:D80"/>
    <mergeCell ref="B81:D81"/>
    <mergeCell ref="B70:D70"/>
    <mergeCell ref="B65:D65"/>
    <mergeCell ref="B47:D47"/>
    <mergeCell ref="B48:D48"/>
    <mergeCell ref="B49:D49"/>
    <mergeCell ref="B63:D63"/>
    <mergeCell ref="B60:D60"/>
    <mergeCell ref="A159:C159"/>
    <mergeCell ref="A114:C114"/>
    <mergeCell ref="A110:L110"/>
    <mergeCell ref="B98:D98"/>
    <mergeCell ref="B99:D99"/>
    <mergeCell ref="B100:D100"/>
    <mergeCell ref="B101:D101"/>
    <mergeCell ref="E108:K108"/>
    <mergeCell ref="A108:D108"/>
    <mergeCell ref="B102:D102"/>
    <mergeCell ref="B103:D103"/>
    <mergeCell ref="B104:D104"/>
    <mergeCell ref="B105:D105"/>
    <mergeCell ref="B106:D106"/>
    <mergeCell ref="A112:C112"/>
    <mergeCell ref="A113:C113"/>
    <mergeCell ref="A150:C150"/>
    <mergeCell ref="A151:C151"/>
    <mergeCell ref="A152:C152"/>
    <mergeCell ref="A123:C123"/>
    <mergeCell ref="A125:C125"/>
    <mergeCell ref="A153:C153"/>
    <mergeCell ref="A124:C124"/>
    <mergeCell ref="A154:C154"/>
    <mergeCell ref="A156:C156"/>
    <mergeCell ref="A157:C157"/>
    <mergeCell ref="A158:C158"/>
    <mergeCell ref="A118:C118"/>
    <mergeCell ref="A119:C119"/>
    <mergeCell ref="A120:C120"/>
    <mergeCell ref="A121:C121"/>
    <mergeCell ref="A122:C122"/>
    <mergeCell ref="A143:C143"/>
    <mergeCell ref="A144:C144"/>
    <mergeCell ref="A145:C145"/>
    <mergeCell ref="A146:C146"/>
    <mergeCell ref="A147:C147"/>
    <mergeCell ref="A148:C148"/>
    <mergeCell ref="A149:C149"/>
    <mergeCell ref="A141:C141"/>
    <mergeCell ref="A142:C142"/>
    <mergeCell ref="A128:C128"/>
    <mergeCell ref="A129:C129"/>
    <mergeCell ref="A130:C130"/>
    <mergeCell ref="A131:C131"/>
    <mergeCell ref="A132:C132"/>
    <mergeCell ref="A134:C134"/>
    <mergeCell ref="A155:C155"/>
    <mergeCell ref="A1:G1"/>
    <mergeCell ref="A56:K56"/>
    <mergeCell ref="B58:D58"/>
    <mergeCell ref="B6:D6"/>
    <mergeCell ref="B7:D7"/>
    <mergeCell ref="B8:D8"/>
    <mergeCell ref="B9:D9"/>
    <mergeCell ref="B14:D14"/>
    <mergeCell ref="B28:D28"/>
    <mergeCell ref="B10:D10"/>
    <mergeCell ref="B50:D50"/>
    <mergeCell ref="B51:D51"/>
    <mergeCell ref="B41:D41"/>
    <mergeCell ref="B42:D42"/>
    <mergeCell ref="B52:D52"/>
    <mergeCell ref="B53:D53"/>
    <mergeCell ref="A4:K4"/>
    <mergeCell ref="B16:D16"/>
    <mergeCell ref="B15:D15"/>
    <mergeCell ref="B17:D17"/>
    <mergeCell ref="B18:D18"/>
    <mergeCell ref="B19:D19"/>
    <mergeCell ref="B39:D39"/>
    <mergeCell ref="A2:K2"/>
    <mergeCell ref="J164:N164"/>
    <mergeCell ref="A163:C163"/>
    <mergeCell ref="B88:D88"/>
    <mergeCell ref="B90:D90"/>
    <mergeCell ref="B89:D89"/>
    <mergeCell ref="B62:D62"/>
    <mergeCell ref="B64:D64"/>
    <mergeCell ref="B67:D67"/>
    <mergeCell ref="B97:D97"/>
    <mergeCell ref="B96:D96"/>
    <mergeCell ref="B92:D92"/>
    <mergeCell ref="B86:D86"/>
    <mergeCell ref="B93:D93"/>
    <mergeCell ref="B94:D94"/>
    <mergeCell ref="B76:D76"/>
    <mergeCell ref="B95:D95"/>
    <mergeCell ref="B91:D91"/>
    <mergeCell ref="B69:D69"/>
    <mergeCell ref="B66:D66"/>
    <mergeCell ref="B87:D87"/>
    <mergeCell ref="A160:C160"/>
    <mergeCell ref="A161:C161"/>
    <mergeCell ref="A138:C138"/>
    <mergeCell ref="A162:C162"/>
    <mergeCell ref="M5:O5"/>
    <mergeCell ref="M57:O57"/>
    <mergeCell ref="Q7:S7"/>
    <mergeCell ref="Q39:S39"/>
    <mergeCell ref="B85:D85"/>
    <mergeCell ref="A137:C137"/>
    <mergeCell ref="A135:C135"/>
    <mergeCell ref="A136:C136"/>
    <mergeCell ref="A140:C140"/>
    <mergeCell ref="B29:D29"/>
    <mergeCell ref="B12:D12"/>
    <mergeCell ref="B13:D13"/>
    <mergeCell ref="B24:D24"/>
    <mergeCell ref="B32:D32"/>
    <mergeCell ref="B54:D54"/>
    <mergeCell ref="B43:D43"/>
    <mergeCell ref="B44:D44"/>
    <mergeCell ref="B25:D25"/>
    <mergeCell ref="B22:D22"/>
    <mergeCell ref="B23:D23"/>
    <mergeCell ref="B26:D26"/>
    <mergeCell ref="B27:D27"/>
    <mergeCell ref="B33:D33"/>
    <mergeCell ref="B31:D31"/>
    <mergeCell ref="B11:D11"/>
    <mergeCell ref="B36:D36"/>
    <mergeCell ref="B30:D30"/>
    <mergeCell ref="A126:C126"/>
    <mergeCell ref="A127:C127"/>
    <mergeCell ref="N110:P110"/>
    <mergeCell ref="A115:C115"/>
    <mergeCell ref="A116:C116"/>
    <mergeCell ref="A117:C117"/>
    <mergeCell ref="B61:D61"/>
    <mergeCell ref="B74:D74"/>
    <mergeCell ref="B75:D75"/>
    <mergeCell ref="O111:R111"/>
    <mergeCell ref="Q59:S59"/>
    <mergeCell ref="Q91:S91"/>
    <mergeCell ref="B34:D34"/>
    <mergeCell ref="B35:D35"/>
    <mergeCell ref="B45:D45"/>
    <mergeCell ref="B21:D21"/>
    <mergeCell ref="B37:D37"/>
    <mergeCell ref="B38:D38"/>
    <mergeCell ref="B40:D40"/>
    <mergeCell ref="B20:D20"/>
  </mergeCells>
  <conditionalFormatting sqref="G113">
    <cfRule type="expression" dxfId="701" priority="713">
      <formula>$E$113="DPP"</formula>
    </cfRule>
    <cfRule type="expression" dxfId="700" priority="308">
      <formula>$E$113="DPČ"</formula>
    </cfRule>
    <cfRule type="cellIs" dxfId="699" priority="714" operator="greaterThan">
      <formula>$T$113</formula>
    </cfRule>
  </conditionalFormatting>
  <conditionalFormatting sqref="G114">
    <cfRule type="expression" dxfId="698" priority="708">
      <formula>$E$114="DPP"</formula>
    </cfRule>
    <cfRule type="expression" dxfId="697" priority="307">
      <formula>$E$114="DPČ"</formula>
    </cfRule>
    <cfRule type="cellIs" dxfId="696" priority="709" operator="greaterThan">
      <formula>$T$114</formula>
    </cfRule>
  </conditionalFormatting>
  <conditionalFormatting sqref="G115">
    <cfRule type="expression" dxfId="695" priority="306">
      <formula>$E$115="DPČ"</formula>
    </cfRule>
    <cfRule type="cellIs" dxfId="694" priority="704" operator="greaterThan">
      <formula>$T$115</formula>
    </cfRule>
    <cfRule type="expression" dxfId="693" priority="703">
      <formula>$E$115="DPP"</formula>
    </cfRule>
  </conditionalFormatting>
  <conditionalFormatting sqref="G116">
    <cfRule type="expression" dxfId="692" priority="305">
      <formula>$E$116="DPČ"</formula>
    </cfRule>
    <cfRule type="cellIs" dxfId="691" priority="699" operator="greaterThan">
      <formula>$T$116</formula>
    </cfRule>
    <cfRule type="expression" dxfId="690" priority="698">
      <formula>$E$116="DPP"</formula>
    </cfRule>
  </conditionalFormatting>
  <conditionalFormatting sqref="G117">
    <cfRule type="expression" dxfId="689" priority="304">
      <formula>$E$117="DPČ"</formula>
    </cfRule>
    <cfRule type="cellIs" dxfId="688" priority="694" operator="greaterThan">
      <formula>$T$117</formula>
    </cfRule>
    <cfRule type="expression" dxfId="687" priority="693">
      <formula>$E$117="DPP"</formula>
    </cfRule>
  </conditionalFormatting>
  <conditionalFormatting sqref="G118">
    <cfRule type="expression" dxfId="686" priority="303">
      <formula>$E$118="DPČ"</formula>
    </cfRule>
    <cfRule type="cellIs" dxfId="685" priority="689" operator="greaterThan">
      <formula>$T$118</formula>
    </cfRule>
    <cfRule type="expression" dxfId="684" priority="688">
      <formula>$E$118="DPP"</formula>
    </cfRule>
  </conditionalFormatting>
  <conditionalFormatting sqref="G119">
    <cfRule type="expression" dxfId="683" priority="302">
      <formula>$E$119="DPČ"</formula>
    </cfRule>
    <cfRule type="cellIs" dxfId="682" priority="684" operator="greaterThan">
      <formula>$T$119</formula>
    </cfRule>
    <cfRule type="expression" dxfId="681" priority="683">
      <formula>$E$119="DPP"</formula>
    </cfRule>
  </conditionalFormatting>
  <conditionalFormatting sqref="G120">
    <cfRule type="expression" dxfId="680" priority="301">
      <formula>$E$120="DPČ"</formula>
    </cfRule>
    <cfRule type="cellIs" dxfId="679" priority="679" operator="greaterThan">
      <formula>$T$120</formula>
    </cfRule>
    <cfRule type="expression" dxfId="678" priority="678">
      <formula>$E$120="DPP"</formula>
    </cfRule>
  </conditionalFormatting>
  <conditionalFormatting sqref="G121">
    <cfRule type="expression" dxfId="677" priority="673">
      <formula>$E$121="DPP"</formula>
    </cfRule>
    <cfRule type="expression" dxfId="676" priority="300">
      <formula>$E$121="DPČ"</formula>
    </cfRule>
    <cfRule type="cellIs" dxfId="675" priority="674" operator="greaterThan">
      <formula>$T$121</formula>
    </cfRule>
  </conditionalFormatting>
  <conditionalFormatting sqref="G122">
    <cfRule type="expression" dxfId="674" priority="299">
      <formula>$E$122="DPČ"</formula>
    </cfRule>
    <cfRule type="cellIs" dxfId="673" priority="669" operator="greaterThan">
      <formula>$T$122</formula>
    </cfRule>
    <cfRule type="expression" dxfId="672" priority="668">
      <formula>$E$122="DPP"</formula>
    </cfRule>
  </conditionalFormatting>
  <conditionalFormatting sqref="G123">
    <cfRule type="expression" dxfId="671" priority="663">
      <formula>$E$123="DPP"</formula>
    </cfRule>
    <cfRule type="expression" dxfId="670" priority="298">
      <formula>$E$123="DPČ"</formula>
    </cfRule>
    <cfRule type="cellIs" dxfId="669" priority="664" operator="greaterThan">
      <formula>$T$123</formula>
    </cfRule>
  </conditionalFormatting>
  <conditionalFormatting sqref="G124">
    <cfRule type="expression" dxfId="668" priority="297">
      <formula>$E$124="DPČ"</formula>
    </cfRule>
    <cfRule type="cellIs" dxfId="667" priority="659" operator="greaterThan">
      <formula>$T$124</formula>
    </cfRule>
    <cfRule type="expression" dxfId="666" priority="658">
      <formula>$E$124="DPP"</formula>
    </cfRule>
  </conditionalFormatting>
  <conditionalFormatting sqref="G125">
    <cfRule type="cellIs" dxfId="665" priority="654" operator="greaterThan">
      <formula>$T$125</formula>
    </cfRule>
    <cfRule type="expression" dxfId="664" priority="653">
      <formula>$E$125="DPP"</formula>
    </cfRule>
    <cfRule type="expression" dxfId="663" priority="296">
      <formula>$E$125="DPČ"</formula>
    </cfRule>
  </conditionalFormatting>
  <conditionalFormatting sqref="G126">
    <cfRule type="expression" dxfId="662" priority="295">
      <formula>$E$126="DPČ"</formula>
    </cfRule>
    <cfRule type="cellIs" dxfId="661" priority="649" operator="greaterThan">
      <formula>$T$126</formula>
    </cfRule>
    <cfRule type="expression" dxfId="660" priority="648">
      <formula>$E$126="DPP"</formula>
    </cfRule>
  </conditionalFormatting>
  <conditionalFormatting sqref="G127">
    <cfRule type="expression" dxfId="659" priority="643">
      <formula>$E$127="DPP"</formula>
    </cfRule>
    <cfRule type="cellIs" dxfId="658" priority="644" operator="greaterThan">
      <formula>$T$127</formula>
    </cfRule>
    <cfRule type="expression" dxfId="657" priority="294">
      <formula>$E$127="DPČ"</formula>
    </cfRule>
  </conditionalFormatting>
  <conditionalFormatting sqref="G128">
    <cfRule type="cellIs" dxfId="656" priority="639" operator="greaterThan">
      <formula>$T$128</formula>
    </cfRule>
    <cfRule type="expression" dxfId="655" priority="638">
      <formula>$E$128="DPP"</formula>
    </cfRule>
    <cfRule type="expression" dxfId="654" priority="293">
      <formula>$E$128="DPČ"</formula>
    </cfRule>
  </conditionalFormatting>
  <conditionalFormatting sqref="G129">
    <cfRule type="cellIs" dxfId="653" priority="634" operator="greaterThan">
      <formula>$T$129</formula>
    </cfRule>
    <cfRule type="expression" dxfId="652" priority="292">
      <formula>$E$129="DPČ"</formula>
    </cfRule>
    <cfRule type="expression" dxfId="651" priority="633">
      <formula>$E$129="DPP"</formula>
    </cfRule>
  </conditionalFormatting>
  <conditionalFormatting sqref="G130">
    <cfRule type="expression" dxfId="650" priority="291">
      <formula>$E$130="DPČ"</formula>
    </cfRule>
    <cfRule type="cellIs" dxfId="649" priority="629" operator="greaterThan">
      <formula>$T$130</formula>
    </cfRule>
    <cfRule type="expression" dxfId="648" priority="628">
      <formula>$E$130="DPP"</formula>
    </cfRule>
  </conditionalFormatting>
  <conditionalFormatting sqref="G131">
    <cfRule type="cellIs" dxfId="647" priority="624" operator="greaterThan">
      <formula>$T$131</formula>
    </cfRule>
    <cfRule type="expression" dxfId="646" priority="623">
      <formula>$E$131="DPP"</formula>
    </cfRule>
    <cfRule type="expression" dxfId="645" priority="290">
      <formula>$E$131="DPČ"</formula>
    </cfRule>
  </conditionalFormatting>
  <conditionalFormatting sqref="G132">
    <cfRule type="expression" dxfId="644" priority="289">
      <formula>$E$132="DPČ"</formula>
    </cfRule>
    <cfRule type="cellIs" dxfId="643" priority="619" operator="greaterThan">
      <formula>$T$132</formula>
    </cfRule>
    <cfRule type="expression" dxfId="642" priority="618">
      <formula>$E$132="DPP"</formula>
    </cfRule>
  </conditionalFormatting>
  <conditionalFormatting sqref="G133">
    <cfRule type="expression" dxfId="641" priority="288">
      <formula>$E$133="DPČ"</formula>
    </cfRule>
    <cfRule type="expression" dxfId="640" priority="613">
      <formula>$E$133="DPP"</formula>
    </cfRule>
    <cfRule type="cellIs" dxfId="639" priority="614" operator="greaterThan">
      <formula>$T$133</formula>
    </cfRule>
  </conditionalFormatting>
  <conditionalFormatting sqref="G134">
    <cfRule type="expression" dxfId="638" priority="287">
      <formula>$E$134="DPČ"</formula>
    </cfRule>
    <cfRule type="cellIs" dxfId="637" priority="609" operator="greaterThan">
      <formula>$T$134</formula>
    </cfRule>
    <cfRule type="expression" dxfId="636" priority="608">
      <formula>$E$134="DPP"</formula>
    </cfRule>
  </conditionalFormatting>
  <conditionalFormatting sqref="G135">
    <cfRule type="cellIs" dxfId="635" priority="604" operator="greaterThan">
      <formula>$T$135</formula>
    </cfRule>
    <cfRule type="expression" dxfId="634" priority="603">
      <formula>$E$135="DPP"</formula>
    </cfRule>
    <cfRule type="expression" dxfId="633" priority="286">
      <formula>$E$135="DPČ"</formula>
    </cfRule>
  </conditionalFormatting>
  <conditionalFormatting sqref="G136">
    <cfRule type="expression" dxfId="632" priority="285">
      <formula>$E$136="DPČ"</formula>
    </cfRule>
    <cfRule type="cellIs" dxfId="631" priority="599" operator="greaterThan">
      <formula>$T$136</formula>
    </cfRule>
    <cfRule type="expression" dxfId="630" priority="598">
      <formula>$E$136="DPP"</formula>
    </cfRule>
  </conditionalFormatting>
  <conditionalFormatting sqref="G137">
    <cfRule type="expression" dxfId="629" priority="284">
      <formula>$E$137="DPČ"</formula>
    </cfRule>
    <cfRule type="cellIs" dxfId="628" priority="594" operator="greaterThan">
      <formula>$T$137</formula>
    </cfRule>
    <cfRule type="expression" dxfId="627" priority="593">
      <formula>$E$137="DPP"</formula>
    </cfRule>
  </conditionalFormatting>
  <conditionalFormatting sqref="G138">
    <cfRule type="expression" dxfId="626" priority="283">
      <formula>$E$138="DPČ"</formula>
    </cfRule>
    <cfRule type="expression" dxfId="625" priority="588">
      <formula>$E$138="DPP"</formula>
    </cfRule>
    <cfRule type="cellIs" dxfId="624" priority="589" operator="greaterThan">
      <formula>$T$138</formula>
    </cfRule>
  </conditionalFormatting>
  <conditionalFormatting sqref="G139">
    <cfRule type="expression" dxfId="623" priority="282">
      <formula>$E$139="DPČ"</formula>
    </cfRule>
    <cfRule type="expression" dxfId="622" priority="583">
      <formula>$E$139="DPP"</formula>
    </cfRule>
    <cfRule type="cellIs" dxfId="621" priority="584" operator="greaterThan">
      <formula>$T$139</formula>
    </cfRule>
  </conditionalFormatting>
  <conditionalFormatting sqref="G140">
    <cfRule type="expression" dxfId="620" priority="281">
      <formula>$E$140="DPČ"</formula>
    </cfRule>
    <cfRule type="cellIs" dxfId="619" priority="579" operator="greaterThan">
      <formula>$T$140</formula>
    </cfRule>
    <cfRule type="expression" dxfId="618" priority="578">
      <formula>$E$140="DPP"</formula>
    </cfRule>
  </conditionalFormatting>
  <conditionalFormatting sqref="G141">
    <cfRule type="expression" dxfId="617" priority="280">
      <formula>$E$141="DPČ"</formula>
    </cfRule>
    <cfRule type="cellIs" dxfId="616" priority="574" operator="greaterThan">
      <formula>$T$141</formula>
    </cfRule>
    <cfRule type="expression" dxfId="615" priority="573">
      <formula>$E$141="DPP"</formula>
    </cfRule>
  </conditionalFormatting>
  <conditionalFormatting sqref="G142">
    <cfRule type="expression" dxfId="614" priority="279">
      <formula>$E$142="DPČ"</formula>
    </cfRule>
    <cfRule type="cellIs" dxfId="613" priority="569" operator="greaterThan">
      <formula>$T$142</formula>
    </cfRule>
    <cfRule type="expression" dxfId="612" priority="568">
      <formula>$E$142="DPP"</formula>
    </cfRule>
  </conditionalFormatting>
  <conditionalFormatting sqref="G143">
    <cfRule type="expression" dxfId="611" priority="563">
      <formula>$E$143="DPP"</formula>
    </cfRule>
    <cfRule type="cellIs" dxfId="610" priority="564" operator="greaterThan">
      <formula>$T$143</formula>
    </cfRule>
    <cfRule type="expression" dxfId="609" priority="278">
      <formula>$E$143="DPČ"</formula>
    </cfRule>
  </conditionalFormatting>
  <conditionalFormatting sqref="G144">
    <cfRule type="expression" dxfId="608" priority="558">
      <formula>$E$144="DPP"</formula>
    </cfRule>
    <cfRule type="expression" dxfId="607" priority="277">
      <formula>$E$144="DPČ"</formula>
    </cfRule>
    <cfRule type="cellIs" dxfId="606" priority="559" operator="greaterThan">
      <formula>$T$144</formula>
    </cfRule>
  </conditionalFormatting>
  <conditionalFormatting sqref="G145">
    <cfRule type="expression" dxfId="605" priority="276">
      <formula>$E$145="DPČ"</formula>
    </cfRule>
    <cfRule type="cellIs" dxfId="604" priority="554" operator="greaterThan">
      <formula>$T$145</formula>
    </cfRule>
    <cfRule type="expression" dxfId="603" priority="553">
      <formula>$E$145="DPP"</formula>
    </cfRule>
  </conditionalFormatting>
  <conditionalFormatting sqref="G146">
    <cfRule type="expression" dxfId="602" priority="275">
      <formula>$E$146="DPČ"</formula>
    </cfRule>
    <cfRule type="cellIs" dxfId="601" priority="549" operator="greaterThan">
      <formula>$T$146</formula>
    </cfRule>
    <cfRule type="expression" dxfId="600" priority="548">
      <formula>$E$146="DPP"</formula>
    </cfRule>
  </conditionalFormatting>
  <conditionalFormatting sqref="G147">
    <cfRule type="expression" dxfId="599" priority="543">
      <formula>$E$147="DPP"</formula>
    </cfRule>
    <cfRule type="expression" dxfId="598" priority="274">
      <formula>$E$147="DPČ"</formula>
    </cfRule>
    <cfRule type="cellIs" dxfId="597" priority="544" operator="greaterThan">
      <formula>$T$147</formula>
    </cfRule>
  </conditionalFormatting>
  <conditionalFormatting sqref="G148">
    <cfRule type="expression" dxfId="596" priority="273">
      <formula>$E$148="DPČ"</formula>
    </cfRule>
    <cfRule type="cellIs" dxfId="595" priority="539" operator="greaterThan">
      <formula>$T$148</formula>
    </cfRule>
    <cfRule type="expression" dxfId="594" priority="538">
      <formula>$E$148="DPP"</formula>
    </cfRule>
  </conditionalFormatting>
  <conditionalFormatting sqref="G149">
    <cfRule type="expression" dxfId="593" priority="272">
      <formula>$E$149="DPČ"</formula>
    </cfRule>
    <cfRule type="cellIs" dxfId="592" priority="534" operator="greaterThan">
      <formula>$T$149</formula>
    </cfRule>
    <cfRule type="expression" dxfId="591" priority="533">
      <formula>$E$149="DPP"</formula>
    </cfRule>
  </conditionalFormatting>
  <conditionalFormatting sqref="G150">
    <cfRule type="expression" dxfId="590" priority="528">
      <formula>$E$150="DPP"</formula>
    </cfRule>
    <cfRule type="cellIs" dxfId="589" priority="529" operator="greaterThan">
      <formula>$T$150</formula>
    </cfRule>
    <cfRule type="expression" dxfId="588" priority="271">
      <formula>$E$150="DPČ"</formula>
    </cfRule>
  </conditionalFormatting>
  <conditionalFormatting sqref="G151">
    <cfRule type="expression" dxfId="587" priority="523">
      <formula>$E$151="DPP"</formula>
    </cfRule>
    <cfRule type="cellIs" dxfId="586" priority="524" operator="greaterThan">
      <formula>$T$151</formula>
    </cfRule>
    <cfRule type="expression" dxfId="585" priority="270">
      <formula>$E$151="DPČ"</formula>
    </cfRule>
  </conditionalFormatting>
  <conditionalFormatting sqref="G152">
    <cfRule type="expression" dxfId="584" priority="518">
      <formula>$E$152="DPP"</formula>
    </cfRule>
    <cfRule type="cellIs" dxfId="583" priority="519" operator="greaterThan">
      <formula>$T$152</formula>
    </cfRule>
    <cfRule type="expression" dxfId="582" priority="269">
      <formula>$E$152="DPČ"</formula>
    </cfRule>
  </conditionalFormatting>
  <conditionalFormatting sqref="G153">
    <cfRule type="expression" dxfId="581" priority="268">
      <formula>$E$153="DPČ"</formula>
    </cfRule>
    <cfRule type="expression" dxfId="580" priority="513">
      <formula>$E$153="DPP"</formula>
    </cfRule>
    <cfRule type="cellIs" dxfId="579" priority="514" operator="greaterThan">
      <formula>$T$153</formula>
    </cfRule>
  </conditionalFormatting>
  <conditionalFormatting sqref="G154">
    <cfRule type="expression" dxfId="578" priority="267">
      <formula>$E$154="DPČ"</formula>
    </cfRule>
    <cfRule type="cellIs" dxfId="577" priority="509" operator="greaterThan">
      <formula>$T$154</formula>
    </cfRule>
    <cfRule type="expression" dxfId="576" priority="508">
      <formula>$E$154="DPP"</formula>
    </cfRule>
  </conditionalFormatting>
  <conditionalFormatting sqref="G155">
    <cfRule type="expression" dxfId="575" priority="266">
      <formula>$E$155="DPČ"</formula>
    </cfRule>
    <cfRule type="expression" dxfId="574" priority="503">
      <formula>$E$155="DPP"</formula>
    </cfRule>
    <cfRule type="cellIs" dxfId="573" priority="504" operator="greaterThan">
      <formula>$T$155</formula>
    </cfRule>
  </conditionalFormatting>
  <conditionalFormatting sqref="G156">
    <cfRule type="expression" dxfId="572" priority="265">
      <formula>$E$156="DPČ"</formula>
    </cfRule>
    <cfRule type="expression" dxfId="571" priority="498">
      <formula>$E$156="DPP"</formula>
    </cfRule>
    <cfRule type="cellIs" dxfId="570" priority="499" operator="greaterThan">
      <formula>$T$156</formula>
    </cfRule>
  </conditionalFormatting>
  <conditionalFormatting sqref="G157">
    <cfRule type="cellIs" dxfId="569" priority="494" operator="greaterThan">
      <formula>$T$157</formula>
    </cfRule>
    <cfRule type="expression" dxfId="568" priority="264">
      <formula>$E$157="DPČ"</formula>
    </cfRule>
    <cfRule type="expression" dxfId="567" priority="493">
      <formula>$E$157="DPP"</formula>
    </cfRule>
  </conditionalFormatting>
  <conditionalFormatting sqref="G158">
    <cfRule type="expression" dxfId="566" priority="488">
      <formula>$E$158="DPP"</formula>
    </cfRule>
    <cfRule type="cellIs" dxfId="565" priority="489" operator="greaterThan">
      <formula>$T$158</formula>
    </cfRule>
    <cfRule type="expression" dxfId="564" priority="263">
      <formula>$E$158="DPČ"</formula>
    </cfRule>
  </conditionalFormatting>
  <conditionalFormatting sqref="G159">
    <cfRule type="cellIs" dxfId="563" priority="484" operator="greaterThan">
      <formula>$T$159</formula>
    </cfRule>
    <cfRule type="expression" dxfId="562" priority="483">
      <formula>$E$159="DPP"</formula>
    </cfRule>
    <cfRule type="expression" dxfId="561" priority="262">
      <formula>$E$159="DPČ"</formula>
    </cfRule>
  </conditionalFormatting>
  <conditionalFormatting sqref="G160">
    <cfRule type="cellIs" dxfId="560" priority="479" operator="greaterThan">
      <formula>$T$160</formula>
    </cfRule>
    <cfRule type="expression" dxfId="559" priority="478">
      <formula>$E$160="DPP"</formula>
    </cfRule>
    <cfRule type="expression" dxfId="558" priority="261">
      <formula>$E$160="DPČ"</formula>
    </cfRule>
  </conditionalFormatting>
  <conditionalFormatting sqref="G161">
    <cfRule type="cellIs" dxfId="557" priority="474" operator="greaterThan">
      <formula>$T$161</formula>
    </cfRule>
    <cfRule type="expression" dxfId="556" priority="473">
      <formula>$E$161="DPP"</formula>
    </cfRule>
    <cfRule type="expression" dxfId="555" priority="260">
      <formula>$E$161="DPČ"</formula>
    </cfRule>
  </conditionalFormatting>
  <conditionalFormatting sqref="G162">
    <cfRule type="cellIs" dxfId="554" priority="469" operator="greaterThan">
      <formula>$T$162</formula>
    </cfRule>
    <cfRule type="expression" dxfId="553" priority="468">
      <formula>$E$162="DPP"</formula>
    </cfRule>
    <cfRule type="expression" dxfId="552" priority="259">
      <formula>$E$162="DPČ"</formula>
    </cfRule>
  </conditionalFormatting>
  <conditionalFormatting sqref="H113">
    <cfRule type="expression" dxfId="551" priority="710">
      <formula>$E$113="DPP"</formula>
    </cfRule>
    <cfRule type="expression" dxfId="550" priority="258">
      <formula>$E$113="DPČ"</formula>
    </cfRule>
  </conditionalFormatting>
  <conditionalFormatting sqref="H114">
    <cfRule type="expression" dxfId="549" priority="257">
      <formula>$E$114="DPČ"</formula>
    </cfRule>
    <cfRule type="expression" dxfId="548" priority="705">
      <formula>$E$114="DPP"</formula>
    </cfRule>
  </conditionalFormatting>
  <conditionalFormatting sqref="H115">
    <cfRule type="expression" dxfId="547" priority="700">
      <formula>$E$115="DPP"</formula>
    </cfRule>
    <cfRule type="expression" dxfId="546" priority="256">
      <formula>$E$115="DPČ"</formula>
    </cfRule>
  </conditionalFormatting>
  <conditionalFormatting sqref="H116">
    <cfRule type="expression" dxfId="545" priority="695">
      <formula>$E$116="DPP"</formula>
    </cfRule>
    <cfRule type="expression" dxfId="544" priority="255">
      <formula>$E$116="DPČ"</formula>
    </cfRule>
  </conditionalFormatting>
  <conditionalFormatting sqref="H117">
    <cfRule type="expression" dxfId="543" priority="690">
      <formula>$E$117="DPP"</formula>
    </cfRule>
    <cfRule type="expression" dxfId="542" priority="254">
      <formula>$E$117="DPČ"</formula>
    </cfRule>
  </conditionalFormatting>
  <conditionalFormatting sqref="H118">
    <cfRule type="expression" dxfId="541" priority="685">
      <formula>$E$118="DPP"</formula>
    </cfRule>
    <cfRule type="expression" dxfId="540" priority="253">
      <formula>$E$118="DPČ"</formula>
    </cfRule>
  </conditionalFormatting>
  <conditionalFormatting sqref="H119">
    <cfRule type="expression" dxfId="539" priority="680">
      <formula>$E$119="DPP"</formula>
    </cfRule>
    <cfRule type="expression" dxfId="538" priority="252">
      <formula>$E$119="DPČ"</formula>
    </cfRule>
  </conditionalFormatting>
  <conditionalFormatting sqref="H120">
    <cfRule type="expression" dxfId="537" priority="675">
      <formula>$E$120="DPP"</formula>
    </cfRule>
    <cfRule type="expression" dxfId="536" priority="251">
      <formula>$E$120="DPČ"</formula>
    </cfRule>
  </conditionalFormatting>
  <conditionalFormatting sqref="H121">
    <cfRule type="expression" dxfId="535" priority="670">
      <formula>$E$121="DPP"</formula>
    </cfRule>
    <cfRule type="expression" dxfId="534" priority="250">
      <formula>$E$121="DPČ"</formula>
    </cfRule>
  </conditionalFormatting>
  <conditionalFormatting sqref="H122">
    <cfRule type="expression" dxfId="533" priority="665">
      <formula>$E$122="DPP"</formula>
    </cfRule>
    <cfRule type="expression" dxfId="532" priority="249">
      <formula>$E$122="DPČ"</formula>
    </cfRule>
  </conditionalFormatting>
  <conditionalFormatting sqref="H123">
    <cfRule type="expression" dxfId="531" priority="660">
      <formula>$E$123="DPP"</formula>
    </cfRule>
    <cfRule type="expression" dxfId="530" priority="248">
      <formula>$E$123="DPČ"</formula>
    </cfRule>
  </conditionalFormatting>
  <conditionalFormatting sqref="H124">
    <cfRule type="expression" dxfId="529" priority="247">
      <formula>$E$124="DPČ"</formula>
    </cfRule>
    <cfRule type="expression" dxfId="528" priority="655">
      <formula>$E$124="DPP"</formula>
    </cfRule>
  </conditionalFormatting>
  <conditionalFormatting sqref="H125">
    <cfRule type="expression" dxfId="527" priority="246">
      <formula>$E$125="DPČ"</formula>
    </cfRule>
    <cfRule type="expression" dxfId="526" priority="650">
      <formula>$E$125="DPP"</formula>
    </cfRule>
  </conditionalFormatting>
  <conditionalFormatting sqref="H126">
    <cfRule type="expression" dxfId="525" priority="245">
      <formula>$E$126="DPČ"</formula>
    </cfRule>
    <cfRule type="expression" dxfId="524" priority="645">
      <formula>$E$126="DPP"</formula>
    </cfRule>
  </conditionalFormatting>
  <conditionalFormatting sqref="H127">
    <cfRule type="expression" dxfId="523" priority="244">
      <formula>$E$127="DPČ"</formula>
    </cfRule>
    <cfRule type="expression" dxfId="522" priority="640">
      <formula>$E$127="DPP"</formula>
    </cfRule>
  </conditionalFormatting>
  <conditionalFormatting sqref="H128">
    <cfRule type="expression" dxfId="521" priority="243">
      <formula>$E$128="DPČ"</formula>
    </cfRule>
    <cfRule type="expression" dxfId="520" priority="635">
      <formula>$E$128="DPP"</formula>
    </cfRule>
  </conditionalFormatting>
  <conditionalFormatting sqref="H129">
    <cfRule type="expression" dxfId="519" priority="242">
      <formula>$E$129="DPČ"</formula>
    </cfRule>
    <cfRule type="expression" dxfId="518" priority="630">
      <formula>$E$129="DPP"</formula>
    </cfRule>
  </conditionalFormatting>
  <conditionalFormatting sqref="H130">
    <cfRule type="expression" dxfId="517" priority="241">
      <formula>$E$130="DPČ"</formula>
    </cfRule>
    <cfRule type="expression" dxfId="516" priority="625">
      <formula>$E$130="DPP"</formula>
    </cfRule>
  </conditionalFormatting>
  <conditionalFormatting sqref="H131">
    <cfRule type="expression" dxfId="515" priority="240">
      <formula>$E$131="DPČ"</formula>
    </cfRule>
    <cfRule type="expression" dxfId="514" priority="620">
      <formula>$E$131="DPP"</formula>
    </cfRule>
  </conditionalFormatting>
  <conditionalFormatting sqref="H132">
    <cfRule type="expression" dxfId="513" priority="615">
      <formula>$E$132="DPP"</formula>
    </cfRule>
    <cfRule type="expression" dxfId="512" priority="239">
      <formula>$E$132="DPČ"</formula>
    </cfRule>
  </conditionalFormatting>
  <conditionalFormatting sqref="H133">
    <cfRule type="expression" dxfId="511" priority="238">
      <formula>$E$133="DPČ"</formula>
    </cfRule>
    <cfRule type="expression" dxfId="510" priority="610">
      <formula>$E$133="DPP"</formula>
    </cfRule>
  </conditionalFormatting>
  <conditionalFormatting sqref="H134">
    <cfRule type="expression" dxfId="509" priority="237">
      <formula>$E$134="DPČ"</formula>
    </cfRule>
    <cfRule type="expression" dxfId="508" priority="605">
      <formula>$E$134="DPP"</formula>
    </cfRule>
  </conditionalFormatting>
  <conditionalFormatting sqref="H135">
    <cfRule type="expression" dxfId="507" priority="236">
      <formula>$E$135="DPČ"</formula>
    </cfRule>
    <cfRule type="expression" dxfId="506" priority="600">
      <formula>$E$135="DPP"</formula>
    </cfRule>
  </conditionalFormatting>
  <conditionalFormatting sqref="H136">
    <cfRule type="expression" dxfId="505" priority="235">
      <formula>$E$136="DPČ"</formula>
    </cfRule>
    <cfRule type="expression" dxfId="504" priority="595">
      <formula>$E$136="DPP"</formula>
    </cfRule>
  </conditionalFormatting>
  <conditionalFormatting sqref="H137">
    <cfRule type="expression" dxfId="503" priority="590">
      <formula>$E$137="DPP"</formula>
    </cfRule>
    <cfRule type="expression" dxfId="502" priority="234">
      <formula>$E$137="DPČ"</formula>
    </cfRule>
  </conditionalFormatting>
  <conditionalFormatting sqref="H138">
    <cfRule type="expression" dxfId="501" priority="585">
      <formula>$E$138="DPP"</formula>
    </cfRule>
    <cfRule type="expression" dxfId="500" priority="233">
      <formula>$E$138="DPČ"</formula>
    </cfRule>
  </conditionalFormatting>
  <conditionalFormatting sqref="H139">
    <cfRule type="expression" dxfId="499" priority="232">
      <formula>$E$139="DPČ"</formula>
    </cfRule>
    <cfRule type="expression" dxfId="498" priority="580">
      <formula>$E$139="DPP"</formula>
    </cfRule>
  </conditionalFormatting>
  <conditionalFormatting sqref="H140">
    <cfRule type="expression" dxfId="497" priority="575">
      <formula>$E$140="DPP"</formula>
    </cfRule>
    <cfRule type="expression" dxfId="496" priority="231">
      <formula>$E$140="DPČ"</formula>
    </cfRule>
  </conditionalFormatting>
  <conditionalFormatting sqref="H141">
    <cfRule type="expression" dxfId="495" priority="570">
      <formula>$E$141="DPP"</formula>
    </cfRule>
    <cfRule type="expression" dxfId="494" priority="230">
      <formula>$E$141="DPČ"</formula>
    </cfRule>
  </conditionalFormatting>
  <conditionalFormatting sqref="H142">
    <cfRule type="expression" dxfId="493" priority="565">
      <formula>$E$142="DPP"</formula>
    </cfRule>
    <cfRule type="expression" dxfId="492" priority="229">
      <formula>$E$142="DPČ"</formula>
    </cfRule>
  </conditionalFormatting>
  <conditionalFormatting sqref="H143">
    <cfRule type="expression" dxfId="491" priority="228">
      <formula>$E$143="DPČ"</formula>
    </cfRule>
    <cfRule type="expression" dxfId="490" priority="560">
      <formula>$E$143="DPP"</formula>
    </cfRule>
  </conditionalFormatting>
  <conditionalFormatting sqref="H144">
    <cfRule type="expression" dxfId="489" priority="227">
      <formula>$E$144="DPČ"</formula>
    </cfRule>
    <cfRule type="expression" dxfId="488" priority="555">
      <formula>$E$144="DPP"</formula>
    </cfRule>
  </conditionalFormatting>
  <conditionalFormatting sqref="H145">
    <cfRule type="expression" dxfId="487" priority="226">
      <formula>$E$145="DPČ"</formula>
    </cfRule>
    <cfRule type="expression" dxfId="486" priority="550">
      <formula>$E$145="DPP"</formula>
    </cfRule>
  </conditionalFormatting>
  <conditionalFormatting sqref="H146">
    <cfRule type="expression" dxfId="485" priority="225">
      <formula>$E$146="DPČ"</formula>
    </cfRule>
    <cfRule type="expression" dxfId="484" priority="545">
      <formula>$E$146="DPP"</formula>
    </cfRule>
  </conditionalFormatting>
  <conditionalFormatting sqref="H147">
    <cfRule type="expression" dxfId="483" priority="224">
      <formula>$E$147="DPČ"</formula>
    </cfRule>
    <cfRule type="expression" dxfId="482" priority="540">
      <formula>$E$147="DPP"</formula>
    </cfRule>
  </conditionalFormatting>
  <conditionalFormatting sqref="H148">
    <cfRule type="expression" dxfId="481" priority="223">
      <formula>$E$148="DPČ"</formula>
    </cfRule>
    <cfRule type="expression" dxfId="480" priority="535">
      <formula>$E$148="DPP"</formula>
    </cfRule>
  </conditionalFormatting>
  <conditionalFormatting sqref="H149">
    <cfRule type="expression" dxfId="479" priority="222">
      <formula>$E$149="DPČ"</formula>
    </cfRule>
    <cfRule type="expression" dxfId="478" priority="530">
      <formula>$E$149="DPP"</formula>
    </cfRule>
  </conditionalFormatting>
  <conditionalFormatting sqref="H150">
    <cfRule type="expression" dxfId="477" priority="221">
      <formula>$E$150="DPČ"</formula>
    </cfRule>
    <cfRule type="expression" dxfId="476" priority="525">
      <formula>$E$150="DPP"</formula>
    </cfRule>
  </conditionalFormatting>
  <conditionalFormatting sqref="H151">
    <cfRule type="expression" dxfId="475" priority="520">
      <formula>$E$151="DPP"</formula>
    </cfRule>
    <cfRule type="expression" dxfId="474" priority="220">
      <formula>$E$151="DPČ"</formula>
    </cfRule>
  </conditionalFormatting>
  <conditionalFormatting sqref="H152">
    <cfRule type="expression" dxfId="473" priority="515">
      <formula>$E$152="DPP"</formula>
    </cfRule>
    <cfRule type="expression" dxfId="472" priority="219">
      <formula>$E$152="DPČ"</formula>
    </cfRule>
  </conditionalFormatting>
  <conditionalFormatting sqref="H153">
    <cfRule type="expression" dxfId="471" priority="218">
      <formula>$E$153="DPČ"</formula>
    </cfRule>
    <cfRule type="expression" dxfId="470" priority="510">
      <formula>$E$153="DPP"</formula>
    </cfRule>
  </conditionalFormatting>
  <conditionalFormatting sqref="H154">
    <cfRule type="expression" dxfId="469" priority="505">
      <formula>$E$154="DPP"</formula>
    </cfRule>
    <cfRule type="expression" dxfId="468" priority="217">
      <formula>$E$154="DPČ"</formula>
    </cfRule>
  </conditionalFormatting>
  <conditionalFormatting sqref="H155">
    <cfRule type="expression" dxfId="467" priority="500">
      <formula>$E$155="DPP"</formula>
    </cfRule>
    <cfRule type="expression" dxfId="466" priority="216">
      <formula>$E$155="DPČ"</formula>
    </cfRule>
  </conditionalFormatting>
  <conditionalFormatting sqref="H156">
    <cfRule type="expression" dxfId="465" priority="495">
      <formula>$E$156="DPP"</formula>
    </cfRule>
    <cfRule type="expression" dxfId="464" priority="215">
      <formula>$E$156="DPČ"</formula>
    </cfRule>
  </conditionalFormatting>
  <conditionalFormatting sqref="H157">
    <cfRule type="expression" dxfId="463" priority="490">
      <formula>$E$157="DPP"</formula>
    </cfRule>
    <cfRule type="expression" dxfId="462" priority="214">
      <formula>$E$157="DPČ"</formula>
    </cfRule>
  </conditionalFormatting>
  <conditionalFormatting sqref="H158">
    <cfRule type="expression" dxfId="461" priority="485">
      <formula>$E$158="DPP"</formula>
    </cfRule>
    <cfRule type="expression" dxfId="460" priority="213">
      <formula>$E$158="DPČ"</formula>
    </cfRule>
  </conditionalFormatting>
  <conditionalFormatting sqref="H159">
    <cfRule type="expression" dxfId="459" priority="212">
      <formula>$E$159="DPČ"</formula>
    </cfRule>
    <cfRule type="expression" dxfId="458" priority="480">
      <formula>$E$159="DPP"</formula>
    </cfRule>
  </conditionalFormatting>
  <conditionalFormatting sqref="H160">
    <cfRule type="expression" dxfId="457" priority="475">
      <formula>$E$160="DPP"</formula>
    </cfRule>
    <cfRule type="expression" dxfId="456" priority="211">
      <formula>$E$160="DPČ"</formula>
    </cfRule>
  </conditionalFormatting>
  <conditionalFormatting sqref="H161">
    <cfRule type="expression" dxfId="455" priority="470">
      <formula>$E$161="DPP"</formula>
    </cfRule>
    <cfRule type="expression" dxfId="454" priority="210">
      <formula>$E$161="DPČ"</formula>
    </cfRule>
  </conditionalFormatting>
  <conditionalFormatting sqref="H162">
    <cfRule type="expression" dxfId="453" priority="209">
      <formula>$E$162="DPČ"</formula>
    </cfRule>
    <cfRule type="expression" dxfId="452" priority="465">
      <formula>$E$162="DPP"</formula>
    </cfRule>
  </conditionalFormatting>
  <conditionalFormatting sqref="I113:J113">
    <cfRule type="expression" dxfId="451" priority="99">
      <formula>$E$113="DPČ"</formula>
    </cfRule>
    <cfRule type="expression" dxfId="450" priority="100">
      <formula>$E$113="DPP"</formula>
    </cfRule>
  </conditionalFormatting>
  <conditionalFormatting sqref="I114:J114">
    <cfRule type="expression" dxfId="449" priority="97">
      <formula>$E$114="DPČ"</formula>
    </cfRule>
    <cfRule type="expression" dxfId="448" priority="98">
      <formula>$E$114="DPP"</formula>
    </cfRule>
  </conditionalFormatting>
  <conditionalFormatting sqref="I115:J115">
    <cfRule type="expression" dxfId="447" priority="95">
      <formula>$E$115="DPČ"</formula>
    </cfRule>
    <cfRule type="expression" dxfId="446" priority="96">
      <formula>$E$115="DPP"</formula>
    </cfRule>
  </conditionalFormatting>
  <conditionalFormatting sqref="I116:J116">
    <cfRule type="expression" dxfId="445" priority="93">
      <formula>$E$116="DPČ"</formula>
    </cfRule>
    <cfRule type="expression" dxfId="444" priority="94">
      <formula>$E$116="DPP"</formula>
    </cfRule>
  </conditionalFormatting>
  <conditionalFormatting sqref="I117:J117">
    <cfRule type="expression" dxfId="443" priority="92">
      <formula>$E$117="DPP"</formula>
    </cfRule>
    <cfRule type="expression" dxfId="442" priority="91">
      <formula>$E$117="DPČ"</formula>
    </cfRule>
  </conditionalFormatting>
  <conditionalFormatting sqref="I118:J118">
    <cfRule type="expression" dxfId="441" priority="90">
      <formula>$E$118="DPP"</formula>
    </cfRule>
    <cfRule type="expression" dxfId="440" priority="89">
      <formula>$E$118="DPČ"</formula>
    </cfRule>
  </conditionalFormatting>
  <conditionalFormatting sqref="I119:J119">
    <cfRule type="expression" dxfId="439" priority="88">
      <formula>$E$119="DPP"</formula>
    </cfRule>
    <cfRule type="expression" dxfId="438" priority="87">
      <formula>$E$119="DPČ"</formula>
    </cfRule>
  </conditionalFormatting>
  <conditionalFormatting sqref="I120:J120">
    <cfRule type="expression" dxfId="437" priority="86">
      <formula>$E$120="DPP"</formula>
    </cfRule>
    <cfRule type="expression" dxfId="436" priority="85">
      <formula>$E$120="DPČ"</formula>
    </cfRule>
  </conditionalFormatting>
  <conditionalFormatting sqref="I121:J121">
    <cfRule type="expression" dxfId="435" priority="84">
      <formula>$E$121="DPP"</formula>
    </cfRule>
    <cfRule type="expression" dxfId="434" priority="83">
      <formula>$E$121="DPČ"</formula>
    </cfRule>
  </conditionalFormatting>
  <conditionalFormatting sqref="I122:J122">
    <cfRule type="expression" dxfId="433" priority="82">
      <formula>$E$122="DPP"</formula>
    </cfRule>
    <cfRule type="expression" dxfId="432" priority="81">
      <formula>$E$122="DPČ"</formula>
    </cfRule>
  </conditionalFormatting>
  <conditionalFormatting sqref="I123:J123">
    <cfRule type="expression" dxfId="431" priority="79">
      <formula>$E$123="DPČ"</formula>
    </cfRule>
    <cfRule type="expression" dxfId="430" priority="80">
      <formula>$E$123="DPP"</formula>
    </cfRule>
  </conditionalFormatting>
  <conditionalFormatting sqref="I124:J124">
    <cfRule type="expression" dxfId="429" priority="77">
      <formula>$E$124="DPČ"</formula>
    </cfRule>
    <cfRule type="expression" dxfId="428" priority="78">
      <formula>$E$124="DPP"</formula>
    </cfRule>
  </conditionalFormatting>
  <conditionalFormatting sqref="I125:J125">
    <cfRule type="expression" dxfId="427" priority="76">
      <formula>$E$125="DPP"</formula>
    </cfRule>
    <cfRule type="expression" dxfId="426" priority="75">
      <formula>$E$125="DPČ"</formula>
    </cfRule>
  </conditionalFormatting>
  <conditionalFormatting sqref="I126:J126">
    <cfRule type="expression" dxfId="425" priority="74">
      <formula>$E$126="DPP"</formula>
    </cfRule>
    <cfRule type="expression" dxfId="424" priority="73">
      <formula>$E$126="DPČ"</formula>
    </cfRule>
  </conditionalFormatting>
  <conditionalFormatting sqref="I127:J127">
    <cfRule type="expression" dxfId="423" priority="72">
      <formula>$E$127="DPP"</formula>
    </cfRule>
    <cfRule type="expression" dxfId="422" priority="71">
      <formula>$E$127="DPČ"</formula>
    </cfRule>
  </conditionalFormatting>
  <conditionalFormatting sqref="I128:J128">
    <cfRule type="expression" dxfId="421" priority="69">
      <formula>$E$128="DPČ"</formula>
    </cfRule>
    <cfRule type="expression" dxfId="420" priority="70">
      <formula>$E$128="DPP"</formula>
    </cfRule>
  </conditionalFormatting>
  <conditionalFormatting sqref="I129:J129">
    <cfRule type="expression" dxfId="419" priority="68">
      <formula>$E$129="DPP"</formula>
    </cfRule>
    <cfRule type="expression" dxfId="418" priority="67">
      <formula>$E$129="DPČ"</formula>
    </cfRule>
  </conditionalFormatting>
  <conditionalFormatting sqref="I130:J130">
    <cfRule type="expression" dxfId="417" priority="66">
      <formula>$E$130="DPP"</formula>
    </cfRule>
    <cfRule type="expression" dxfId="416" priority="65">
      <formula>$E$130="DPČ"</formula>
    </cfRule>
  </conditionalFormatting>
  <conditionalFormatting sqref="I131:J131">
    <cfRule type="expression" dxfId="415" priority="64">
      <formula>$E$131="DPP"</formula>
    </cfRule>
    <cfRule type="expression" dxfId="414" priority="63">
      <formula>$E$131="DPČ"</formula>
    </cfRule>
  </conditionalFormatting>
  <conditionalFormatting sqref="I132:J132">
    <cfRule type="expression" dxfId="413" priority="61">
      <formula>$E$132="DPČ"</formula>
    </cfRule>
    <cfRule type="expression" dxfId="412" priority="62">
      <formula>$E$132="DPP"</formula>
    </cfRule>
  </conditionalFormatting>
  <conditionalFormatting sqref="I133:J133">
    <cfRule type="expression" dxfId="411" priority="60">
      <formula>$E$133="DPP"</formula>
    </cfRule>
    <cfRule type="expression" dxfId="410" priority="59">
      <formula>$E$133="DPČ"</formula>
    </cfRule>
  </conditionalFormatting>
  <conditionalFormatting sqref="I134:J134">
    <cfRule type="expression" dxfId="409" priority="58">
      <formula>$E$134="DPP"</formula>
    </cfRule>
    <cfRule type="expression" dxfId="408" priority="57">
      <formula>$E$134="DPČ"</formula>
    </cfRule>
  </conditionalFormatting>
  <conditionalFormatting sqref="I135:J135">
    <cfRule type="expression" dxfId="407" priority="55">
      <formula>$E$135="DPČ"</formula>
    </cfRule>
    <cfRule type="expression" dxfId="406" priority="56">
      <formula>$E$135="DPP"</formula>
    </cfRule>
  </conditionalFormatting>
  <conditionalFormatting sqref="I136:J136">
    <cfRule type="expression" dxfId="405" priority="54">
      <formula>$E$136="DPP"</formula>
    </cfRule>
    <cfRule type="expression" dxfId="404" priority="53">
      <formula>$E$136="DPČ"</formula>
    </cfRule>
  </conditionalFormatting>
  <conditionalFormatting sqref="I137:J137">
    <cfRule type="expression" dxfId="403" priority="52">
      <formula>$E$137="DPP"</formula>
    </cfRule>
    <cfRule type="expression" dxfId="402" priority="51">
      <formula>$E$137="DPČ"</formula>
    </cfRule>
  </conditionalFormatting>
  <conditionalFormatting sqref="I138:J138">
    <cfRule type="expression" dxfId="401" priority="50">
      <formula>$E$138="DPP"</formula>
    </cfRule>
    <cfRule type="expression" dxfId="400" priority="49">
      <formula>$E$138="DPČ"</formula>
    </cfRule>
  </conditionalFormatting>
  <conditionalFormatting sqref="I139:J139">
    <cfRule type="expression" dxfId="399" priority="47">
      <formula>$E$139="DPČ"</formula>
    </cfRule>
    <cfRule type="expression" dxfId="398" priority="48">
      <formula>$E$139="DPP"</formula>
    </cfRule>
  </conditionalFormatting>
  <conditionalFormatting sqref="I140:J140">
    <cfRule type="expression" dxfId="397" priority="46">
      <formula>$E$140="DPP"</formula>
    </cfRule>
    <cfRule type="expression" dxfId="396" priority="45">
      <formula>$E$140="DPČ"</formula>
    </cfRule>
  </conditionalFormatting>
  <conditionalFormatting sqref="I141:J141">
    <cfRule type="expression" dxfId="395" priority="43">
      <formula>$E$141="DPČ"</formula>
    </cfRule>
    <cfRule type="expression" dxfId="394" priority="44">
      <formula>$E$141="DPP"</formula>
    </cfRule>
  </conditionalFormatting>
  <conditionalFormatting sqref="I142:J142">
    <cfRule type="expression" dxfId="393" priority="42">
      <formula>$E$142="DPP"</formula>
    </cfRule>
    <cfRule type="expression" dxfId="392" priority="41">
      <formula>$E$142="DPČ"</formula>
    </cfRule>
  </conditionalFormatting>
  <conditionalFormatting sqref="I143:J143">
    <cfRule type="expression" dxfId="391" priority="40">
      <formula>$E$143="DPP"</formula>
    </cfRule>
    <cfRule type="expression" dxfId="390" priority="39">
      <formula>$E$143="DPČ"</formula>
    </cfRule>
  </conditionalFormatting>
  <conditionalFormatting sqref="I144:J144">
    <cfRule type="expression" dxfId="389" priority="38">
      <formula>$E$144="DPP"</formula>
    </cfRule>
    <cfRule type="expression" dxfId="388" priority="37">
      <formula>$E$144="DPČ"</formula>
    </cfRule>
  </conditionalFormatting>
  <conditionalFormatting sqref="I145:J145">
    <cfRule type="expression" dxfId="387" priority="35">
      <formula>$E$145="DPČ"</formula>
    </cfRule>
    <cfRule type="expression" dxfId="386" priority="36">
      <formula>$E$145="DPP"</formula>
    </cfRule>
  </conditionalFormatting>
  <conditionalFormatting sqref="I146:J146">
    <cfRule type="expression" dxfId="385" priority="34">
      <formula>$E$146="DPP"</formula>
    </cfRule>
    <cfRule type="expression" dxfId="384" priority="33">
      <formula>$E$146="DPČ"</formula>
    </cfRule>
  </conditionalFormatting>
  <conditionalFormatting sqref="I147:J147">
    <cfRule type="expression" dxfId="383" priority="32">
      <formula>$E$147="DPP"</formula>
    </cfRule>
    <cfRule type="expression" dxfId="382" priority="31">
      <formula>$E$147="DPČ"</formula>
    </cfRule>
  </conditionalFormatting>
  <conditionalFormatting sqref="I148:J148">
    <cfRule type="expression" dxfId="381" priority="30">
      <formula>$E$148="DPP"</formula>
    </cfRule>
    <cfRule type="expression" dxfId="380" priority="29">
      <formula>$E$148="DPČ"</formula>
    </cfRule>
  </conditionalFormatting>
  <conditionalFormatting sqref="I149:J149">
    <cfRule type="expression" dxfId="379" priority="28">
      <formula>$E$149="DPP"</formula>
    </cfRule>
    <cfRule type="expression" dxfId="378" priority="27">
      <formula>$E$149="DPČ"</formula>
    </cfRule>
  </conditionalFormatting>
  <conditionalFormatting sqref="I150:J150">
    <cfRule type="expression" dxfId="377" priority="26">
      <formula>$E$150="DPP"</formula>
    </cfRule>
    <cfRule type="expression" dxfId="376" priority="25">
      <formula>$E$150="DPČ"</formula>
    </cfRule>
  </conditionalFormatting>
  <conditionalFormatting sqref="I151:J151">
    <cfRule type="expression" dxfId="375" priority="23">
      <formula>$E$151="DPČ"</formula>
    </cfRule>
    <cfRule type="expression" dxfId="374" priority="24">
      <formula>$E$151="DPP"</formula>
    </cfRule>
  </conditionalFormatting>
  <conditionalFormatting sqref="I152:J152">
    <cfRule type="expression" dxfId="373" priority="22">
      <formula>$E$152="DPP"</formula>
    </cfRule>
    <cfRule type="expression" dxfId="372" priority="21">
      <formula>$E$152="DPČ"</formula>
    </cfRule>
  </conditionalFormatting>
  <conditionalFormatting sqref="I153:J153">
    <cfRule type="expression" dxfId="371" priority="20">
      <formula>$E$153="DPP"</formula>
    </cfRule>
    <cfRule type="expression" dxfId="370" priority="19">
      <formula>$E$153="DPČ"</formula>
    </cfRule>
  </conditionalFormatting>
  <conditionalFormatting sqref="I154:J154">
    <cfRule type="expression" dxfId="369" priority="18">
      <formula>$E$154="DPP"</formula>
    </cfRule>
    <cfRule type="expression" dxfId="368" priority="17">
      <formula>$E$154="DPČ"</formula>
    </cfRule>
  </conditionalFormatting>
  <conditionalFormatting sqref="I155:J155">
    <cfRule type="expression" dxfId="367" priority="16">
      <formula>$E$155="DPP"</formula>
    </cfRule>
    <cfRule type="expression" dxfId="366" priority="15">
      <formula>$E$155="DPČ"</formula>
    </cfRule>
  </conditionalFormatting>
  <conditionalFormatting sqref="I156:J156">
    <cfRule type="expression" dxfId="365" priority="14">
      <formula>$E$156="DPP"</formula>
    </cfRule>
    <cfRule type="expression" dxfId="364" priority="13">
      <formula>$E$156="DPČ"</formula>
    </cfRule>
  </conditionalFormatting>
  <conditionalFormatting sqref="I157:J157">
    <cfRule type="expression" dxfId="363" priority="12">
      <formula>$E$157="DPP"</formula>
    </cfRule>
    <cfRule type="expression" dxfId="362" priority="11">
      <formula>$E$157="DPČ"</formula>
    </cfRule>
  </conditionalFormatting>
  <conditionalFormatting sqref="I158:J158">
    <cfRule type="expression" dxfId="361" priority="9">
      <formula>$E$158="DPČ"</formula>
    </cfRule>
    <cfRule type="expression" dxfId="360" priority="10">
      <formula>$E$158="DPP"</formula>
    </cfRule>
  </conditionalFormatting>
  <conditionalFormatting sqref="I159:J159">
    <cfRule type="expression" dxfId="359" priority="7">
      <formula>$E$159="DPČ"</formula>
    </cfRule>
    <cfRule type="expression" dxfId="358" priority="8">
      <formula>$E$159="DPP"</formula>
    </cfRule>
  </conditionalFormatting>
  <conditionalFormatting sqref="I160:J160">
    <cfRule type="expression" dxfId="357" priority="5">
      <formula>$E$160="DPČ"</formula>
    </cfRule>
    <cfRule type="expression" dxfId="356" priority="6">
      <formula>$E$160="DPP"</formula>
    </cfRule>
  </conditionalFormatting>
  <conditionalFormatting sqref="I161:J161">
    <cfRule type="expression" dxfId="355" priority="3">
      <formula>$E$161="DPČ"</formula>
    </cfRule>
    <cfRule type="expression" dxfId="354" priority="4">
      <formula>$E$161="DPP"</formula>
    </cfRule>
  </conditionalFormatting>
  <conditionalFormatting sqref="I162:J162">
    <cfRule type="expression" dxfId="353" priority="2">
      <formula>$E$162="DPP"</formula>
    </cfRule>
    <cfRule type="expression" dxfId="352" priority="1">
      <formula>$E$162="DPČ"</formula>
    </cfRule>
  </conditionalFormatting>
  <conditionalFormatting sqref="O60">
    <cfRule type="cellIs" dxfId="301" priority="336" operator="lessThan">
      <formula>0</formula>
    </cfRule>
  </conditionalFormatting>
  <conditionalFormatting sqref="O89:O90">
    <cfRule type="cellIs" dxfId="296" priority="322" operator="lessThan">
      <formula>0</formula>
    </cfRule>
  </conditionalFormatting>
  <conditionalFormatting sqref="O163">
    <cfRule type="cellIs" dxfId="291" priority="895" operator="notEqual">
      <formula>$O$164</formula>
    </cfRule>
  </conditionalFormatting>
  <conditionalFormatting sqref="O164">
    <cfRule type="cellIs" dxfId="290" priority="891" operator="notEqual">
      <formula>$O$163</formula>
    </cfRule>
  </conditionalFormatting>
  <conditionalFormatting sqref="O113:R162">
    <cfRule type="cellIs" dxfId="289" priority="826" stopIfTrue="1" operator="notEqual">
      <formula>0</formula>
    </cfRule>
  </conditionalFormatting>
  <conditionalFormatting sqref="P163">
    <cfRule type="cellIs" dxfId="288" priority="894" operator="notEqual">
      <formula>$P$164</formula>
    </cfRule>
  </conditionalFormatting>
  <conditionalFormatting sqref="P164">
    <cfRule type="cellIs" dxfId="287" priority="890" operator="notEqual">
      <formula>$P$163</formula>
    </cfRule>
  </conditionalFormatting>
  <conditionalFormatting sqref="Q163">
    <cfRule type="cellIs" dxfId="286" priority="893" operator="notEqual">
      <formula>$Q$164</formula>
    </cfRule>
  </conditionalFormatting>
  <conditionalFormatting sqref="Q164">
    <cfRule type="cellIs" dxfId="285" priority="889" operator="notEqual">
      <formula>$Q$163</formula>
    </cfRule>
  </conditionalFormatting>
  <conditionalFormatting sqref="R163">
    <cfRule type="cellIs" dxfId="284" priority="892" operator="notEqual">
      <formula>$R$164</formula>
    </cfRule>
  </conditionalFormatting>
  <conditionalFormatting sqref="R164">
    <cfRule type="cellIs" dxfId="283" priority="888" operator="notEqual">
      <formula>$R$163</formula>
    </cfRule>
  </conditionalFormatting>
  <dataValidations xWindow="757" yWindow="485" count="9">
    <dataValidation type="list" allowBlank="1" showInputMessage="1" showErrorMessage="1" prompt="Vyberte prosím ze seznamu" sqref="E113:E162" xr:uid="{00000000-0002-0000-0700-000000000000}">
      <formula1>"PP,DPČ,DPP,OS,"</formula1>
    </dataValidation>
    <dataValidation type="list" allowBlank="1" showInputMessage="1" showErrorMessage="1" prompt="Vyberte prosím ze seznamu" sqref="D113:D162" xr:uid="{00000000-0002-0000-0700-000001000000}">
      <formula1>"1.1,1.2.1,1.2.2,1.2.3,1.2.4,1.3.1,1.3.2.1,1.3.2.2,1.3.2.3,1.3.2.4,1.3.2.5,1.3.2.6,1.3.2.7,1.3.2.8,1.3.2.9,1.3.2.10,1.3.2.11,1.4.1,1.4.2,1.4.3,1.4.4,1.4.5,1.4.6,1.4.7,1.4.8,1.5,1.6,2.1.1,2.1.2,2.1.3,2.1.4,2.1.5,2.2.1,2.2.2,2.2.3,2.3.1,2.3.2,2.3.3"</formula1>
    </dataValidation>
    <dataValidation type="decimal" allowBlank="1" showInputMessage="1" showErrorMessage="1" error="musí být číslo v rozahu 0,00 - 100,00" prompt="zadejte číslo v rozahu 0,00 - 100,00" sqref="M113:M162" xr:uid="{00000000-0002-0000-0700-000002000000}">
      <formula1>0</formula1>
      <formula2>100</formula2>
    </dataValidation>
    <dataValidation type="decimal" operator="greaterThanOrEqual" allowBlank="1" showErrorMessage="1" error="zadané číslo musí být větší nebo rovno 0" sqref="J51:J53 J10:J13 J15 J17:J27 J29:J38 J41:J45 J47:J49 J8 E29:G38 E17:G27 E10:G13 E15:G15 E41:G45 E47:G49 E8:G8 E51:G53" xr:uid="{00000000-0002-0000-0700-000003000000}">
      <formula1>0</formula1>
    </dataValidation>
    <dataValidation type="decimal" operator="greaterThanOrEqual" allowBlank="1" showInputMessage="1" showErrorMessage="1" sqref="J67 J69:J79 J81:J90 J93:J97 J99:J101 J103:J105 J60 E93:G97 E81:G90 E69:G79 E62:G65 E67:G67 E99:G101 E60:G60 J62:J65 E103:G105" xr:uid="{00000000-0002-0000-0700-000004000000}">
      <formula1>0</formula1>
    </dataValidation>
    <dataValidation type="decimal" allowBlank="1" showInputMessage="1" showErrorMessage="1" error="číslo musí být v intervalu 0,00 - 1,00" prompt="zadejte číslo v intervalu 0,00 - 1,00" sqref="G113:G162" xr:uid="{00000000-0002-0000-0700-000005000000}">
      <formula1>0</formula1>
      <formula2>1</formula2>
    </dataValidation>
    <dataValidation type="decimal" operator="greaterThanOrEqual" allowBlank="1" showInputMessage="1" showErrorMessage="1" error="číslo musí být větší, nebo rovno 1,00" prompt="zadejte číslo větší, nebo rovno 1,00" sqref="H113:H162" xr:uid="{00000000-0002-0000-0700-000006000000}">
      <formula1>1</formula1>
    </dataValidation>
    <dataValidation type="decimal" operator="notBetween" allowBlank="1" showInputMessage="1" showErrorMessage="1" error="zadaná hodnota můžebýt buď 0, nebo větší či rovna 1 hod." sqref="H7:H54 H59:H106" xr:uid="{00000000-0002-0000-0700-000007000000}">
      <formula1>0.0000001</formula1>
      <formula2>0.9999999</formula2>
    </dataValidation>
    <dataValidation type="date" allowBlank="1" showInputMessage="1" showErrorMessage="1" error="datum musí být v rozmezí od 01.01.2027 do 31.12.2027" prompt="datum ve formátu dd.mm.2027" sqref="I113:J162" xr:uid="{FC411A29-EA6B-40CA-95D2-9312A69E14C1}">
      <formula1>46388</formula1>
      <formula2>46752</formula2>
    </dataValidation>
  </dataValidations>
  <printOptions horizontalCentered="1" verticalCentered="1"/>
  <pageMargins left="0.23622047244094491" right="0.23622047244094491" top="0.15748031496062992" bottom="0.19685039370078741" header="0.11811023622047245" footer="0.11811023622047245"/>
  <pageSetup paperSize="9" scale="56" fitToHeight="0" orientation="landscape" r:id="rId1"/>
  <ignoredErrors>
    <ignoredError sqref="A51:A53 A47:A49 A41:A45 A29:A36 A15:A16 A10:A13" twoDigitTextYear="1"/>
  </ignoredErrors>
  <extLst>
    <ext xmlns:x14="http://schemas.microsoft.com/office/spreadsheetml/2009/9/main" uri="{78C0D931-6437-407d-A8EE-F0AAD7539E65}">
      <x14:conditionalFormattings>
        <x14:conditionalFormatting xmlns:xm="http://schemas.microsoft.com/office/excel/2006/main">
          <x14:cfRule type="cellIs" priority="311" operator="greaterThan" id="{9E1C8259-5F83-44AE-949F-14BB87BAF7F7}">
            <xm:f>$J$7*'část E náklady'!$F$82*1000</xm:f>
            <x14:dxf>
              <fill>
                <patternFill>
                  <bgColor rgb="FFFFC000"/>
                </patternFill>
              </fill>
            </x14:dxf>
          </x14:cfRule>
          <xm:sqref>J7</xm:sqref>
        </x14:conditionalFormatting>
        <x14:conditionalFormatting xmlns:xm="http://schemas.microsoft.com/office/excel/2006/main">
          <x14:cfRule type="cellIs" priority="312" operator="greaterThan" id="{92C14557-3E1C-4518-A343-6AF273A1B249}">
            <xm:f>$J$39*'část E náklady'!$F$83*1000</xm:f>
            <x14:dxf>
              <fill>
                <patternFill>
                  <bgColor rgb="FFFFC000"/>
                </patternFill>
              </fill>
            </x14:dxf>
          </x14:cfRule>
          <xm:sqref>J39</xm:sqref>
        </x14:conditionalFormatting>
        <x14:conditionalFormatting xmlns:xm="http://schemas.microsoft.com/office/excel/2006/main">
          <x14:cfRule type="cellIs" priority="310" operator="greaterThan" id="{8C9999BE-60CA-4920-8AC3-9D9F457A013C}">
            <xm:f>$J$59*'část E náklady'!$E$82*1000</xm:f>
            <x14:dxf>
              <fill>
                <patternFill>
                  <bgColor rgb="FFFFC000"/>
                </patternFill>
              </fill>
            </x14:dxf>
          </x14:cfRule>
          <xm:sqref>J59</xm:sqref>
        </x14:conditionalFormatting>
        <x14:conditionalFormatting xmlns:xm="http://schemas.microsoft.com/office/excel/2006/main">
          <x14:cfRule type="cellIs" priority="309" operator="greaterThan" id="{337335D2-16FB-48D1-A0B6-4B84E0560382}">
            <xm:f>$J$91*'část E náklady'!$E$83*1000</xm:f>
            <x14:dxf>
              <fill>
                <patternFill>
                  <bgColor rgb="FFFFC000"/>
                </patternFill>
              </fill>
            </x14:dxf>
          </x14:cfRule>
          <xm:sqref>J91</xm:sqref>
        </x14:conditionalFormatting>
        <x14:conditionalFormatting xmlns:xm="http://schemas.microsoft.com/office/excel/2006/main">
          <x14:cfRule type="cellIs" priority="369" operator="greaterThan" id="{6D0B84B2-E09A-4852-922E-5F1A8BCE8193}">
            <xm:f>$E$8*'část E náklady'!$F$31*1000</xm:f>
            <x14:dxf>
              <font>
                <color rgb="FF9C6500"/>
              </font>
              <fill>
                <patternFill>
                  <bgColor rgb="FFFFEB9C"/>
                </patternFill>
              </fill>
            </x14:dxf>
          </x14:cfRule>
          <xm:sqref>M8</xm:sqref>
        </x14:conditionalFormatting>
        <x14:conditionalFormatting xmlns:xm="http://schemas.microsoft.com/office/excel/2006/main">
          <x14:cfRule type="cellIs" priority="366" operator="greaterThan" id="{58392D85-72F5-462F-B116-672DDA56F89F}">
            <xm:f>$E$9*'část E náklady'!$F$32*1000</xm:f>
            <x14:dxf>
              <font>
                <color rgb="FF9C6500"/>
              </font>
              <fill>
                <patternFill>
                  <bgColor rgb="FFFFEB9C"/>
                </patternFill>
              </fill>
            </x14:dxf>
          </x14:cfRule>
          <xm:sqref>M9</xm:sqref>
        </x14:conditionalFormatting>
        <x14:conditionalFormatting xmlns:xm="http://schemas.microsoft.com/office/excel/2006/main">
          <x14:cfRule type="cellIs" priority="363" operator="greaterThan" id="{A4A4C037-FE45-4CC3-B67C-E14FBAA36D56}">
            <xm:f>$E$14*'část E náklady'!$F$33*1000</xm:f>
            <x14:dxf>
              <font>
                <color rgb="FF9C6500"/>
              </font>
              <fill>
                <patternFill>
                  <bgColor rgb="FFFFEB9C"/>
                </patternFill>
              </fill>
            </x14:dxf>
          </x14:cfRule>
          <xm:sqref>M14</xm:sqref>
        </x14:conditionalFormatting>
        <x14:conditionalFormatting xmlns:xm="http://schemas.microsoft.com/office/excel/2006/main">
          <x14:cfRule type="cellIs" priority="360" operator="greaterThan" id="{03ABB69D-0BA8-48B3-9673-2B51C2333B83}">
            <xm:f>$E$28*'část E náklady'!$F$34*1000</xm:f>
            <x14:dxf>
              <font>
                <color rgb="FF9C6500"/>
              </font>
              <fill>
                <patternFill>
                  <bgColor rgb="FFFFEB9C"/>
                </patternFill>
              </fill>
            </x14:dxf>
          </x14:cfRule>
          <xm:sqref>M28</xm:sqref>
        </x14:conditionalFormatting>
        <x14:conditionalFormatting xmlns:xm="http://schemas.microsoft.com/office/excel/2006/main">
          <x14:cfRule type="cellIs" priority="348" operator="greaterThan" id="{FFF13046-0607-415D-ABC1-264BD30BA94D}">
            <xm:f>$E$37*'část E náklady'!$F$35*1000</xm:f>
            <x14:dxf>
              <font>
                <color rgb="FF9C6500"/>
              </font>
              <fill>
                <patternFill>
                  <bgColor rgb="FFFFEB9C"/>
                </patternFill>
              </fill>
            </x14:dxf>
          </x14:cfRule>
          <xm:sqref>M37</xm:sqref>
        </x14:conditionalFormatting>
        <x14:conditionalFormatting xmlns:xm="http://schemas.microsoft.com/office/excel/2006/main">
          <x14:cfRule type="cellIs" priority="345" operator="greaterThan" id="{E4E0AF83-0760-45CE-96BC-24CB5F506BC8}">
            <xm:f>$E$38*'část E náklady'!$F$36*1000</xm:f>
            <x14:dxf>
              <font>
                <color rgb="FF9C6500"/>
              </font>
              <fill>
                <patternFill>
                  <bgColor rgb="FFFFEB9C"/>
                </patternFill>
              </fill>
            </x14:dxf>
          </x14:cfRule>
          <xm:sqref>M38</xm:sqref>
        </x14:conditionalFormatting>
        <x14:conditionalFormatting xmlns:xm="http://schemas.microsoft.com/office/excel/2006/main">
          <x14:cfRule type="cellIs" priority="357" operator="greaterThan" id="{8556386A-C54A-4CA3-BAFF-EA5A3B7718DA}">
            <xm:f>$E$40*'část E náklady'!$F$38*1000</xm:f>
            <x14:dxf>
              <font>
                <color rgb="FF9C6500"/>
              </font>
              <fill>
                <patternFill>
                  <bgColor rgb="FFFFEB9C"/>
                </patternFill>
              </fill>
            </x14:dxf>
          </x14:cfRule>
          <xm:sqref>M40</xm:sqref>
        </x14:conditionalFormatting>
        <x14:conditionalFormatting xmlns:xm="http://schemas.microsoft.com/office/excel/2006/main">
          <x14:cfRule type="cellIs" priority="354" operator="greaterThan" id="{05F6FF81-C29C-40B8-A32C-6CCA5D259AEE}">
            <xm:f>$E$46*'část E náklady'!$F$39*1000</xm:f>
            <x14:dxf>
              <font>
                <color rgb="FF9C6500"/>
              </font>
              <fill>
                <patternFill>
                  <bgColor rgb="FFFFEB9C"/>
                </patternFill>
              </fill>
            </x14:dxf>
          </x14:cfRule>
          <xm:sqref>M46</xm:sqref>
        </x14:conditionalFormatting>
        <x14:conditionalFormatting xmlns:xm="http://schemas.microsoft.com/office/excel/2006/main">
          <x14:cfRule type="cellIs" priority="351" operator="greaterThan" id="{5C156EF1-477F-4880-BDBE-63A9859EEF01}">
            <xm:f>$E$50*'část E náklady'!$F$40*1000</xm:f>
            <x14:dxf>
              <font>
                <color rgb="FF9C6500"/>
              </font>
              <fill>
                <patternFill>
                  <bgColor rgb="FFFFEB9C"/>
                </patternFill>
              </fill>
            </x14:dxf>
          </x14:cfRule>
          <xm:sqref>M50</xm:sqref>
        </x14:conditionalFormatting>
        <x14:conditionalFormatting xmlns:xm="http://schemas.microsoft.com/office/excel/2006/main">
          <x14:cfRule type="cellIs" priority="339" operator="greaterThan" id="{8AF7614E-E55D-4B9A-AA35-39D33CD31367}">
            <xm:f>$E$60*'část E náklady'!$E$31*1000</xm:f>
            <x14:dxf>
              <font>
                <color rgb="FF9C6500"/>
              </font>
              <fill>
                <patternFill>
                  <bgColor rgb="FFFFEB9C"/>
                </patternFill>
              </fill>
            </x14:dxf>
          </x14:cfRule>
          <xm:sqref>M60</xm:sqref>
        </x14:conditionalFormatting>
        <x14:conditionalFormatting xmlns:xm="http://schemas.microsoft.com/office/excel/2006/main">
          <x14:cfRule type="cellIs" priority="342" operator="greaterThan" id="{82F204CE-8091-4678-A923-C04C8B9B9E50}">
            <xm:f>'část E náklady'!$E$32*1000</xm:f>
            <x14:dxf>
              <font>
                <color rgb="FF9C6500"/>
              </font>
              <fill>
                <patternFill>
                  <bgColor rgb="FFFFEB9C"/>
                </patternFill>
              </fill>
            </x14:dxf>
          </x14:cfRule>
          <xm:sqref>M61</xm:sqref>
        </x14:conditionalFormatting>
        <x14:conditionalFormatting xmlns:xm="http://schemas.microsoft.com/office/excel/2006/main">
          <x14:cfRule type="cellIs" priority="335" operator="greaterThan" id="{E178172D-9655-41FE-AD36-0B37A1263CC5}">
            <xm:f>$E$66*'část E náklady'!$E$33*1000</xm:f>
            <x14:dxf>
              <font>
                <color rgb="FF9C6500"/>
              </font>
              <fill>
                <patternFill>
                  <bgColor rgb="FFFFEB9C"/>
                </patternFill>
              </fill>
            </x14:dxf>
          </x14:cfRule>
          <xm:sqref>M66</xm:sqref>
        </x14:conditionalFormatting>
        <x14:conditionalFormatting xmlns:xm="http://schemas.microsoft.com/office/excel/2006/main">
          <x14:cfRule type="cellIs" priority="330" operator="greaterThan" id="{61BBCBB7-2A6B-4B41-BBC2-984388A0EDE5}">
            <xm:f>$E$80*'část E náklady'!$E$34*1000</xm:f>
            <x14:dxf>
              <font>
                <color rgb="FF9C6500"/>
              </font>
              <fill>
                <patternFill>
                  <bgColor rgb="FFFFEB9C"/>
                </patternFill>
              </fill>
            </x14:dxf>
          </x14:cfRule>
          <xm:sqref>M80</xm:sqref>
        </x14:conditionalFormatting>
        <x14:conditionalFormatting xmlns:xm="http://schemas.microsoft.com/office/excel/2006/main">
          <x14:cfRule type="cellIs" priority="329" operator="greaterThan" id="{914ECA43-9388-4E01-A15D-6E10D70DB033}">
            <xm:f>$E$89*'část E náklady'!$E$35*1000</xm:f>
            <x14:dxf>
              <font>
                <color rgb="FF9C6500"/>
              </font>
              <fill>
                <patternFill>
                  <bgColor rgb="FFFFEB9C"/>
                </patternFill>
              </fill>
            </x14:dxf>
          </x14:cfRule>
          <xm:sqref>M89</xm:sqref>
        </x14:conditionalFormatting>
        <x14:conditionalFormatting xmlns:xm="http://schemas.microsoft.com/office/excel/2006/main">
          <x14:cfRule type="cellIs" priority="325" operator="greaterThan" id="{144FF3FB-2F92-466C-AE1F-81347E982901}">
            <xm:f>$E$90*'část E náklady'!$E$36*1000</xm:f>
            <x14:dxf>
              <font>
                <color rgb="FF9C6500"/>
              </font>
              <fill>
                <patternFill>
                  <bgColor rgb="FFFFEB9C"/>
                </patternFill>
              </fill>
            </x14:dxf>
          </x14:cfRule>
          <xm:sqref>M90</xm:sqref>
        </x14:conditionalFormatting>
        <x14:conditionalFormatting xmlns:xm="http://schemas.microsoft.com/office/excel/2006/main">
          <x14:cfRule type="cellIs" priority="321" operator="greaterThan" id="{C5F2FCCE-BC0E-4C73-8D8A-B6A23C8F20FA}">
            <xm:f>$E$92*'část E náklady'!$E$38*1000</xm:f>
            <x14:dxf>
              <font>
                <color rgb="FF9C6500"/>
              </font>
              <fill>
                <patternFill>
                  <bgColor rgb="FFFFEB9C"/>
                </patternFill>
              </fill>
            </x14:dxf>
          </x14:cfRule>
          <xm:sqref>M92</xm:sqref>
        </x14:conditionalFormatting>
        <x14:conditionalFormatting xmlns:xm="http://schemas.microsoft.com/office/excel/2006/main">
          <x14:cfRule type="cellIs" priority="318" operator="greaterThan" id="{76234561-4593-4399-952E-CDDC341C244F}">
            <xm:f>$E$98*'část E náklady'!$E$39*1000</xm:f>
            <x14:dxf>
              <font>
                <color rgb="FF9C6500"/>
              </font>
              <fill>
                <patternFill>
                  <bgColor rgb="FFFFEB9C"/>
                </patternFill>
              </fill>
            </x14:dxf>
          </x14:cfRule>
          <xm:sqref>M98</xm:sqref>
        </x14:conditionalFormatting>
        <x14:conditionalFormatting xmlns:xm="http://schemas.microsoft.com/office/excel/2006/main">
          <x14:cfRule type="cellIs" priority="315" operator="greaterThan" id="{27CB401C-67B1-406D-9812-78CE2A1DDE9F}">
            <xm:f>$E$102*'část E náklady'!$E$40*1000</xm:f>
            <x14:dxf>
              <font>
                <color rgb="FF9C6500"/>
              </font>
              <fill>
                <patternFill>
                  <bgColor rgb="FFFFEB9C"/>
                </patternFill>
              </fill>
            </x14:dxf>
          </x14:cfRule>
          <xm:sqref>M102</xm:sqref>
        </x14:conditionalFormatting>
        <x14:conditionalFormatting xmlns:xm="http://schemas.microsoft.com/office/excel/2006/main">
          <x14:cfRule type="cellIs" priority="368" operator="greaterThan" id="{F051C130-D207-4B69-A8E8-72222F5C6349}">
            <xm:f>$G$8*'část E náklady'!$F$43*1000</xm:f>
            <x14:dxf>
              <font>
                <color rgb="FF9C6500"/>
              </font>
              <fill>
                <patternFill>
                  <bgColor rgb="FFFFEB9C"/>
                </patternFill>
              </fill>
            </x14:dxf>
          </x14:cfRule>
          <xm:sqref>N8</xm:sqref>
        </x14:conditionalFormatting>
        <x14:conditionalFormatting xmlns:xm="http://schemas.microsoft.com/office/excel/2006/main">
          <x14:cfRule type="cellIs" priority="365" operator="greaterThan" id="{8E72DA57-86BF-4BE1-9D2C-D10450A89F19}">
            <xm:f>$G$9*'část E náklady'!$F$44*1000</xm:f>
            <x14:dxf>
              <font>
                <color rgb="FF9C6500"/>
              </font>
              <fill>
                <patternFill>
                  <bgColor rgb="FFFFEB9C"/>
                </patternFill>
              </fill>
            </x14:dxf>
          </x14:cfRule>
          <xm:sqref>N9</xm:sqref>
        </x14:conditionalFormatting>
        <x14:conditionalFormatting xmlns:xm="http://schemas.microsoft.com/office/excel/2006/main">
          <x14:cfRule type="cellIs" priority="362" operator="greaterThan" id="{E843605C-80A0-42EE-84B3-27D7F07EC985}">
            <xm:f>$G$14*'část E náklady'!$F$45*1000</xm:f>
            <x14:dxf>
              <font>
                <color rgb="FF9C6500"/>
              </font>
              <fill>
                <patternFill>
                  <bgColor rgb="FFFFEB9C"/>
                </patternFill>
              </fill>
            </x14:dxf>
          </x14:cfRule>
          <xm:sqref>N14</xm:sqref>
        </x14:conditionalFormatting>
        <x14:conditionalFormatting xmlns:xm="http://schemas.microsoft.com/office/excel/2006/main">
          <x14:cfRule type="cellIs" priority="359" operator="greaterThan" id="{B8128B95-2C8D-49D6-B7B9-391BCDAF8F61}">
            <xm:f>$G$28*'část E náklady'!$F$46*1000</xm:f>
            <x14:dxf>
              <font>
                <color rgb="FF9C6500"/>
              </font>
              <fill>
                <patternFill>
                  <bgColor rgb="FFFFEB9C"/>
                </patternFill>
              </fill>
            </x14:dxf>
          </x14:cfRule>
          <xm:sqref>N28</xm:sqref>
        </x14:conditionalFormatting>
        <x14:conditionalFormatting xmlns:xm="http://schemas.microsoft.com/office/excel/2006/main">
          <x14:cfRule type="cellIs" priority="347" operator="greaterThan" id="{1B06DF67-DD3A-488C-AA1D-14F8AEFD5E31}">
            <xm:f>$G$37*'část E náklady'!$F$47*1000</xm:f>
            <x14:dxf>
              <font>
                <color rgb="FF9C6500"/>
              </font>
              <fill>
                <patternFill>
                  <bgColor rgb="FFFFEB9C"/>
                </patternFill>
              </fill>
            </x14:dxf>
          </x14:cfRule>
          <xm:sqref>N37</xm:sqref>
        </x14:conditionalFormatting>
        <x14:conditionalFormatting xmlns:xm="http://schemas.microsoft.com/office/excel/2006/main">
          <x14:cfRule type="cellIs" priority="344" operator="greaterThan" id="{D52570CE-638D-41DD-87A3-053D8D2C1E8C}">
            <xm:f>$G$38*'část E náklady'!$F$48*1000</xm:f>
            <x14:dxf>
              <font>
                <color rgb="FF9C6500"/>
              </font>
              <fill>
                <patternFill>
                  <bgColor rgb="FFFFEB9C"/>
                </patternFill>
              </fill>
            </x14:dxf>
          </x14:cfRule>
          <xm:sqref>N38</xm:sqref>
        </x14:conditionalFormatting>
        <x14:conditionalFormatting xmlns:xm="http://schemas.microsoft.com/office/excel/2006/main">
          <x14:cfRule type="cellIs" priority="356" operator="greaterThan" id="{7DEF1D05-59E0-4962-90D1-5B3B04DBE145}">
            <xm:f>$G$40*'část E náklady'!$F$50*1000</xm:f>
            <x14:dxf>
              <font>
                <color rgb="FF9C6500"/>
              </font>
              <fill>
                <patternFill>
                  <bgColor rgb="FFFFEB9C"/>
                </patternFill>
              </fill>
            </x14:dxf>
          </x14:cfRule>
          <xm:sqref>N40</xm:sqref>
        </x14:conditionalFormatting>
        <x14:conditionalFormatting xmlns:xm="http://schemas.microsoft.com/office/excel/2006/main">
          <x14:cfRule type="cellIs" priority="353" operator="greaterThan" id="{52A1A9BA-6219-4C8F-B331-85FBB3877DE1}">
            <xm:f>$G$46*'část E náklady'!$F$51*1000</xm:f>
            <x14:dxf>
              <font>
                <color rgb="FF9C6500"/>
              </font>
              <fill>
                <patternFill>
                  <bgColor rgb="FFFFEB9C"/>
                </patternFill>
              </fill>
            </x14:dxf>
          </x14:cfRule>
          <xm:sqref>N46</xm:sqref>
        </x14:conditionalFormatting>
        <x14:conditionalFormatting xmlns:xm="http://schemas.microsoft.com/office/excel/2006/main">
          <x14:cfRule type="cellIs" priority="350" operator="greaterThan" id="{66F1025C-A453-4E2F-96E0-160D941E2663}">
            <xm:f>$G$50*'část E náklady'!$F$52*1000</xm:f>
            <x14:dxf>
              <font>
                <color rgb="FF9C6500"/>
              </font>
              <fill>
                <patternFill>
                  <bgColor rgb="FFFFEB9C"/>
                </patternFill>
              </fill>
            </x14:dxf>
          </x14:cfRule>
          <xm:sqref>N50</xm:sqref>
        </x14:conditionalFormatting>
        <x14:conditionalFormatting xmlns:xm="http://schemas.microsoft.com/office/excel/2006/main">
          <x14:cfRule type="cellIs" priority="338" operator="greaterThan" id="{B5EC1032-6541-462D-9598-752A7B80F00A}">
            <xm:f>$G$60*'část E náklady'!$E$43*1000</xm:f>
            <x14:dxf>
              <font>
                <color rgb="FF9C6500"/>
              </font>
              <fill>
                <patternFill>
                  <bgColor rgb="FFFFEB9C"/>
                </patternFill>
              </fill>
            </x14:dxf>
          </x14:cfRule>
          <xm:sqref>N60</xm:sqref>
        </x14:conditionalFormatting>
        <x14:conditionalFormatting xmlns:xm="http://schemas.microsoft.com/office/excel/2006/main">
          <x14:cfRule type="cellIs" priority="341" operator="greaterThan" id="{DE832E42-0B0D-4C07-88C3-9596C180F865}">
            <xm:f>$G$61*'část E náklady'!$E$44*1000</xm:f>
            <x14:dxf>
              <font>
                <color rgb="FF9C6500"/>
              </font>
              <fill>
                <patternFill>
                  <bgColor rgb="FFFFEB9C"/>
                </patternFill>
              </fill>
            </x14:dxf>
          </x14:cfRule>
          <xm:sqref>N61</xm:sqref>
        </x14:conditionalFormatting>
        <x14:conditionalFormatting xmlns:xm="http://schemas.microsoft.com/office/excel/2006/main">
          <x14:cfRule type="cellIs" priority="334" operator="greaterThan" id="{55AC1232-C401-4B13-A26E-008B509C1B72}">
            <xm:f>$G$66*'část E náklady'!$E$45*1000</xm:f>
            <x14:dxf>
              <font>
                <color rgb="FF9C6500"/>
              </font>
              <fill>
                <patternFill>
                  <bgColor rgb="FFFFEB9C"/>
                </patternFill>
              </fill>
            </x14:dxf>
          </x14:cfRule>
          <xm:sqref>N66</xm:sqref>
        </x14:conditionalFormatting>
        <x14:conditionalFormatting xmlns:xm="http://schemas.microsoft.com/office/excel/2006/main">
          <x14:cfRule type="cellIs" priority="332" operator="greaterThan" id="{4803B301-7CCF-40DF-B307-4C7A528702FB}">
            <xm:f>$G$80*'část E náklady'!$E$46*1000</xm:f>
            <x14:dxf>
              <font>
                <color rgb="FF9C6500"/>
              </font>
              <fill>
                <patternFill>
                  <bgColor rgb="FFFFEB9C"/>
                </patternFill>
              </fill>
            </x14:dxf>
          </x14:cfRule>
          <xm:sqref>N80</xm:sqref>
        </x14:conditionalFormatting>
        <x14:conditionalFormatting xmlns:xm="http://schemas.microsoft.com/office/excel/2006/main">
          <x14:cfRule type="cellIs" priority="328" operator="greaterThan" id="{2F3E3325-9A76-475D-B01E-BC8FE709C151}">
            <xm:f>$G$89*'část E náklady'!$E$47*1000</xm:f>
            <x14:dxf>
              <font>
                <color rgb="FF9C6500"/>
              </font>
              <fill>
                <patternFill>
                  <bgColor rgb="FFFFEB9C"/>
                </patternFill>
              </fill>
            </x14:dxf>
          </x14:cfRule>
          <xm:sqref>N89</xm:sqref>
        </x14:conditionalFormatting>
        <x14:conditionalFormatting xmlns:xm="http://schemas.microsoft.com/office/excel/2006/main">
          <x14:cfRule type="cellIs" priority="324" operator="greaterThan" id="{27CABBAA-6882-4E9F-A56A-8779C5CCB39A}">
            <xm:f>$G$90*'část E náklady'!$E$48*1000</xm:f>
            <x14:dxf>
              <font>
                <color rgb="FF9C6500"/>
              </font>
              <fill>
                <patternFill>
                  <bgColor rgb="FFFFEB9C"/>
                </patternFill>
              </fill>
            </x14:dxf>
          </x14:cfRule>
          <xm:sqref>N90</xm:sqref>
        </x14:conditionalFormatting>
        <x14:conditionalFormatting xmlns:xm="http://schemas.microsoft.com/office/excel/2006/main">
          <x14:cfRule type="cellIs" priority="320" operator="greaterThan" id="{59A90355-626D-406E-A139-BB488C0F69FE}">
            <xm:f>$G$92*'část E náklady'!$E$50*1000</xm:f>
            <x14:dxf>
              <font>
                <color rgb="FF9C6500"/>
              </font>
              <fill>
                <patternFill>
                  <bgColor rgb="FFFFEB9C"/>
                </patternFill>
              </fill>
            </x14:dxf>
          </x14:cfRule>
          <xm:sqref>N92</xm:sqref>
        </x14:conditionalFormatting>
        <x14:conditionalFormatting xmlns:xm="http://schemas.microsoft.com/office/excel/2006/main">
          <x14:cfRule type="cellIs" priority="317" operator="greaterThan" id="{0E1CC508-7126-4C4B-9B3B-42254DC74E96}">
            <xm:f>$G$98*'část E náklady'!$E$51*1000</xm:f>
            <x14:dxf>
              <font>
                <color rgb="FF9C6500"/>
              </font>
              <fill>
                <patternFill>
                  <bgColor rgb="FFFFEB9C"/>
                </patternFill>
              </fill>
            </x14:dxf>
          </x14:cfRule>
          <xm:sqref>N98</xm:sqref>
        </x14:conditionalFormatting>
        <x14:conditionalFormatting xmlns:xm="http://schemas.microsoft.com/office/excel/2006/main">
          <x14:cfRule type="cellIs" priority="314" operator="greaterThan" id="{A95776FD-7333-4120-9D00-35DA3ECB8314}">
            <xm:f>$G$102*'část E náklady'!$E$52*1000</xm:f>
            <x14:dxf>
              <font>
                <color rgb="FF9C6500"/>
              </font>
              <fill>
                <patternFill>
                  <bgColor rgb="FFFFEB9C"/>
                </patternFill>
              </fill>
            </x14:dxf>
          </x14:cfRule>
          <xm:sqref>N102</xm:sqref>
        </x14:conditionalFormatting>
        <x14:conditionalFormatting xmlns:xm="http://schemas.microsoft.com/office/excel/2006/main">
          <x14:cfRule type="cellIs" priority="367" operator="greaterThan" id="{F5505809-6A3B-4B05-868B-9CE418718192}">
            <xm:f>$H$8*'část E náklady'!$F$55*1000</xm:f>
            <x14:dxf>
              <font>
                <color rgb="FF9C6500"/>
              </font>
              <fill>
                <patternFill>
                  <bgColor rgb="FFFFEB9C"/>
                </patternFill>
              </fill>
            </x14:dxf>
          </x14:cfRule>
          <xm:sqref>O8</xm:sqref>
        </x14:conditionalFormatting>
        <x14:conditionalFormatting xmlns:xm="http://schemas.microsoft.com/office/excel/2006/main">
          <x14:cfRule type="cellIs" priority="364" operator="greaterThan" id="{6FD46272-F94A-4829-B449-89E25905EE4A}">
            <xm:f>$H$9*'část E náklady'!$F$56*1000</xm:f>
            <x14:dxf>
              <font>
                <color rgb="FF9C6500"/>
              </font>
              <fill>
                <patternFill>
                  <bgColor rgb="FFFFEB9C"/>
                </patternFill>
              </fill>
            </x14:dxf>
          </x14:cfRule>
          <xm:sqref>O9</xm:sqref>
        </x14:conditionalFormatting>
        <x14:conditionalFormatting xmlns:xm="http://schemas.microsoft.com/office/excel/2006/main">
          <x14:cfRule type="cellIs" priority="361" operator="greaterThan" id="{2511D1D4-31AB-4F9D-8EAC-EA1557DD62C1}">
            <xm:f>$H$14*'část E náklady'!$F$57*1000</xm:f>
            <x14:dxf>
              <font>
                <color rgb="FF9C6500"/>
              </font>
              <fill>
                <patternFill>
                  <bgColor rgb="FFFFEB9C"/>
                </patternFill>
              </fill>
            </x14:dxf>
          </x14:cfRule>
          <xm:sqref>O14</xm:sqref>
        </x14:conditionalFormatting>
        <x14:conditionalFormatting xmlns:xm="http://schemas.microsoft.com/office/excel/2006/main">
          <x14:cfRule type="cellIs" priority="358" operator="greaterThan" id="{837E70A2-AD87-470A-90EE-D3DF8E5BA576}">
            <xm:f>$H$28*'část E náklady'!$F$58*1000</xm:f>
            <x14:dxf>
              <font>
                <color rgb="FF9C6500"/>
              </font>
              <fill>
                <patternFill>
                  <bgColor rgb="FFFFEB9C"/>
                </patternFill>
              </fill>
            </x14:dxf>
          </x14:cfRule>
          <xm:sqref>O28</xm:sqref>
        </x14:conditionalFormatting>
        <x14:conditionalFormatting xmlns:xm="http://schemas.microsoft.com/office/excel/2006/main">
          <x14:cfRule type="cellIs" priority="346" operator="greaterThan" id="{84332773-88CB-4685-A650-49574310705A}">
            <xm:f>$H$37*'část E náklady'!$F$59*1000</xm:f>
            <x14:dxf>
              <font>
                <color rgb="FF9C6500"/>
              </font>
              <fill>
                <patternFill>
                  <bgColor rgb="FFFFEB9C"/>
                </patternFill>
              </fill>
            </x14:dxf>
          </x14:cfRule>
          <xm:sqref>O37</xm:sqref>
        </x14:conditionalFormatting>
        <x14:conditionalFormatting xmlns:xm="http://schemas.microsoft.com/office/excel/2006/main">
          <x14:cfRule type="cellIs" priority="343" operator="greaterThan" id="{CB9E8EA6-7C45-4F95-889C-0601D3121BE8}">
            <xm:f>$H$38*'část E náklady'!$F$60*1000</xm:f>
            <x14:dxf>
              <font>
                <color rgb="FF9C6500"/>
              </font>
              <fill>
                <patternFill>
                  <bgColor rgb="FFFFEB9C"/>
                </patternFill>
              </fill>
            </x14:dxf>
          </x14:cfRule>
          <xm:sqref>O38</xm:sqref>
        </x14:conditionalFormatting>
        <x14:conditionalFormatting xmlns:xm="http://schemas.microsoft.com/office/excel/2006/main">
          <x14:cfRule type="cellIs" priority="355" operator="greaterThan" id="{369F090D-80B0-403B-9109-71DDBB196115}">
            <xm:f>$H$40*'část E náklady'!$F$62*1000</xm:f>
            <x14:dxf>
              <font>
                <color rgb="FF9C6500"/>
              </font>
              <fill>
                <patternFill>
                  <bgColor rgb="FFFFEB9C"/>
                </patternFill>
              </fill>
            </x14:dxf>
          </x14:cfRule>
          <xm:sqref>O40</xm:sqref>
        </x14:conditionalFormatting>
        <x14:conditionalFormatting xmlns:xm="http://schemas.microsoft.com/office/excel/2006/main">
          <x14:cfRule type="cellIs" priority="352" operator="greaterThan" id="{9B900E33-0872-496F-9BA8-DA1136435221}">
            <xm:f>$H$46*'část E náklady'!$F$63*1000</xm:f>
            <x14:dxf>
              <font>
                <color rgb="FF9C6500"/>
              </font>
              <fill>
                <patternFill>
                  <bgColor rgb="FFFFEB9C"/>
                </patternFill>
              </fill>
            </x14:dxf>
          </x14:cfRule>
          <xm:sqref>O46</xm:sqref>
        </x14:conditionalFormatting>
        <x14:conditionalFormatting xmlns:xm="http://schemas.microsoft.com/office/excel/2006/main">
          <x14:cfRule type="cellIs" priority="349" operator="greaterThan" id="{BA152DD0-A4ED-4028-83AD-98CE9C5E5AC2}">
            <xm:f>$H$50*'část E náklady'!$F$64*1000</xm:f>
            <x14:dxf>
              <font>
                <color rgb="FF9C6500"/>
              </font>
              <fill>
                <patternFill>
                  <bgColor rgb="FFFFEB9C"/>
                </patternFill>
              </fill>
            </x14:dxf>
          </x14:cfRule>
          <xm:sqref>O50</xm:sqref>
        </x14:conditionalFormatting>
        <x14:conditionalFormatting xmlns:xm="http://schemas.microsoft.com/office/excel/2006/main">
          <x14:cfRule type="cellIs" priority="337" operator="greaterThan" id="{D9ED331F-CA7C-480A-9F34-3596848E055F}">
            <xm:f>$H$60*'část E náklady'!$E$55*1000</xm:f>
            <x14:dxf>
              <font>
                <color rgb="FF9C6500"/>
              </font>
              <fill>
                <patternFill>
                  <bgColor rgb="FFFFEB9C"/>
                </patternFill>
              </fill>
            </x14:dxf>
          </x14:cfRule>
          <xm:sqref>O60</xm:sqref>
        </x14:conditionalFormatting>
        <x14:conditionalFormatting xmlns:xm="http://schemas.microsoft.com/office/excel/2006/main">
          <x14:cfRule type="cellIs" priority="340" operator="greaterThan" id="{08AD09F5-38A6-42F9-A2A3-4CF68B417A0E}">
            <xm:f>$H$61*'část E náklady'!$E$56*1000</xm:f>
            <x14:dxf>
              <font>
                <color rgb="FF9C6500"/>
              </font>
              <fill>
                <patternFill>
                  <bgColor rgb="FFFFEB9C"/>
                </patternFill>
              </fill>
            </x14:dxf>
          </x14:cfRule>
          <xm:sqref>O61</xm:sqref>
        </x14:conditionalFormatting>
        <x14:conditionalFormatting xmlns:xm="http://schemas.microsoft.com/office/excel/2006/main">
          <x14:cfRule type="cellIs" priority="333" operator="greaterThan" id="{17B27133-C528-4895-B4A4-2B473FC70388}">
            <xm:f>$H$66*'část E náklady'!$E$57*1000</xm:f>
            <x14:dxf>
              <font>
                <color rgb="FF9C6500"/>
              </font>
              <fill>
                <patternFill>
                  <bgColor rgb="FFFFEB9C"/>
                </patternFill>
              </fill>
            </x14:dxf>
          </x14:cfRule>
          <xm:sqref>O66</xm:sqref>
        </x14:conditionalFormatting>
        <x14:conditionalFormatting xmlns:xm="http://schemas.microsoft.com/office/excel/2006/main">
          <x14:cfRule type="cellIs" priority="331" operator="greaterThan" id="{AAA661CF-D1AB-4769-A838-F57CD40BE470}">
            <xm:f>$H$80*'část E náklady'!$E$58*1000</xm:f>
            <x14:dxf>
              <font>
                <color rgb="FF9C6500"/>
              </font>
              <fill>
                <patternFill>
                  <bgColor rgb="FFFFEB9C"/>
                </patternFill>
              </fill>
            </x14:dxf>
          </x14:cfRule>
          <xm:sqref>O80</xm:sqref>
        </x14:conditionalFormatting>
        <x14:conditionalFormatting xmlns:xm="http://schemas.microsoft.com/office/excel/2006/main">
          <x14:cfRule type="cellIs" priority="327" operator="greaterThan" id="{4093C873-2F8B-4A98-A860-21EE806CA3AC}">
            <xm:f>$H$89*'část E náklady'!$E$59*1000</xm:f>
            <x14:dxf>
              <font>
                <color rgb="FF9C6500"/>
              </font>
              <fill>
                <patternFill>
                  <bgColor rgb="FFFFEB9C"/>
                </patternFill>
              </fill>
            </x14:dxf>
          </x14:cfRule>
          <xm:sqref>O89</xm:sqref>
        </x14:conditionalFormatting>
        <x14:conditionalFormatting xmlns:xm="http://schemas.microsoft.com/office/excel/2006/main">
          <x14:cfRule type="cellIs" priority="323" operator="greaterThan" id="{CB5D8EB2-2995-4903-BBCA-FD953331BDEA}">
            <xm:f>$H$90*'část E náklady'!$E$60*1000</xm:f>
            <x14:dxf>
              <font>
                <color rgb="FF9C6500"/>
              </font>
              <fill>
                <patternFill>
                  <bgColor rgb="FFFFEB9C"/>
                </patternFill>
              </fill>
            </x14:dxf>
          </x14:cfRule>
          <xm:sqref>O90</xm:sqref>
        </x14:conditionalFormatting>
        <x14:conditionalFormatting xmlns:xm="http://schemas.microsoft.com/office/excel/2006/main">
          <x14:cfRule type="cellIs" priority="319" operator="greaterThan" id="{0C6F437A-875C-4753-AC82-6C176960A0F6}">
            <xm:f>$H$92*'část E náklady'!$E$62*1000</xm:f>
            <x14:dxf>
              <font>
                <color rgb="FF9C6500"/>
              </font>
              <fill>
                <patternFill>
                  <bgColor rgb="FFFFEB9C"/>
                </patternFill>
              </fill>
            </x14:dxf>
          </x14:cfRule>
          <xm:sqref>O92</xm:sqref>
        </x14:conditionalFormatting>
        <x14:conditionalFormatting xmlns:xm="http://schemas.microsoft.com/office/excel/2006/main">
          <x14:cfRule type="cellIs" priority="316" operator="greaterThan" id="{D9B426AC-1A83-4D96-98C5-A937E8594C6B}">
            <xm:f>$H$98*'část E náklady'!$E$63*1000</xm:f>
            <x14:dxf>
              <font>
                <color rgb="FF9C6500"/>
              </font>
              <fill>
                <patternFill>
                  <bgColor rgb="FFFFEB9C"/>
                </patternFill>
              </fill>
            </x14:dxf>
          </x14:cfRule>
          <xm:sqref>O98</xm:sqref>
        </x14:conditionalFormatting>
        <x14:conditionalFormatting xmlns:xm="http://schemas.microsoft.com/office/excel/2006/main">
          <x14:cfRule type="cellIs" priority="313" operator="greaterThan" id="{70BBF47F-13B7-411D-B0E4-7CD7BAF6E369}">
            <xm:f>$H$102*'část E náklady'!$E$64*1000</xm:f>
            <x14:dxf>
              <font>
                <color rgb="FF9C6500"/>
              </font>
              <fill>
                <patternFill>
                  <bgColor rgb="FFFFEB9C"/>
                </patternFill>
              </fill>
            </x14:dxf>
          </x14:cfRule>
          <xm:sqref>O102</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3">
    <tabColor rgb="FF92D050"/>
    <pageSetUpPr fitToPage="1"/>
  </sheetPr>
  <dimension ref="A1:Z91"/>
  <sheetViews>
    <sheetView showGridLines="0" topLeftCell="A81" zoomScaleNormal="100" workbookViewId="0">
      <selection activeCell="G22" sqref="G22"/>
    </sheetView>
  </sheetViews>
  <sheetFormatPr defaultColWidth="9.109375" defaultRowHeight="13.8" x14ac:dyDescent="0.25"/>
  <cols>
    <col min="1" max="4" width="10.33203125" style="1" customWidth="1"/>
    <col min="5" max="7" width="15.6640625" style="1" customWidth="1"/>
    <col min="8" max="8" width="15.6640625" style="1" hidden="1" customWidth="1"/>
    <col min="9" max="10" width="15.6640625" style="1" customWidth="1"/>
    <col min="11" max="11" width="61.5546875" style="1" customWidth="1"/>
    <col min="12" max="12" width="9.109375" style="1"/>
    <col min="13" max="14" width="9.88671875" style="1" bestFit="1" customWidth="1"/>
    <col min="15" max="15" width="12.88671875" style="1" bestFit="1" customWidth="1"/>
    <col min="16" max="16" width="18.6640625" style="1" bestFit="1" customWidth="1"/>
    <col min="17" max="16384" width="9.109375" style="1"/>
  </cols>
  <sheetData>
    <row r="1" spans="1:12" ht="14.4" x14ac:dyDescent="0.3">
      <c r="A1" s="615" t="s">
        <v>923</v>
      </c>
      <c r="B1" s="616"/>
      <c r="C1" s="616"/>
      <c r="D1" s="616"/>
      <c r="E1" s="616"/>
      <c r="F1" s="616"/>
      <c r="G1" s="616"/>
      <c r="H1" s="616"/>
      <c r="I1" s="616"/>
      <c r="J1" s="616"/>
      <c r="K1" s="532"/>
      <c r="L1" s="317"/>
    </row>
    <row r="2" spans="1:12" ht="14.4" hidden="1" x14ac:dyDescent="0.3">
      <c r="A2" s="615" t="s">
        <v>556</v>
      </c>
      <c r="B2" s="616"/>
      <c r="C2" s="616"/>
      <c r="D2" s="616"/>
      <c r="E2" s="616"/>
      <c r="F2" s="616"/>
      <c r="G2" s="616"/>
      <c r="H2" s="616"/>
      <c r="I2" s="532"/>
      <c r="J2" s="364"/>
      <c r="K2" s="328"/>
      <c r="L2" s="317"/>
    </row>
    <row r="3" spans="1:12" ht="14.4" x14ac:dyDescent="0.3">
      <c r="A3" s="363"/>
      <c r="B3" s="364"/>
      <c r="C3" s="364"/>
      <c r="D3" s="364"/>
      <c r="E3" s="364"/>
      <c r="F3" s="364"/>
      <c r="G3" s="364"/>
      <c r="H3" s="364"/>
      <c r="I3" s="364"/>
      <c r="J3" s="364"/>
      <c r="K3" s="328"/>
      <c r="L3" s="317"/>
    </row>
    <row r="4" spans="1:12" ht="14.4" x14ac:dyDescent="0.3">
      <c r="A4" s="517" t="s">
        <v>199</v>
      </c>
      <c r="B4" s="663"/>
      <c r="C4" s="663"/>
      <c r="D4" s="664"/>
      <c r="E4" s="115"/>
      <c r="F4" s="382"/>
      <c r="G4" s="364"/>
      <c r="H4" s="364"/>
      <c r="I4" s="364"/>
      <c r="J4" s="364"/>
      <c r="K4" s="328"/>
      <c r="L4" s="317"/>
    </row>
    <row r="5" spans="1:12" ht="14.4" x14ac:dyDescent="0.3">
      <c r="A5" s="517" t="s">
        <v>225</v>
      </c>
      <c r="B5" s="663"/>
      <c r="C5" s="663"/>
      <c r="D5" s="664"/>
      <c r="E5" s="115"/>
      <c r="F5" s="382"/>
      <c r="G5" s="364"/>
      <c r="H5" s="364"/>
      <c r="I5" s="364"/>
      <c r="J5" s="364"/>
      <c r="K5" s="328"/>
      <c r="L5" s="317"/>
    </row>
    <row r="6" spans="1:12" ht="14.4" x14ac:dyDescent="0.3">
      <c r="A6" s="517" t="s">
        <v>197</v>
      </c>
      <c r="B6" s="663"/>
      <c r="C6" s="663"/>
      <c r="D6" s="664"/>
      <c r="E6" s="116">
        <f>G88</f>
        <v>0</v>
      </c>
      <c r="F6" s="383"/>
      <c r="G6" s="364"/>
      <c r="H6" s="364"/>
      <c r="I6" s="364"/>
      <c r="J6" s="364"/>
      <c r="K6" s="328"/>
      <c r="L6" s="317"/>
    </row>
    <row r="7" spans="1:12" ht="39" customHeight="1" x14ac:dyDescent="0.3">
      <c r="A7" s="642" t="s">
        <v>904</v>
      </c>
      <c r="B7" s="643"/>
      <c r="C7" s="643"/>
      <c r="D7" s="644"/>
      <c r="E7" s="116">
        <f>E5-E6</f>
        <v>0</v>
      </c>
      <c r="F7" s="383"/>
      <c r="G7" s="364"/>
      <c r="H7" s="364"/>
      <c r="I7" s="364"/>
      <c r="J7" s="364"/>
      <c r="K7" s="328"/>
      <c r="L7" s="317"/>
    </row>
    <row r="8" spans="1:12" ht="39.75" customHeight="1" x14ac:dyDescent="0.3">
      <c r="A8" s="665" t="s">
        <v>661</v>
      </c>
      <c r="B8" s="666"/>
      <c r="C8" s="666"/>
      <c r="D8" s="667"/>
      <c r="E8" s="115"/>
      <c r="F8" s="382"/>
      <c r="G8" s="364"/>
      <c r="H8" s="364"/>
      <c r="I8" s="364"/>
      <c r="J8" s="364"/>
      <c r="K8" s="328"/>
      <c r="L8" s="317"/>
    </row>
    <row r="9" spans="1:12" ht="17.25" customHeight="1" x14ac:dyDescent="0.3">
      <c r="A9" s="418"/>
      <c r="B9" s="418"/>
      <c r="C9" s="418"/>
      <c r="D9" s="418"/>
      <c r="E9" s="419"/>
      <c r="F9" s="384"/>
      <c r="G9" s="364"/>
      <c r="H9" s="364"/>
      <c r="I9" s="364"/>
      <c r="J9" s="364"/>
      <c r="K9" s="328"/>
      <c r="L9" s="317"/>
    </row>
    <row r="10" spans="1:12" ht="30.75" hidden="1" customHeight="1" x14ac:dyDescent="0.3">
      <c r="A10" s="478" t="s">
        <v>506</v>
      </c>
      <c r="B10" s="491"/>
      <c r="C10" s="491"/>
      <c r="D10" s="492"/>
      <c r="E10" s="148"/>
      <c r="F10" s="384"/>
      <c r="G10" s="364"/>
      <c r="H10" s="364"/>
      <c r="I10" s="364"/>
      <c r="J10" s="364"/>
      <c r="K10" s="328"/>
      <c r="L10" s="317"/>
    </row>
    <row r="11" spans="1:12" ht="30.75" hidden="1" customHeight="1" x14ac:dyDescent="0.3">
      <c r="A11" s="478" t="s">
        <v>507</v>
      </c>
      <c r="B11" s="491"/>
      <c r="C11" s="491"/>
      <c r="D11" s="492"/>
      <c r="E11" s="149">
        <f>H88</f>
        <v>0</v>
      </c>
      <c r="F11" s="384"/>
      <c r="G11" s="364"/>
      <c r="H11" s="364"/>
      <c r="I11" s="364"/>
      <c r="J11" s="364"/>
      <c r="K11" s="328"/>
      <c r="L11" s="317"/>
    </row>
    <row r="12" spans="1:12" ht="41.25" hidden="1" customHeight="1" x14ac:dyDescent="0.3">
      <c r="A12" s="645" t="s">
        <v>559</v>
      </c>
      <c r="B12" s="646"/>
      <c r="C12" s="646"/>
      <c r="D12" s="647"/>
      <c r="E12" s="149">
        <f>E10-E11</f>
        <v>0</v>
      </c>
      <c r="F12" s="384"/>
      <c r="G12" s="364"/>
      <c r="H12" s="364"/>
      <c r="I12" s="364"/>
      <c r="J12" s="364"/>
      <c r="K12" s="328"/>
      <c r="L12" s="317"/>
    </row>
    <row r="13" spans="1:12" ht="14.4" hidden="1" x14ac:dyDescent="0.3">
      <c r="A13" s="387"/>
      <c r="B13" s="388"/>
      <c r="C13" s="388"/>
      <c r="D13" s="388"/>
      <c r="E13" s="389"/>
      <c r="F13" s="385"/>
      <c r="G13" s="364"/>
      <c r="H13" s="364"/>
      <c r="I13" s="364"/>
      <c r="J13" s="364"/>
      <c r="K13" s="328"/>
      <c r="L13" s="317"/>
    </row>
    <row r="14" spans="1:12" ht="14.4" x14ac:dyDescent="0.3">
      <c r="A14" s="645" t="s">
        <v>885</v>
      </c>
      <c r="B14" s="648"/>
      <c r="C14" s="648"/>
      <c r="D14" s="649"/>
      <c r="E14" s="115"/>
      <c r="F14" s="382"/>
      <c r="G14" s="364"/>
      <c r="H14" s="364"/>
      <c r="I14" s="364"/>
      <c r="J14" s="364"/>
      <c r="K14" s="328"/>
      <c r="L14" s="317"/>
    </row>
    <row r="15" spans="1:12" ht="14.4" x14ac:dyDescent="0.3">
      <c r="A15" s="485" t="s">
        <v>870</v>
      </c>
      <c r="B15" s="652"/>
      <c r="C15" s="652"/>
      <c r="D15" s="653"/>
      <c r="E15" s="115"/>
      <c r="F15" s="382"/>
      <c r="G15" s="364"/>
      <c r="H15" s="364"/>
      <c r="I15" s="364"/>
      <c r="J15" s="364"/>
      <c r="K15" s="328"/>
      <c r="L15" s="317"/>
    </row>
    <row r="16" spans="1:12" ht="14.4" x14ac:dyDescent="0.3">
      <c r="A16" s="478" t="s">
        <v>198</v>
      </c>
      <c r="B16" s="654"/>
      <c r="C16" s="654"/>
      <c r="D16" s="655"/>
      <c r="E16" s="116">
        <f>I88</f>
        <v>0</v>
      </c>
      <c r="F16" s="383"/>
      <c r="G16" s="364"/>
      <c r="H16" s="364"/>
      <c r="I16" s="364"/>
      <c r="J16" s="364"/>
      <c r="K16" s="328"/>
      <c r="L16" s="317"/>
    </row>
    <row r="17" spans="1:17" ht="41.25" customHeight="1" x14ac:dyDescent="0.3">
      <c r="A17" s="645" t="s">
        <v>905</v>
      </c>
      <c r="B17" s="668"/>
      <c r="C17" s="668"/>
      <c r="D17" s="669"/>
      <c r="E17" s="116">
        <f>E15-E16</f>
        <v>0</v>
      </c>
      <c r="F17" s="383"/>
      <c r="G17" s="364"/>
      <c r="H17" s="364"/>
      <c r="I17" s="364"/>
      <c r="J17" s="364"/>
      <c r="K17" s="328"/>
      <c r="L17" s="317"/>
    </row>
    <row r="18" spans="1:17" ht="14.4" x14ac:dyDescent="0.3">
      <c r="A18" s="390"/>
      <c r="B18" s="391"/>
      <c r="C18" s="391"/>
      <c r="D18" s="391"/>
      <c r="E18" s="392"/>
      <c r="F18" s="386"/>
      <c r="G18" s="364"/>
      <c r="H18" s="364"/>
      <c r="I18" s="364"/>
      <c r="J18" s="364"/>
      <c r="K18" s="328"/>
      <c r="L18" s="317"/>
    </row>
    <row r="19" spans="1:17" ht="46.5" customHeight="1" x14ac:dyDescent="0.3">
      <c r="A19" s="468" t="s">
        <v>924</v>
      </c>
      <c r="B19" s="658"/>
      <c r="C19" s="658"/>
      <c r="D19" s="658"/>
      <c r="E19" s="144"/>
      <c r="F19" s="386"/>
      <c r="G19" s="435"/>
      <c r="H19" s="421"/>
      <c r="I19" s="421"/>
      <c r="J19" s="364"/>
      <c r="K19" s="328"/>
      <c r="L19" s="317"/>
    </row>
    <row r="20" spans="1:17" ht="14.4" x14ac:dyDescent="0.3">
      <c r="A20" s="468" t="s">
        <v>502</v>
      </c>
      <c r="B20" s="658"/>
      <c r="C20" s="658"/>
      <c r="D20" s="658"/>
      <c r="E20" s="144"/>
      <c r="F20" s="386"/>
      <c r="G20" s="364"/>
      <c r="H20" s="364"/>
      <c r="I20" s="364"/>
      <c r="J20" s="364"/>
      <c r="K20" s="328"/>
      <c r="L20" s="317"/>
    </row>
    <row r="21" spans="1:17" ht="14.4" x14ac:dyDescent="0.3">
      <c r="A21" s="513" t="s">
        <v>503</v>
      </c>
      <c r="B21" s="614"/>
      <c r="C21" s="614"/>
      <c r="D21" s="614"/>
      <c r="E21" s="145">
        <f>J88</f>
        <v>0</v>
      </c>
      <c r="F21" s="386"/>
      <c r="G21" s="364"/>
      <c r="H21" s="364"/>
      <c r="I21" s="364"/>
      <c r="J21" s="364"/>
      <c r="K21" s="328"/>
      <c r="L21" s="317"/>
    </row>
    <row r="22" spans="1:17" ht="45.75" customHeight="1" x14ac:dyDescent="0.3">
      <c r="A22" s="659" t="s">
        <v>906</v>
      </c>
      <c r="B22" s="660"/>
      <c r="C22" s="660"/>
      <c r="D22" s="660"/>
      <c r="E22" s="145">
        <f>E20-E21</f>
        <v>0</v>
      </c>
      <c r="F22" s="386"/>
      <c r="G22" s="364"/>
      <c r="H22" s="364"/>
      <c r="I22" s="364"/>
      <c r="J22" s="364"/>
      <c r="K22" s="328"/>
      <c r="L22" s="317"/>
    </row>
    <row r="23" spans="1:17" ht="14.4" x14ac:dyDescent="0.3">
      <c r="A23" s="390"/>
      <c r="B23" s="391"/>
      <c r="C23" s="391"/>
      <c r="D23" s="391"/>
      <c r="E23" s="392"/>
      <c r="F23" s="386"/>
      <c r="G23" s="364"/>
      <c r="H23" s="364"/>
      <c r="I23" s="364"/>
      <c r="J23" s="364"/>
      <c r="K23" s="328"/>
      <c r="L23" s="317"/>
    </row>
    <row r="24" spans="1:17" ht="14.4" x14ac:dyDescent="0.3">
      <c r="A24" s="390"/>
      <c r="B24" s="391"/>
      <c r="C24" s="391"/>
      <c r="D24" s="391"/>
      <c r="E24" s="392"/>
      <c r="F24" s="386"/>
      <c r="G24" s="364"/>
      <c r="H24" s="364"/>
      <c r="I24" s="364"/>
      <c r="J24" s="364"/>
      <c r="K24" s="328"/>
      <c r="L24" s="317"/>
    </row>
    <row r="25" spans="1:17" x14ac:dyDescent="0.25">
      <c r="A25" s="317"/>
      <c r="B25" s="317"/>
      <c r="C25" s="317"/>
      <c r="D25" s="317"/>
      <c r="E25" s="317"/>
      <c r="F25" s="317"/>
      <c r="G25" s="317"/>
      <c r="H25" s="317"/>
      <c r="I25" s="317"/>
      <c r="J25" s="317"/>
      <c r="K25" s="317"/>
      <c r="L25" s="317"/>
    </row>
    <row r="26" spans="1:17" ht="24" customHeight="1" x14ac:dyDescent="0.25">
      <c r="A26" s="670" t="s">
        <v>0</v>
      </c>
      <c r="B26" s="671"/>
      <c r="C26" s="671"/>
      <c r="D26" s="672"/>
      <c r="E26" s="526" t="s">
        <v>925</v>
      </c>
      <c r="F26" s="676"/>
      <c r="G26" s="650" t="s">
        <v>200</v>
      </c>
      <c r="H26" s="650" t="s">
        <v>505</v>
      </c>
      <c r="I26" s="650" t="s">
        <v>886</v>
      </c>
      <c r="J26" s="650" t="s">
        <v>504</v>
      </c>
      <c r="K26" s="650" t="s">
        <v>146</v>
      </c>
      <c r="L26" s="317"/>
      <c r="M26" s="629" t="s">
        <v>569</v>
      </c>
      <c r="N26" s="630"/>
      <c r="O26" s="630"/>
      <c r="P26" s="631"/>
    </row>
    <row r="27" spans="1:17" ht="163.5" customHeight="1" x14ac:dyDescent="0.25">
      <c r="A27" s="673"/>
      <c r="B27" s="674"/>
      <c r="C27" s="674"/>
      <c r="D27" s="675"/>
      <c r="E27" s="109" t="s">
        <v>220</v>
      </c>
      <c r="F27" s="109" t="s">
        <v>230</v>
      </c>
      <c r="G27" s="651"/>
      <c r="H27" s="651"/>
      <c r="I27" s="651"/>
      <c r="J27" s="677"/>
      <c r="K27" s="651"/>
      <c r="L27" s="317"/>
      <c r="M27" s="206" t="s">
        <v>560</v>
      </c>
      <c r="N27" s="206" t="s">
        <v>561</v>
      </c>
      <c r="O27" s="206" t="s">
        <v>562</v>
      </c>
      <c r="P27" s="206" t="s">
        <v>563</v>
      </c>
    </row>
    <row r="28" spans="1:17" ht="30" customHeight="1" x14ac:dyDescent="0.3">
      <c r="A28" s="548" t="s">
        <v>169</v>
      </c>
      <c r="B28" s="637"/>
      <c r="C28" s="637"/>
      <c r="D28" s="638"/>
      <c r="E28" s="26">
        <f t="shared" ref="E28:J28" si="0">E29+E41+E53+E65</f>
        <v>0</v>
      </c>
      <c r="F28" s="26">
        <f t="shared" si="0"/>
        <v>0</v>
      </c>
      <c r="G28" s="26">
        <f t="shared" si="0"/>
        <v>0</v>
      </c>
      <c r="H28" s="26">
        <f t="shared" si="0"/>
        <v>0</v>
      </c>
      <c r="I28" s="26">
        <f t="shared" si="0"/>
        <v>0</v>
      </c>
      <c r="J28" s="26">
        <f t="shared" si="0"/>
        <v>0</v>
      </c>
      <c r="K28" s="2"/>
      <c r="L28" s="317"/>
      <c r="M28" s="215"/>
      <c r="N28" s="215"/>
      <c r="O28" s="215"/>
      <c r="P28" s="215"/>
    </row>
    <row r="29" spans="1:17" ht="30" customHeight="1" x14ac:dyDescent="0.3">
      <c r="A29" s="639" t="s">
        <v>147</v>
      </c>
      <c r="B29" s="640"/>
      <c r="C29" s="640"/>
      <c r="D29" s="641"/>
      <c r="E29" s="26">
        <f t="shared" ref="E29:J29" si="1">E30+E37</f>
        <v>0</v>
      </c>
      <c r="F29" s="26">
        <f t="shared" si="1"/>
        <v>0</v>
      </c>
      <c r="G29" s="26">
        <f t="shared" si="1"/>
        <v>0</v>
      </c>
      <c r="H29" s="26">
        <f t="shared" si="1"/>
        <v>0</v>
      </c>
      <c r="I29" s="26">
        <f t="shared" si="1"/>
        <v>0</v>
      </c>
      <c r="J29" s="26">
        <f t="shared" si="1"/>
        <v>0</v>
      </c>
      <c r="K29" s="8"/>
      <c r="L29" s="317"/>
      <c r="M29" s="215"/>
      <c r="N29" s="215"/>
      <c r="O29" s="215"/>
      <c r="P29" s="215"/>
    </row>
    <row r="30" spans="1:17" ht="30" customHeight="1" x14ac:dyDescent="0.25">
      <c r="A30" s="493" t="s">
        <v>231</v>
      </c>
      <c r="B30" s="633"/>
      <c r="C30" s="633"/>
      <c r="D30" s="634"/>
      <c r="E30" s="26">
        <f t="shared" ref="E30:J30" si="2">E31+E32+E33+E34+E35+E36</f>
        <v>0</v>
      </c>
      <c r="F30" s="26">
        <f t="shared" si="2"/>
        <v>0</v>
      </c>
      <c r="G30" s="26">
        <f t="shared" si="2"/>
        <v>0</v>
      </c>
      <c r="H30" s="26">
        <f t="shared" si="2"/>
        <v>0</v>
      </c>
      <c r="I30" s="26">
        <f t="shared" si="2"/>
        <v>0</v>
      </c>
      <c r="J30" s="26">
        <f t="shared" si="2"/>
        <v>0</v>
      </c>
      <c r="K30" s="8"/>
      <c r="L30" s="317"/>
      <c r="M30" s="215"/>
      <c r="N30" s="215"/>
      <c r="O30" s="215"/>
      <c r="P30" s="215"/>
    </row>
    <row r="31" spans="1:17" ht="46.5" customHeight="1" x14ac:dyDescent="0.25">
      <c r="A31" s="493" t="s">
        <v>232</v>
      </c>
      <c r="B31" s="633"/>
      <c r="C31" s="633"/>
      <c r="D31" s="634"/>
      <c r="E31" s="115"/>
      <c r="F31" s="115"/>
      <c r="G31" s="115"/>
      <c r="H31" s="266"/>
      <c r="I31" s="115"/>
      <c r="J31" s="115"/>
      <c r="K31" s="8"/>
      <c r="L31" s="317"/>
      <c r="M31" s="203">
        <f t="shared" ref="M31:N36" si="3">E31</f>
        <v>0</v>
      </c>
      <c r="N31" s="203">
        <f t="shared" si="3"/>
        <v>0</v>
      </c>
      <c r="O31" s="203">
        <f t="shared" ref="O31:O36" si="4">F31</f>
        <v>0</v>
      </c>
      <c r="P31" s="204">
        <f>G31+H31+I31+J31</f>
        <v>0</v>
      </c>
      <c r="Q31" s="147"/>
    </row>
    <row r="32" spans="1:17" ht="30" customHeight="1" x14ac:dyDescent="0.3">
      <c r="A32" s="493" t="s">
        <v>233</v>
      </c>
      <c r="B32" s="633"/>
      <c r="C32" s="633"/>
      <c r="D32" s="634"/>
      <c r="E32" s="110"/>
      <c r="F32" s="110"/>
      <c r="G32" s="110"/>
      <c r="H32" s="88"/>
      <c r="I32" s="110"/>
      <c r="J32" s="110"/>
      <c r="K32" s="8"/>
      <c r="L32" s="317"/>
      <c r="M32" s="203">
        <f t="shared" si="3"/>
        <v>0</v>
      </c>
      <c r="N32" s="203">
        <f t="shared" si="3"/>
        <v>0</v>
      </c>
      <c r="O32" s="203">
        <f t="shared" si="4"/>
        <v>0</v>
      </c>
      <c r="P32" s="204">
        <f>G32+H32+I32+J32</f>
        <v>0</v>
      </c>
    </row>
    <row r="33" spans="1:16" ht="30" customHeight="1" x14ac:dyDescent="0.3">
      <c r="A33" s="493" t="s">
        <v>234</v>
      </c>
      <c r="B33" s="633"/>
      <c r="C33" s="633"/>
      <c r="D33" s="634"/>
      <c r="E33" s="110"/>
      <c r="F33" s="110"/>
      <c r="G33" s="110"/>
      <c r="H33" s="88"/>
      <c r="I33" s="110"/>
      <c r="J33" s="110"/>
      <c r="K33" s="8"/>
      <c r="L33" s="317"/>
      <c r="M33" s="203">
        <f t="shared" si="3"/>
        <v>0</v>
      </c>
      <c r="N33" s="203">
        <f t="shared" si="3"/>
        <v>0</v>
      </c>
      <c r="O33" s="203">
        <f t="shared" si="4"/>
        <v>0</v>
      </c>
      <c r="P33" s="204">
        <f t="shared" ref="P33:P40" si="5">G33+H33+I33+J33</f>
        <v>0</v>
      </c>
    </row>
    <row r="34" spans="1:16" ht="30" customHeight="1" x14ac:dyDescent="0.3">
      <c r="A34" s="493" t="s">
        <v>235</v>
      </c>
      <c r="B34" s="633"/>
      <c r="C34" s="633"/>
      <c r="D34" s="634"/>
      <c r="E34" s="110"/>
      <c r="F34" s="110"/>
      <c r="G34" s="110"/>
      <c r="H34" s="88"/>
      <c r="I34" s="110"/>
      <c r="J34" s="110"/>
      <c r="K34" s="8"/>
      <c r="L34" s="317"/>
      <c r="M34" s="203">
        <f t="shared" si="3"/>
        <v>0</v>
      </c>
      <c r="N34" s="203">
        <f t="shared" si="3"/>
        <v>0</v>
      </c>
      <c r="O34" s="203">
        <f t="shared" si="4"/>
        <v>0</v>
      </c>
      <c r="P34" s="204">
        <f t="shared" si="5"/>
        <v>0</v>
      </c>
    </row>
    <row r="35" spans="1:16" ht="30" customHeight="1" x14ac:dyDescent="0.3">
      <c r="A35" s="632" t="s">
        <v>236</v>
      </c>
      <c r="B35" s="633"/>
      <c r="C35" s="633"/>
      <c r="D35" s="634"/>
      <c r="E35" s="110"/>
      <c r="F35" s="110"/>
      <c r="G35" s="110"/>
      <c r="H35" s="88"/>
      <c r="I35" s="110"/>
      <c r="J35" s="110"/>
      <c r="K35" s="8"/>
      <c r="L35" s="317"/>
      <c r="M35" s="203">
        <f t="shared" si="3"/>
        <v>0</v>
      </c>
      <c r="N35" s="203">
        <f t="shared" si="3"/>
        <v>0</v>
      </c>
      <c r="O35" s="203">
        <f t="shared" si="4"/>
        <v>0</v>
      </c>
      <c r="P35" s="204">
        <f t="shared" si="5"/>
        <v>0</v>
      </c>
    </row>
    <row r="36" spans="1:16" ht="30" customHeight="1" x14ac:dyDescent="0.3">
      <c r="A36" s="493" t="s">
        <v>237</v>
      </c>
      <c r="B36" s="633"/>
      <c r="C36" s="633"/>
      <c r="D36" s="634"/>
      <c r="E36" s="110"/>
      <c r="F36" s="110"/>
      <c r="G36" s="110"/>
      <c r="H36" s="88"/>
      <c r="I36" s="110"/>
      <c r="J36" s="110"/>
      <c r="K36" s="8"/>
      <c r="L36" s="317"/>
      <c r="M36" s="203">
        <f t="shared" si="3"/>
        <v>0</v>
      </c>
      <c r="N36" s="203">
        <f t="shared" si="3"/>
        <v>0</v>
      </c>
      <c r="O36" s="203">
        <f t="shared" si="4"/>
        <v>0</v>
      </c>
      <c r="P36" s="204">
        <f t="shared" si="5"/>
        <v>0</v>
      </c>
    </row>
    <row r="37" spans="1:16" ht="30" customHeight="1" x14ac:dyDescent="0.25">
      <c r="A37" s="632" t="s">
        <v>238</v>
      </c>
      <c r="B37" s="633"/>
      <c r="C37" s="633"/>
      <c r="D37" s="634"/>
      <c r="E37" s="26">
        <f t="shared" ref="E37:J37" si="6">E38+E39+E40</f>
        <v>0</v>
      </c>
      <c r="F37" s="26">
        <f t="shared" si="6"/>
        <v>0</v>
      </c>
      <c r="G37" s="26">
        <f t="shared" si="6"/>
        <v>0</v>
      </c>
      <c r="H37" s="26">
        <f t="shared" si="6"/>
        <v>0</v>
      </c>
      <c r="I37" s="26">
        <f t="shared" si="6"/>
        <v>0</v>
      </c>
      <c r="J37" s="26">
        <f t="shared" si="6"/>
        <v>0</v>
      </c>
      <c r="K37" s="8"/>
      <c r="L37" s="317"/>
      <c r="M37" s="216"/>
      <c r="N37" s="216"/>
      <c r="O37" s="216"/>
      <c r="P37" s="216"/>
    </row>
    <row r="38" spans="1:16" ht="30" customHeight="1" x14ac:dyDescent="0.3">
      <c r="A38" s="493" t="s">
        <v>239</v>
      </c>
      <c r="B38" s="633"/>
      <c r="C38" s="633"/>
      <c r="D38" s="634"/>
      <c r="E38" s="110"/>
      <c r="F38" s="110"/>
      <c r="G38" s="110"/>
      <c r="H38" s="88"/>
      <c r="I38" s="110"/>
      <c r="J38" s="110"/>
      <c r="K38" s="8"/>
      <c r="L38" s="317"/>
      <c r="M38" s="203">
        <f t="shared" ref="M38:M40" si="7">E38</f>
        <v>0</v>
      </c>
      <c r="N38" s="203">
        <f t="shared" ref="N38:N40" si="8">F38</f>
        <v>0</v>
      </c>
      <c r="O38" s="203">
        <f t="shared" ref="O38:O40" si="9">F38</f>
        <v>0</v>
      </c>
      <c r="P38" s="204">
        <f t="shared" si="5"/>
        <v>0</v>
      </c>
    </row>
    <row r="39" spans="1:16" ht="30" customHeight="1" x14ac:dyDescent="0.3">
      <c r="A39" s="493" t="s">
        <v>240</v>
      </c>
      <c r="B39" s="633"/>
      <c r="C39" s="633"/>
      <c r="D39" s="634"/>
      <c r="E39" s="110"/>
      <c r="F39" s="110"/>
      <c r="G39" s="110"/>
      <c r="H39" s="88"/>
      <c r="I39" s="110"/>
      <c r="J39" s="110"/>
      <c r="K39" s="8"/>
      <c r="L39" s="317"/>
      <c r="M39" s="203">
        <f t="shared" si="7"/>
        <v>0</v>
      </c>
      <c r="N39" s="203">
        <f t="shared" si="8"/>
        <v>0</v>
      </c>
      <c r="O39" s="203">
        <f t="shared" si="9"/>
        <v>0</v>
      </c>
      <c r="P39" s="204">
        <f t="shared" si="5"/>
        <v>0</v>
      </c>
    </row>
    <row r="40" spans="1:16" ht="30" customHeight="1" x14ac:dyDescent="0.3">
      <c r="A40" s="493" t="s">
        <v>241</v>
      </c>
      <c r="B40" s="633"/>
      <c r="C40" s="633"/>
      <c r="D40" s="634"/>
      <c r="E40" s="110"/>
      <c r="F40" s="110"/>
      <c r="G40" s="110"/>
      <c r="H40" s="88"/>
      <c r="I40" s="110"/>
      <c r="J40" s="110"/>
      <c r="K40" s="8"/>
      <c r="L40" s="317"/>
      <c r="M40" s="203">
        <f t="shared" si="7"/>
        <v>0</v>
      </c>
      <c r="N40" s="203">
        <f t="shared" si="8"/>
        <v>0</v>
      </c>
      <c r="O40" s="203">
        <f t="shared" si="9"/>
        <v>0</v>
      </c>
      <c r="P40" s="204">
        <f t="shared" si="5"/>
        <v>0</v>
      </c>
    </row>
    <row r="41" spans="1:16" ht="30" customHeight="1" x14ac:dyDescent="0.3">
      <c r="A41" s="639" t="s">
        <v>148</v>
      </c>
      <c r="B41" s="640"/>
      <c r="C41" s="640"/>
      <c r="D41" s="641"/>
      <c r="E41" s="26">
        <f t="shared" ref="E41:J41" si="10">E42+E49</f>
        <v>0</v>
      </c>
      <c r="F41" s="26">
        <f t="shared" si="10"/>
        <v>0</v>
      </c>
      <c r="G41" s="26">
        <f t="shared" si="10"/>
        <v>0</v>
      </c>
      <c r="H41" s="26">
        <f t="shared" si="10"/>
        <v>0</v>
      </c>
      <c r="I41" s="26">
        <f t="shared" si="10"/>
        <v>0</v>
      </c>
      <c r="J41" s="26">
        <f t="shared" si="10"/>
        <v>0</v>
      </c>
      <c r="K41" s="8"/>
      <c r="L41" s="317"/>
      <c r="M41" s="216"/>
      <c r="N41" s="216"/>
      <c r="O41" s="216"/>
      <c r="P41" s="216"/>
    </row>
    <row r="42" spans="1:16" ht="30" customHeight="1" x14ac:dyDescent="0.25">
      <c r="A42" s="493" t="s">
        <v>242</v>
      </c>
      <c r="B42" s="633"/>
      <c r="C42" s="633"/>
      <c r="D42" s="634"/>
      <c r="E42" s="26">
        <f t="shared" ref="E42:J42" si="11">E43+E44+E45+E46+E47+E48</f>
        <v>0</v>
      </c>
      <c r="F42" s="26">
        <f t="shared" si="11"/>
        <v>0</v>
      </c>
      <c r="G42" s="26">
        <f t="shared" si="11"/>
        <v>0</v>
      </c>
      <c r="H42" s="26">
        <f t="shared" si="11"/>
        <v>0</v>
      </c>
      <c r="I42" s="26">
        <f t="shared" si="11"/>
        <v>0</v>
      </c>
      <c r="J42" s="26">
        <f t="shared" si="11"/>
        <v>0</v>
      </c>
      <c r="K42" s="8"/>
      <c r="L42" s="317"/>
      <c r="M42" s="216"/>
      <c r="N42" s="216"/>
      <c r="O42" s="216"/>
      <c r="P42" s="216"/>
    </row>
    <row r="43" spans="1:16" ht="30" customHeight="1" x14ac:dyDescent="0.3">
      <c r="A43" s="493" t="s">
        <v>243</v>
      </c>
      <c r="B43" s="633"/>
      <c r="C43" s="633"/>
      <c r="D43" s="634"/>
      <c r="E43" s="110"/>
      <c r="F43" s="110"/>
      <c r="G43" s="110"/>
      <c r="H43" s="88"/>
      <c r="I43" s="110"/>
      <c r="J43" s="110"/>
      <c r="K43" s="8"/>
      <c r="L43" s="317"/>
      <c r="M43" s="203">
        <f t="shared" ref="M43:N48" si="12">E43</f>
        <v>0</v>
      </c>
      <c r="N43" s="203">
        <f t="shared" si="12"/>
        <v>0</v>
      </c>
      <c r="O43" s="203">
        <f t="shared" ref="O43:O48" si="13">F43</f>
        <v>0</v>
      </c>
      <c r="P43" s="204">
        <f t="shared" ref="P43:P48" si="14">G43+H43+I43+J43</f>
        <v>0</v>
      </c>
    </row>
    <row r="44" spans="1:16" ht="30" customHeight="1" x14ac:dyDescent="0.3">
      <c r="A44" s="493" t="s">
        <v>244</v>
      </c>
      <c r="B44" s="633"/>
      <c r="C44" s="633"/>
      <c r="D44" s="634"/>
      <c r="E44" s="110"/>
      <c r="F44" s="110"/>
      <c r="G44" s="110"/>
      <c r="H44" s="88"/>
      <c r="I44" s="110"/>
      <c r="J44" s="110"/>
      <c r="K44" s="8"/>
      <c r="L44" s="317"/>
      <c r="M44" s="203">
        <f t="shared" si="12"/>
        <v>0</v>
      </c>
      <c r="N44" s="203">
        <f t="shared" si="12"/>
        <v>0</v>
      </c>
      <c r="O44" s="203">
        <f t="shared" si="13"/>
        <v>0</v>
      </c>
      <c r="P44" s="204">
        <f t="shared" si="14"/>
        <v>0</v>
      </c>
    </row>
    <row r="45" spans="1:16" ht="30" customHeight="1" x14ac:dyDescent="0.3">
      <c r="A45" s="493" t="s">
        <v>245</v>
      </c>
      <c r="B45" s="633"/>
      <c r="C45" s="633"/>
      <c r="D45" s="634"/>
      <c r="E45" s="110"/>
      <c r="F45" s="110"/>
      <c r="G45" s="110"/>
      <c r="H45" s="88"/>
      <c r="I45" s="110"/>
      <c r="J45" s="110"/>
      <c r="K45" s="8"/>
      <c r="L45" s="317"/>
      <c r="M45" s="203">
        <f t="shared" si="12"/>
        <v>0</v>
      </c>
      <c r="N45" s="203">
        <f t="shared" si="12"/>
        <v>0</v>
      </c>
      <c r="O45" s="203">
        <f t="shared" si="13"/>
        <v>0</v>
      </c>
      <c r="P45" s="204">
        <f t="shared" si="14"/>
        <v>0</v>
      </c>
    </row>
    <row r="46" spans="1:16" ht="30" customHeight="1" x14ac:dyDescent="0.3">
      <c r="A46" s="493" t="s">
        <v>246</v>
      </c>
      <c r="B46" s="633"/>
      <c r="C46" s="633"/>
      <c r="D46" s="634"/>
      <c r="E46" s="110"/>
      <c r="F46" s="110"/>
      <c r="G46" s="110"/>
      <c r="H46" s="88"/>
      <c r="I46" s="110"/>
      <c r="J46" s="110"/>
      <c r="K46" s="8"/>
      <c r="L46" s="317"/>
      <c r="M46" s="203">
        <f t="shared" si="12"/>
        <v>0</v>
      </c>
      <c r="N46" s="203">
        <f t="shared" si="12"/>
        <v>0</v>
      </c>
      <c r="O46" s="203">
        <f t="shared" si="13"/>
        <v>0</v>
      </c>
      <c r="P46" s="204">
        <f t="shared" si="14"/>
        <v>0</v>
      </c>
    </row>
    <row r="47" spans="1:16" ht="30" customHeight="1" x14ac:dyDescent="0.3">
      <c r="A47" s="632" t="s">
        <v>247</v>
      </c>
      <c r="B47" s="633"/>
      <c r="C47" s="633"/>
      <c r="D47" s="634"/>
      <c r="E47" s="110"/>
      <c r="F47" s="110"/>
      <c r="G47" s="110"/>
      <c r="H47" s="88"/>
      <c r="I47" s="110"/>
      <c r="J47" s="110"/>
      <c r="K47" s="8"/>
      <c r="L47" s="317"/>
      <c r="M47" s="203">
        <f t="shared" si="12"/>
        <v>0</v>
      </c>
      <c r="N47" s="203">
        <f t="shared" si="12"/>
        <v>0</v>
      </c>
      <c r="O47" s="203">
        <f t="shared" si="13"/>
        <v>0</v>
      </c>
      <c r="P47" s="204">
        <f t="shared" si="14"/>
        <v>0</v>
      </c>
    </row>
    <row r="48" spans="1:16" ht="30" customHeight="1" x14ac:dyDescent="0.3">
      <c r="A48" s="493" t="s">
        <v>248</v>
      </c>
      <c r="B48" s="633"/>
      <c r="C48" s="633"/>
      <c r="D48" s="634"/>
      <c r="E48" s="110"/>
      <c r="F48" s="110"/>
      <c r="G48" s="110"/>
      <c r="H48" s="88"/>
      <c r="I48" s="110"/>
      <c r="J48" s="110"/>
      <c r="K48" s="8"/>
      <c r="L48" s="317"/>
      <c r="M48" s="203">
        <f t="shared" si="12"/>
        <v>0</v>
      </c>
      <c r="N48" s="203">
        <f t="shared" si="12"/>
        <v>0</v>
      </c>
      <c r="O48" s="203">
        <f t="shared" si="13"/>
        <v>0</v>
      </c>
      <c r="P48" s="204">
        <f t="shared" si="14"/>
        <v>0</v>
      </c>
    </row>
    <row r="49" spans="1:16" ht="30" customHeight="1" x14ac:dyDescent="0.25">
      <c r="A49" s="493" t="s">
        <v>249</v>
      </c>
      <c r="B49" s="633"/>
      <c r="C49" s="633"/>
      <c r="D49" s="634"/>
      <c r="E49" s="26">
        <f t="shared" ref="E49:J49" si="15">E50+E51+E52</f>
        <v>0</v>
      </c>
      <c r="F49" s="26">
        <f t="shared" si="15"/>
        <v>0</v>
      </c>
      <c r="G49" s="26">
        <f t="shared" si="15"/>
        <v>0</v>
      </c>
      <c r="H49" s="26">
        <f t="shared" si="15"/>
        <v>0</v>
      </c>
      <c r="I49" s="26">
        <f t="shared" si="15"/>
        <v>0</v>
      </c>
      <c r="J49" s="26">
        <f t="shared" si="15"/>
        <v>0</v>
      </c>
      <c r="K49" s="8"/>
      <c r="L49" s="317"/>
      <c r="M49" s="215"/>
      <c r="N49" s="215"/>
      <c r="O49" s="215"/>
      <c r="P49" s="215"/>
    </row>
    <row r="50" spans="1:16" ht="30" customHeight="1" x14ac:dyDescent="0.3">
      <c r="A50" s="493" t="s">
        <v>250</v>
      </c>
      <c r="B50" s="633"/>
      <c r="C50" s="633"/>
      <c r="D50" s="634"/>
      <c r="E50" s="110"/>
      <c r="F50" s="110"/>
      <c r="G50" s="110"/>
      <c r="H50" s="88"/>
      <c r="I50" s="110"/>
      <c r="J50" s="110"/>
      <c r="K50" s="8"/>
      <c r="L50" s="317"/>
      <c r="M50" s="203">
        <f t="shared" ref="M50:N52" si="16">E50</f>
        <v>0</v>
      </c>
      <c r="N50" s="203">
        <f t="shared" si="16"/>
        <v>0</v>
      </c>
      <c r="O50" s="203">
        <f t="shared" ref="O50:O52" si="17">F50</f>
        <v>0</v>
      </c>
      <c r="P50" s="204">
        <f t="shared" ref="P50:P52" si="18">G50+H50+I50+J50</f>
        <v>0</v>
      </c>
    </row>
    <row r="51" spans="1:16" ht="30" customHeight="1" x14ac:dyDescent="0.3">
      <c r="A51" s="493" t="s">
        <v>251</v>
      </c>
      <c r="B51" s="633"/>
      <c r="C51" s="633"/>
      <c r="D51" s="634"/>
      <c r="E51" s="110"/>
      <c r="F51" s="110"/>
      <c r="G51" s="110"/>
      <c r="H51" s="88"/>
      <c r="I51" s="110"/>
      <c r="J51" s="110"/>
      <c r="K51" s="8"/>
      <c r="L51" s="317"/>
      <c r="M51" s="203">
        <f t="shared" si="16"/>
        <v>0</v>
      </c>
      <c r="N51" s="203">
        <f t="shared" si="16"/>
        <v>0</v>
      </c>
      <c r="O51" s="203">
        <f t="shared" si="17"/>
        <v>0</v>
      </c>
      <c r="P51" s="204">
        <f t="shared" si="18"/>
        <v>0</v>
      </c>
    </row>
    <row r="52" spans="1:16" ht="30" customHeight="1" x14ac:dyDescent="0.3">
      <c r="A52" s="493" t="s">
        <v>252</v>
      </c>
      <c r="B52" s="633"/>
      <c r="C52" s="633"/>
      <c r="D52" s="634"/>
      <c r="E52" s="110"/>
      <c r="F52" s="110"/>
      <c r="G52" s="110"/>
      <c r="H52" s="88"/>
      <c r="I52" s="110"/>
      <c r="J52" s="110"/>
      <c r="K52" s="8"/>
      <c r="L52" s="317"/>
      <c r="M52" s="203">
        <f t="shared" si="16"/>
        <v>0</v>
      </c>
      <c r="N52" s="203">
        <f t="shared" si="16"/>
        <v>0</v>
      </c>
      <c r="O52" s="203">
        <f t="shared" si="17"/>
        <v>0</v>
      </c>
      <c r="P52" s="204">
        <f t="shared" si="18"/>
        <v>0</v>
      </c>
    </row>
    <row r="53" spans="1:16" ht="30" customHeight="1" x14ac:dyDescent="0.3">
      <c r="A53" s="639" t="s">
        <v>149</v>
      </c>
      <c r="B53" s="640"/>
      <c r="C53" s="640"/>
      <c r="D53" s="641"/>
      <c r="E53" s="26">
        <f t="shared" ref="E53:J53" si="19">E54+E61</f>
        <v>0</v>
      </c>
      <c r="F53" s="26">
        <f t="shared" si="19"/>
        <v>0</v>
      </c>
      <c r="G53" s="26">
        <f t="shared" si="19"/>
        <v>0</v>
      </c>
      <c r="H53" s="26">
        <f t="shared" si="19"/>
        <v>0</v>
      </c>
      <c r="I53" s="26">
        <f t="shared" si="19"/>
        <v>0</v>
      </c>
      <c r="J53" s="26">
        <f t="shared" si="19"/>
        <v>0</v>
      </c>
      <c r="K53" s="8"/>
      <c r="L53" s="317"/>
      <c r="M53" s="216"/>
      <c r="N53" s="216"/>
      <c r="O53" s="216"/>
      <c r="P53" s="216"/>
    </row>
    <row r="54" spans="1:16" ht="30" customHeight="1" x14ac:dyDescent="0.25">
      <c r="A54" s="493" t="s">
        <v>253</v>
      </c>
      <c r="B54" s="633"/>
      <c r="C54" s="633"/>
      <c r="D54" s="634"/>
      <c r="E54" s="26">
        <f t="shared" ref="E54:J54" si="20">E55+E56+E57+E58+E59+E60</f>
        <v>0</v>
      </c>
      <c r="F54" s="26">
        <f t="shared" si="20"/>
        <v>0</v>
      </c>
      <c r="G54" s="26">
        <f t="shared" si="20"/>
        <v>0</v>
      </c>
      <c r="H54" s="26">
        <f t="shared" si="20"/>
        <v>0</v>
      </c>
      <c r="I54" s="26">
        <f t="shared" si="20"/>
        <v>0</v>
      </c>
      <c r="J54" s="26">
        <f t="shared" si="20"/>
        <v>0</v>
      </c>
      <c r="K54" s="8"/>
      <c r="L54" s="317"/>
      <c r="M54" s="216"/>
      <c r="N54" s="216"/>
      <c r="O54" s="216"/>
      <c r="P54" s="216"/>
    </row>
    <row r="55" spans="1:16" ht="30" customHeight="1" x14ac:dyDescent="0.3">
      <c r="A55" s="493" t="s">
        <v>254</v>
      </c>
      <c r="B55" s="633"/>
      <c r="C55" s="633"/>
      <c r="D55" s="634"/>
      <c r="E55" s="110"/>
      <c r="F55" s="110"/>
      <c r="G55" s="110"/>
      <c r="H55" s="88"/>
      <c r="I55" s="110"/>
      <c r="J55" s="110"/>
      <c r="K55" s="8"/>
      <c r="L55" s="317"/>
      <c r="M55" s="203">
        <f t="shared" ref="M55:N60" si="21">E55</f>
        <v>0</v>
      </c>
      <c r="N55" s="203">
        <f t="shared" si="21"/>
        <v>0</v>
      </c>
      <c r="O55" s="203">
        <f t="shared" ref="O55:O60" si="22">F55</f>
        <v>0</v>
      </c>
      <c r="P55" s="204">
        <f t="shared" ref="P55:P65" si="23">G55+H55+I55+J55</f>
        <v>0</v>
      </c>
    </row>
    <row r="56" spans="1:16" ht="30" customHeight="1" x14ac:dyDescent="0.3">
      <c r="A56" s="493" t="s">
        <v>255</v>
      </c>
      <c r="B56" s="633"/>
      <c r="C56" s="633"/>
      <c r="D56" s="634"/>
      <c r="E56" s="110"/>
      <c r="F56" s="110"/>
      <c r="G56" s="110"/>
      <c r="H56" s="88"/>
      <c r="I56" s="110"/>
      <c r="J56" s="110"/>
      <c r="K56" s="8"/>
      <c r="L56" s="317"/>
      <c r="M56" s="203">
        <f t="shared" si="21"/>
        <v>0</v>
      </c>
      <c r="N56" s="203">
        <f t="shared" si="21"/>
        <v>0</v>
      </c>
      <c r="O56" s="203">
        <f t="shared" si="22"/>
        <v>0</v>
      </c>
      <c r="P56" s="204">
        <f t="shared" si="23"/>
        <v>0</v>
      </c>
    </row>
    <row r="57" spans="1:16" ht="30" customHeight="1" x14ac:dyDescent="0.3">
      <c r="A57" s="493" t="s">
        <v>256</v>
      </c>
      <c r="B57" s="633"/>
      <c r="C57" s="633"/>
      <c r="D57" s="634"/>
      <c r="E57" s="110"/>
      <c r="F57" s="110"/>
      <c r="G57" s="110"/>
      <c r="H57" s="88"/>
      <c r="I57" s="110"/>
      <c r="J57" s="110"/>
      <c r="K57" s="8"/>
      <c r="L57" s="317"/>
      <c r="M57" s="203">
        <f t="shared" si="21"/>
        <v>0</v>
      </c>
      <c r="N57" s="203">
        <f t="shared" si="21"/>
        <v>0</v>
      </c>
      <c r="O57" s="203">
        <f t="shared" si="22"/>
        <v>0</v>
      </c>
      <c r="P57" s="204">
        <f t="shared" si="23"/>
        <v>0</v>
      </c>
    </row>
    <row r="58" spans="1:16" ht="30" customHeight="1" x14ac:dyDescent="0.3">
      <c r="A58" s="493" t="s">
        <v>257</v>
      </c>
      <c r="B58" s="633"/>
      <c r="C58" s="633"/>
      <c r="D58" s="634"/>
      <c r="E58" s="110"/>
      <c r="F58" s="110"/>
      <c r="G58" s="110"/>
      <c r="H58" s="88"/>
      <c r="I58" s="110"/>
      <c r="J58" s="110"/>
      <c r="K58" s="8"/>
      <c r="L58" s="317"/>
      <c r="M58" s="203">
        <f t="shared" si="21"/>
        <v>0</v>
      </c>
      <c r="N58" s="203">
        <f t="shared" si="21"/>
        <v>0</v>
      </c>
      <c r="O58" s="203">
        <f t="shared" si="22"/>
        <v>0</v>
      </c>
      <c r="P58" s="204">
        <f t="shared" si="23"/>
        <v>0</v>
      </c>
    </row>
    <row r="59" spans="1:16" ht="30" customHeight="1" x14ac:dyDescent="0.3">
      <c r="A59" s="632" t="s">
        <v>258</v>
      </c>
      <c r="B59" s="633"/>
      <c r="C59" s="633"/>
      <c r="D59" s="634"/>
      <c r="E59" s="110"/>
      <c r="F59" s="110"/>
      <c r="G59" s="110"/>
      <c r="H59" s="88"/>
      <c r="I59" s="110"/>
      <c r="J59" s="110"/>
      <c r="K59" s="8"/>
      <c r="L59" s="317"/>
      <c r="M59" s="203">
        <f t="shared" si="21"/>
        <v>0</v>
      </c>
      <c r="N59" s="203">
        <f t="shared" si="21"/>
        <v>0</v>
      </c>
      <c r="O59" s="203">
        <f t="shared" si="22"/>
        <v>0</v>
      </c>
      <c r="P59" s="204">
        <f t="shared" si="23"/>
        <v>0</v>
      </c>
    </row>
    <row r="60" spans="1:16" ht="30" customHeight="1" x14ac:dyDescent="0.3">
      <c r="A60" s="493" t="s">
        <v>259</v>
      </c>
      <c r="B60" s="633"/>
      <c r="C60" s="633"/>
      <c r="D60" s="634"/>
      <c r="E60" s="110"/>
      <c r="F60" s="110"/>
      <c r="G60" s="110"/>
      <c r="H60" s="88"/>
      <c r="I60" s="110"/>
      <c r="J60" s="110"/>
      <c r="K60" s="8"/>
      <c r="L60" s="317"/>
      <c r="M60" s="203">
        <f t="shared" si="21"/>
        <v>0</v>
      </c>
      <c r="N60" s="203">
        <f t="shared" si="21"/>
        <v>0</v>
      </c>
      <c r="O60" s="203">
        <f t="shared" si="22"/>
        <v>0</v>
      </c>
      <c r="P60" s="204">
        <f t="shared" si="23"/>
        <v>0</v>
      </c>
    </row>
    <row r="61" spans="1:16" ht="30" customHeight="1" x14ac:dyDescent="0.25">
      <c r="A61" s="493" t="s">
        <v>260</v>
      </c>
      <c r="B61" s="633"/>
      <c r="C61" s="633"/>
      <c r="D61" s="634"/>
      <c r="E61" s="26">
        <f t="shared" ref="E61:J61" si="24">E62+E63+E64</f>
        <v>0</v>
      </c>
      <c r="F61" s="26">
        <f t="shared" si="24"/>
        <v>0</v>
      </c>
      <c r="G61" s="26">
        <f t="shared" si="24"/>
        <v>0</v>
      </c>
      <c r="H61" s="26">
        <f t="shared" si="24"/>
        <v>0</v>
      </c>
      <c r="I61" s="26">
        <f t="shared" si="24"/>
        <v>0</v>
      </c>
      <c r="J61" s="26">
        <f t="shared" si="24"/>
        <v>0</v>
      </c>
      <c r="K61" s="8"/>
      <c r="L61" s="317"/>
      <c r="M61" s="216"/>
      <c r="N61" s="216"/>
      <c r="O61" s="216"/>
      <c r="P61" s="216"/>
    </row>
    <row r="62" spans="1:16" ht="30" customHeight="1" x14ac:dyDescent="0.3">
      <c r="A62" s="493" t="s">
        <v>261</v>
      </c>
      <c r="B62" s="633"/>
      <c r="C62" s="633"/>
      <c r="D62" s="634"/>
      <c r="E62" s="110"/>
      <c r="F62" s="110"/>
      <c r="G62" s="110"/>
      <c r="H62" s="88"/>
      <c r="I62" s="110"/>
      <c r="J62" s="110"/>
      <c r="K62" s="8"/>
      <c r="L62" s="317"/>
      <c r="M62" s="203">
        <f t="shared" ref="M62:N65" si="25">E62</f>
        <v>0</v>
      </c>
      <c r="N62" s="203">
        <f t="shared" si="25"/>
        <v>0</v>
      </c>
      <c r="O62" s="203">
        <f t="shared" ref="O62:O65" si="26">F62</f>
        <v>0</v>
      </c>
      <c r="P62" s="204">
        <f t="shared" si="23"/>
        <v>0</v>
      </c>
    </row>
    <row r="63" spans="1:16" ht="30" customHeight="1" x14ac:dyDescent="0.3">
      <c r="A63" s="493" t="s">
        <v>262</v>
      </c>
      <c r="B63" s="633"/>
      <c r="C63" s="633"/>
      <c r="D63" s="634"/>
      <c r="E63" s="110"/>
      <c r="F63" s="110"/>
      <c r="G63" s="110"/>
      <c r="H63" s="88"/>
      <c r="I63" s="110"/>
      <c r="J63" s="110"/>
      <c r="K63" s="8"/>
      <c r="L63" s="317"/>
      <c r="M63" s="203">
        <f t="shared" si="25"/>
        <v>0</v>
      </c>
      <c r="N63" s="203">
        <f t="shared" si="25"/>
        <v>0</v>
      </c>
      <c r="O63" s="203">
        <f t="shared" si="26"/>
        <v>0</v>
      </c>
      <c r="P63" s="204">
        <f t="shared" si="23"/>
        <v>0</v>
      </c>
    </row>
    <row r="64" spans="1:16" ht="30" customHeight="1" x14ac:dyDescent="0.3">
      <c r="A64" s="493" t="s">
        <v>263</v>
      </c>
      <c r="B64" s="633"/>
      <c r="C64" s="633"/>
      <c r="D64" s="634"/>
      <c r="E64" s="110"/>
      <c r="F64" s="110"/>
      <c r="G64" s="110"/>
      <c r="H64" s="88"/>
      <c r="I64" s="110"/>
      <c r="J64" s="110"/>
      <c r="K64" s="8"/>
      <c r="L64" s="317"/>
      <c r="M64" s="203">
        <f t="shared" si="25"/>
        <v>0</v>
      </c>
      <c r="N64" s="203">
        <f t="shared" si="25"/>
        <v>0</v>
      </c>
      <c r="O64" s="203">
        <f t="shared" si="26"/>
        <v>0</v>
      </c>
      <c r="P64" s="204">
        <f t="shared" si="23"/>
        <v>0</v>
      </c>
    </row>
    <row r="65" spans="1:19" ht="30" customHeight="1" x14ac:dyDescent="0.3">
      <c r="A65" s="493" t="s">
        <v>150</v>
      </c>
      <c r="B65" s="635"/>
      <c r="C65" s="635"/>
      <c r="D65" s="636"/>
      <c r="E65" s="110"/>
      <c r="F65" s="110"/>
      <c r="G65" s="110"/>
      <c r="H65" s="88"/>
      <c r="I65" s="110"/>
      <c r="J65" s="110"/>
      <c r="K65" s="8"/>
      <c r="L65" s="317"/>
      <c r="M65" s="203">
        <f t="shared" si="25"/>
        <v>0</v>
      </c>
      <c r="N65" s="203">
        <f t="shared" si="25"/>
        <v>0</v>
      </c>
      <c r="O65" s="203">
        <f t="shared" si="26"/>
        <v>0</v>
      </c>
      <c r="P65" s="204">
        <f t="shared" si="23"/>
        <v>0</v>
      </c>
    </row>
    <row r="66" spans="1:19" ht="30" customHeight="1" x14ac:dyDescent="0.3">
      <c r="A66" s="639" t="s">
        <v>170</v>
      </c>
      <c r="B66" s="640"/>
      <c r="C66" s="640"/>
      <c r="D66" s="641"/>
      <c r="E66" s="26">
        <f t="shared" ref="E66:J66" si="27">E67+E70+E71+E72+E73+E74+E85+E86</f>
        <v>0</v>
      </c>
      <c r="F66" s="26">
        <f t="shared" si="27"/>
        <v>0</v>
      </c>
      <c r="G66" s="26">
        <f t="shared" si="27"/>
        <v>0</v>
      </c>
      <c r="H66" s="26">
        <f t="shared" si="27"/>
        <v>0</v>
      </c>
      <c r="I66" s="26">
        <f t="shared" si="27"/>
        <v>0</v>
      </c>
      <c r="J66" s="26">
        <f t="shared" si="27"/>
        <v>0</v>
      </c>
      <c r="K66" s="2"/>
      <c r="L66" s="317"/>
      <c r="M66" s="216"/>
      <c r="N66" s="216"/>
      <c r="O66" s="216"/>
      <c r="P66" s="216"/>
    </row>
    <row r="67" spans="1:19" ht="30" customHeight="1" x14ac:dyDescent="0.3">
      <c r="A67" s="493" t="s">
        <v>151</v>
      </c>
      <c r="B67" s="635"/>
      <c r="C67" s="635"/>
      <c r="D67" s="636"/>
      <c r="E67" s="26">
        <f t="shared" ref="E67:J67" si="28">E68+E69</f>
        <v>0</v>
      </c>
      <c r="F67" s="26">
        <f t="shared" si="28"/>
        <v>0</v>
      </c>
      <c r="G67" s="26">
        <f t="shared" si="28"/>
        <v>0</v>
      </c>
      <c r="H67" s="26">
        <f t="shared" si="28"/>
        <v>0</v>
      </c>
      <c r="I67" s="26">
        <f t="shared" si="28"/>
        <v>0</v>
      </c>
      <c r="J67" s="26">
        <f t="shared" si="28"/>
        <v>0</v>
      </c>
      <c r="K67" s="8"/>
      <c r="L67" s="317"/>
      <c r="M67" s="216"/>
      <c r="N67" s="215"/>
      <c r="O67" s="215"/>
      <c r="P67" s="215"/>
      <c r="Q67" s="197"/>
    </row>
    <row r="68" spans="1:19" ht="30" customHeight="1" x14ac:dyDescent="0.3">
      <c r="A68" s="493" t="s">
        <v>900</v>
      </c>
      <c r="B68" s="635"/>
      <c r="C68" s="635"/>
      <c r="D68" s="636"/>
      <c r="E68" s="110"/>
      <c r="F68" s="110"/>
      <c r="G68" s="110"/>
      <c r="H68" s="88"/>
      <c r="I68" s="110"/>
      <c r="J68" s="110"/>
      <c r="K68" s="8"/>
      <c r="L68" s="317"/>
      <c r="M68" s="216"/>
      <c r="N68" s="215"/>
      <c r="O68" s="203">
        <f t="shared" ref="O68:O73" si="29">F68</f>
        <v>0</v>
      </c>
      <c r="P68" s="204">
        <f t="shared" ref="P68:P86" si="30">G68+H68+I68+J68</f>
        <v>0</v>
      </c>
      <c r="Q68" s="197"/>
    </row>
    <row r="69" spans="1:19" ht="30" customHeight="1" x14ac:dyDescent="0.3">
      <c r="A69" s="493" t="s">
        <v>901</v>
      </c>
      <c r="B69" s="635"/>
      <c r="C69" s="635"/>
      <c r="D69" s="636"/>
      <c r="E69" s="110"/>
      <c r="F69" s="110"/>
      <c r="G69" s="110"/>
      <c r="H69" s="88"/>
      <c r="I69" s="110"/>
      <c r="J69" s="110"/>
      <c r="K69" s="8"/>
      <c r="L69" s="317"/>
      <c r="M69" s="216"/>
      <c r="N69" s="215"/>
      <c r="O69" s="203">
        <f t="shared" si="29"/>
        <v>0</v>
      </c>
      <c r="P69" s="204">
        <f t="shared" si="30"/>
        <v>0</v>
      </c>
      <c r="Q69" s="197"/>
    </row>
    <row r="70" spans="1:19" ht="30" customHeight="1" x14ac:dyDescent="0.3">
      <c r="A70" s="493" t="s">
        <v>152</v>
      </c>
      <c r="B70" s="635"/>
      <c r="C70" s="635"/>
      <c r="D70" s="636"/>
      <c r="E70" s="110"/>
      <c r="F70" s="110"/>
      <c r="G70" s="110"/>
      <c r="H70" s="88"/>
      <c r="I70" s="110"/>
      <c r="J70" s="110"/>
      <c r="K70" s="8"/>
      <c r="L70" s="317"/>
      <c r="M70" s="216"/>
      <c r="N70" s="215"/>
      <c r="O70" s="203">
        <f t="shared" si="29"/>
        <v>0</v>
      </c>
      <c r="P70" s="204">
        <f t="shared" si="30"/>
        <v>0</v>
      </c>
      <c r="Q70" s="197"/>
    </row>
    <row r="71" spans="1:19" ht="30" customHeight="1" x14ac:dyDescent="0.3">
      <c r="A71" s="493" t="s">
        <v>153</v>
      </c>
      <c r="B71" s="635"/>
      <c r="C71" s="635"/>
      <c r="D71" s="636"/>
      <c r="E71" s="110"/>
      <c r="F71" s="110"/>
      <c r="G71" s="110"/>
      <c r="H71" s="88"/>
      <c r="I71" s="110"/>
      <c r="J71" s="110"/>
      <c r="K71" s="8"/>
      <c r="L71" s="317"/>
      <c r="M71" s="216"/>
      <c r="N71" s="215"/>
      <c r="O71" s="203">
        <f t="shared" si="29"/>
        <v>0</v>
      </c>
      <c r="P71" s="204">
        <f t="shared" si="30"/>
        <v>0</v>
      </c>
      <c r="Q71" s="197"/>
    </row>
    <row r="72" spans="1:19" ht="30" customHeight="1" x14ac:dyDescent="0.3">
      <c r="A72" s="493" t="s">
        <v>154</v>
      </c>
      <c r="B72" s="635"/>
      <c r="C72" s="635"/>
      <c r="D72" s="636"/>
      <c r="E72" s="110"/>
      <c r="F72" s="110"/>
      <c r="G72" s="110"/>
      <c r="H72" s="88"/>
      <c r="I72" s="110"/>
      <c r="J72" s="110"/>
      <c r="K72" s="8"/>
      <c r="L72" s="317"/>
      <c r="M72" s="216"/>
      <c r="N72" s="215"/>
      <c r="O72" s="203">
        <f t="shared" si="29"/>
        <v>0</v>
      </c>
      <c r="P72" s="204">
        <f t="shared" si="30"/>
        <v>0</v>
      </c>
      <c r="Q72" s="197"/>
    </row>
    <row r="73" spans="1:19" ht="30" customHeight="1" x14ac:dyDescent="0.3">
      <c r="A73" s="493" t="s">
        <v>155</v>
      </c>
      <c r="B73" s="635"/>
      <c r="C73" s="635"/>
      <c r="D73" s="636"/>
      <c r="E73" s="110"/>
      <c r="F73" s="110"/>
      <c r="G73" s="110"/>
      <c r="H73" s="88"/>
      <c r="I73" s="110"/>
      <c r="J73" s="110"/>
      <c r="K73" s="8"/>
      <c r="L73" s="317"/>
      <c r="M73" s="216"/>
      <c r="N73" s="215"/>
      <c r="O73" s="203">
        <f t="shared" si="29"/>
        <v>0</v>
      </c>
      <c r="P73" s="204">
        <f t="shared" si="30"/>
        <v>0</v>
      </c>
      <c r="Q73" s="197"/>
    </row>
    <row r="74" spans="1:19" ht="30" customHeight="1" x14ac:dyDescent="0.3">
      <c r="A74" s="493" t="s">
        <v>156</v>
      </c>
      <c r="B74" s="635"/>
      <c r="C74" s="635"/>
      <c r="D74" s="636"/>
      <c r="E74" s="26">
        <f t="shared" ref="E74:J74" si="31">E75+E76+E77+E78+E79+E80+E81+E82+E83+E84</f>
        <v>0</v>
      </c>
      <c r="F74" s="26">
        <f t="shared" si="31"/>
        <v>0</v>
      </c>
      <c r="G74" s="26">
        <f t="shared" si="31"/>
        <v>0</v>
      </c>
      <c r="H74" s="26">
        <f t="shared" si="31"/>
        <v>0</v>
      </c>
      <c r="I74" s="26">
        <f t="shared" si="31"/>
        <v>0</v>
      </c>
      <c r="J74" s="26">
        <f t="shared" si="31"/>
        <v>0</v>
      </c>
      <c r="K74" s="8"/>
      <c r="L74" s="317"/>
      <c r="M74" s="215"/>
      <c r="N74" s="215"/>
      <c r="O74" s="215"/>
      <c r="P74" s="215"/>
      <c r="Q74" s="197"/>
      <c r="R74" s="197"/>
      <c r="S74" s="197"/>
    </row>
    <row r="75" spans="1:19" ht="30" customHeight="1" x14ac:dyDescent="0.3">
      <c r="A75" s="493" t="s">
        <v>157</v>
      </c>
      <c r="B75" s="635"/>
      <c r="C75" s="635"/>
      <c r="D75" s="636"/>
      <c r="E75" s="110"/>
      <c r="F75" s="110"/>
      <c r="G75" s="110"/>
      <c r="H75" s="88"/>
      <c r="I75" s="110"/>
      <c r="J75" s="110"/>
      <c r="K75" s="8"/>
      <c r="L75" s="317"/>
      <c r="M75" s="215"/>
      <c r="N75" s="215"/>
      <c r="O75" s="203">
        <f t="shared" ref="O75:O86" si="32">F75</f>
        <v>0</v>
      </c>
      <c r="P75" s="204">
        <f t="shared" si="30"/>
        <v>0</v>
      </c>
      <c r="Q75" s="197"/>
      <c r="R75" s="197"/>
      <c r="S75" s="197"/>
    </row>
    <row r="76" spans="1:19" ht="30" customHeight="1" x14ac:dyDescent="0.3">
      <c r="A76" s="493" t="s">
        <v>158</v>
      </c>
      <c r="B76" s="635"/>
      <c r="C76" s="635"/>
      <c r="D76" s="636"/>
      <c r="E76" s="110"/>
      <c r="F76" s="110"/>
      <c r="G76" s="110"/>
      <c r="H76" s="88"/>
      <c r="I76" s="110"/>
      <c r="J76" s="110"/>
      <c r="K76" s="8"/>
      <c r="L76" s="317"/>
      <c r="M76" s="215"/>
      <c r="N76" s="215"/>
      <c r="O76" s="203">
        <f t="shared" si="32"/>
        <v>0</v>
      </c>
      <c r="P76" s="204">
        <f t="shared" si="30"/>
        <v>0</v>
      </c>
      <c r="Q76" s="197"/>
      <c r="R76" s="197"/>
      <c r="S76" s="197"/>
    </row>
    <row r="77" spans="1:19" ht="30" customHeight="1" x14ac:dyDescent="0.3">
      <c r="A77" s="493" t="s">
        <v>159</v>
      </c>
      <c r="B77" s="635"/>
      <c r="C77" s="635"/>
      <c r="D77" s="636"/>
      <c r="E77" s="110"/>
      <c r="F77" s="110"/>
      <c r="G77" s="110"/>
      <c r="H77" s="88"/>
      <c r="I77" s="110"/>
      <c r="J77" s="110"/>
      <c r="K77" s="8"/>
      <c r="L77" s="317"/>
      <c r="M77" s="215"/>
      <c r="N77" s="215"/>
      <c r="O77" s="203">
        <f t="shared" si="32"/>
        <v>0</v>
      </c>
      <c r="P77" s="204">
        <f t="shared" si="30"/>
        <v>0</v>
      </c>
      <c r="Q77" s="197"/>
      <c r="R77" s="197"/>
      <c r="S77" s="197"/>
    </row>
    <row r="78" spans="1:19" ht="30" customHeight="1" x14ac:dyDescent="0.3">
      <c r="A78" s="493" t="s">
        <v>160</v>
      </c>
      <c r="B78" s="635"/>
      <c r="C78" s="635"/>
      <c r="D78" s="636"/>
      <c r="E78" s="110"/>
      <c r="F78" s="110"/>
      <c r="G78" s="110"/>
      <c r="H78" s="88"/>
      <c r="I78" s="110"/>
      <c r="J78" s="110"/>
      <c r="K78" s="8"/>
      <c r="L78" s="317"/>
      <c r="M78" s="215"/>
      <c r="N78" s="215"/>
      <c r="O78" s="203">
        <f t="shared" si="32"/>
        <v>0</v>
      </c>
      <c r="P78" s="204">
        <f t="shared" si="30"/>
        <v>0</v>
      </c>
      <c r="Q78" s="197"/>
      <c r="R78" s="197"/>
      <c r="S78" s="197"/>
    </row>
    <row r="79" spans="1:19" ht="30" customHeight="1" x14ac:dyDescent="0.3">
      <c r="A79" s="493" t="s">
        <v>161</v>
      </c>
      <c r="B79" s="635"/>
      <c r="C79" s="635"/>
      <c r="D79" s="636"/>
      <c r="E79" s="110"/>
      <c r="F79" s="110"/>
      <c r="G79" s="110"/>
      <c r="H79" s="88"/>
      <c r="I79" s="110"/>
      <c r="J79" s="110"/>
      <c r="K79" s="8"/>
      <c r="L79" s="317"/>
      <c r="M79" s="215"/>
      <c r="N79" s="215"/>
      <c r="O79" s="203">
        <f t="shared" si="32"/>
        <v>0</v>
      </c>
      <c r="P79" s="204">
        <f t="shared" si="30"/>
        <v>0</v>
      </c>
      <c r="Q79" s="197"/>
      <c r="R79" s="197"/>
      <c r="S79" s="197"/>
    </row>
    <row r="80" spans="1:19" ht="30" customHeight="1" x14ac:dyDescent="0.3">
      <c r="A80" s="493" t="s">
        <v>162</v>
      </c>
      <c r="B80" s="635"/>
      <c r="C80" s="635"/>
      <c r="D80" s="636"/>
      <c r="E80" s="110"/>
      <c r="F80" s="110"/>
      <c r="G80" s="110"/>
      <c r="H80" s="88"/>
      <c r="I80" s="110"/>
      <c r="J80" s="110"/>
      <c r="K80" s="8"/>
      <c r="L80" s="317"/>
      <c r="M80" s="215"/>
      <c r="N80" s="215"/>
      <c r="O80" s="203">
        <f t="shared" si="32"/>
        <v>0</v>
      </c>
      <c r="P80" s="204">
        <f t="shared" si="30"/>
        <v>0</v>
      </c>
      <c r="Q80" s="197"/>
      <c r="R80" s="197"/>
      <c r="S80" s="197"/>
    </row>
    <row r="81" spans="1:26" ht="30" customHeight="1" x14ac:dyDescent="0.3">
      <c r="A81" s="493" t="s">
        <v>163</v>
      </c>
      <c r="B81" s="635"/>
      <c r="C81" s="635"/>
      <c r="D81" s="636"/>
      <c r="E81" s="110"/>
      <c r="F81" s="110"/>
      <c r="G81" s="110"/>
      <c r="H81" s="88"/>
      <c r="I81" s="110"/>
      <c r="J81" s="110"/>
      <c r="K81" s="8"/>
      <c r="L81" s="317"/>
      <c r="M81" s="215"/>
      <c r="N81" s="215"/>
      <c r="O81" s="203">
        <f t="shared" si="32"/>
        <v>0</v>
      </c>
      <c r="P81" s="204">
        <f t="shared" si="30"/>
        <v>0</v>
      </c>
      <c r="Q81" s="197"/>
      <c r="R81" s="197"/>
      <c r="S81" s="197"/>
    </row>
    <row r="82" spans="1:26" ht="30" customHeight="1" x14ac:dyDescent="0.3">
      <c r="A82" s="493" t="s">
        <v>164</v>
      </c>
      <c r="B82" s="635"/>
      <c r="C82" s="635"/>
      <c r="D82" s="636"/>
      <c r="E82" s="110"/>
      <c r="F82" s="110"/>
      <c r="G82" s="110"/>
      <c r="H82" s="88"/>
      <c r="I82" s="110"/>
      <c r="J82" s="110"/>
      <c r="K82" s="8"/>
      <c r="L82" s="317"/>
      <c r="M82" s="215"/>
      <c r="N82" s="215"/>
      <c r="O82" s="203">
        <f t="shared" si="32"/>
        <v>0</v>
      </c>
      <c r="P82" s="204">
        <f t="shared" si="30"/>
        <v>0</v>
      </c>
      <c r="Q82" s="197"/>
      <c r="R82" s="604" t="s">
        <v>568</v>
      </c>
      <c r="S82" s="477"/>
      <c r="T82" s="477"/>
      <c r="U82" s="477"/>
      <c r="V82" s="477"/>
      <c r="W82" s="477"/>
      <c r="X82" s="477"/>
      <c r="Y82" s="477"/>
      <c r="Z82" s="477"/>
    </row>
    <row r="83" spans="1:26" ht="30" customHeight="1" x14ac:dyDescent="0.3">
      <c r="A83" s="493" t="s">
        <v>165</v>
      </c>
      <c r="B83" s="635"/>
      <c r="C83" s="635"/>
      <c r="D83" s="636"/>
      <c r="E83" s="110"/>
      <c r="F83" s="110"/>
      <c r="G83" s="110"/>
      <c r="H83" s="88"/>
      <c r="I83" s="110"/>
      <c r="J83" s="110"/>
      <c r="K83" s="8"/>
      <c r="L83" s="317"/>
      <c r="M83" s="215"/>
      <c r="N83" s="215"/>
      <c r="O83" s="203">
        <f t="shared" si="32"/>
        <v>0</v>
      </c>
      <c r="P83" s="204">
        <f t="shared" si="30"/>
        <v>0</v>
      </c>
      <c r="Q83" s="197"/>
      <c r="R83" s="477"/>
      <c r="S83" s="477"/>
      <c r="T83" s="477"/>
      <c r="U83" s="477"/>
      <c r="V83" s="477"/>
      <c r="W83" s="477"/>
      <c r="X83" s="477"/>
      <c r="Y83" s="477"/>
      <c r="Z83" s="477"/>
    </row>
    <row r="84" spans="1:26" ht="30" customHeight="1" x14ac:dyDescent="0.3">
      <c r="A84" s="493" t="s">
        <v>166</v>
      </c>
      <c r="B84" s="635"/>
      <c r="C84" s="635"/>
      <c r="D84" s="636"/>
      <c r="E84" s="110"/>
      <c r="F84" s="110"/>
      <c r="G84" s="110"/>
      <c r="H84" s="88"/>
      <c r="I84" s="110"/>
      <c r="J84" s="110"/>
      <c r="K84" s="8"/>
      <c r="L84" s="317"/>
      <c r="M84" s="215"/>
      <c r="N84" s="215"/>
      <c r="O84" s="203">
        <f t="shared" si="32"/>
        <v>0</v>
      </c>
      <c r="P84" s="204">
        <f t="shared" si="30"/>
        <v>0</v>
      </c>
      <c r="Q84" s="197"/>
      <c r="R84" s="197"/>
      <c r="S84" s="197"/>
    </row>
    <row r="85" spans="1:26" ht="30" customHeight="1" x14ac:dyDescent="0.3">
      <c r="A85" s="493" t="s">
        <v>167</v>
      </c>
      <c r="B85" s="635"/>
      <c r="C85" s="635"/>
      <c r="D85" s="636"/>
      <c r="E85" s="110"/>
      <c r="F85" s="110"/>
      <c r="G85" s="110"/>
      <c r="H85" s="88"/>
      <c r="I85" s="110"/>
      <c r="J85" s="110"/>
      <c r="K85" s="8"/>
      <c r="L85" s="317"/>
      <c r="M85" s="215"/>
      <c r="N85" s="215"/>
      <c r="O85" s="203">
        <f t="shared" si="32"/>
        <v>0</v>
      </c>
      <c r="P85" s="204">
        <f t="shared" si="30"/>
        <v>0</v>
      </c>
      <c r="Q85" s="197"/>
      <c r="R85" s="197"/>
      <c r="S85" s="197"/>
    </row>
    <row r="86" spans="1:26" ht="45.75" customHeight="1" x14ac:dyDescent="0.3">
      <c r="A86" s="493" t="s">
        <v>168</v>
      </c>
      <c r="B86" s="635"/>
      <c r="C86" s="635"/>
      <c r="D86" s="636"/>
      <c r="E86" s="115"/>
      <c r="F86" s="115"/>
      <c r="G86" s="115"/>
      <c r="H86" s="266"/>
      <c r="I86" s="115"/>
      <c r="J86" s="115"/>
      <c r="K86" s="8"/>
      <c r="L86" s="317"/>
      <c r="M86" s="215"/>
      <c r="N86" s="215"/>
      <c r="O86" s="203">
        <f t="shared" si="32"/>
        <v>0</v>
      </c>
      <c r="P86" s="204">
        <f t="shared" si="30"/>
        <v>0</v>
      </c>
      <c r="Q86" s="197"/>
      <c r="R86" s="661"/>
      <c r="S86" s="662"/>
      <c r="T86" s="662"/>
      <c r="U86" s="662"/>
      <c r="V86" s="662"/>
      <c r="W86" s="662"/>
      <c r="X86" s="662"/>
      <c r="Y86" s="662"/>
      <c r="Z86" s="662"/>
    </row>
    <row r="87" spans="1:26" ht="45" customHeight="1" x14ac:dyDescent="0.3">
      <c r="A87" s="493" t="s">
        <v>266</v>
      </c>
      <c r="B87" s="635"/>
      <c r="C87" s="635"/>
      <c r="D87" s="636"/>
      <c r="E87" s="26"/>
      <c r="F87" s="26"/>
      <c r="G87" s="26">
        <f>'část C indikátory'!C51</f>
        <v>0</v>
      </c>
      <c r="H87" s="26"/>
      <c r="I87" s="26">
        <f>'část C indikátory'!C52</f>
        <v>0</v>
      </c>
      <c r="J87" s="26">
        <f>'část C indikátory'!C53</f>
        <v>0</v>
      </c>
      <c r="K87" s="290" t="s">
        <v>627</v>
      </c>
      <c r="L87" s="317"/>
      <c r="M87" s="656"/>
      <c r="N87" s="657"/>
      <c r="O87" s="657"/>
      <c r="P87" s="657"/>
      <c r="Q87" s="197"/>
      <c r="R87" s="197"/>
      <c r="S87" s="197"/>
    </row>
    <row r="88" spans="1:26" ht="53.25" customHeight="1" x14ac:dyDescent="0.3">
      <c r="A88" s="548" t="s">
        <v>1</v>
      </c>
      <c r="B88" s="637"/>
      <c r="C88" s="637"/>
      <c r="D88" s="638"/>
      <c r="E88" s="26">
        <f>E28+E66</f>
        <v>0</v>
      </c>
      <c r="F88" s="26">
        <f>F28+F66</f>
        <v>0</v>
      </c>
      <c r="G88" s="26">
        <f>G28+G66+G87</f>
        <v>0</v>
      </c>
      <c r="H88" s="26">
        <f>H28+H66+H87</f>
        <v>0</v>
      </c>
      <c r="I88" s="26">
        <f>I28+I66+I87</f>
        <v>0</v>
      </c>
      <c r="J88" s="26">
        <f>J28+J66+J87</f>
        <v>0</v>
      </c>
      <c r="K88" s="205" t="s">
        <v>583</v>
      </c>
      <c r="L88" s="317"/>
      <c r="M88" s="216"/>
      <c r="N88" s="216"/>
      <c r="O88" s="216"/>
      <c r="P88" s="216"/>
    </row>
    <row r="89" spans="1:26" x14ac:dyDescent="0.25">
      <c r="A89" s="317"/>
      <c r="B89" s="317"/>
      <c r="C89" s="317"/>
      <c r="D89" s="317"/>
      <c r="E89" s="317"/>
      <c r="F89" s="317"/>
      <c r="G89" s="317"/>
      <c r="H89" s="317"/>
      <c r="I89" s="317"/>
      <c r="J89" s="317"/>
      <c r="K89" s="317"/>
      <c r="L89" s="317"/>
    </row>
    <row r="90" spans="1:26" ht="55.5" customHeight="1" x14ac:dyDescent="0.25">
      <c r="A90" s="468" t="s">
        <v>41</v>
      </c>
      <c r="B90" s="514"/>
      <c r="C90" s="514"/>
      <c r="D90" s="514"/>
      <c r="E90" s="523"/>
      <c r="F90" s="524"/>
      <c r="G90" s="524"/>
      <c r="H90" s="524"/>
      <c r="I90" s="524"/>
      <c r="J90" s="524"/>
      <c r="K90" s="525"/>
      <c r="L90" s="317"/>
    </row>
    <row r="91" spans="1:26" x14ac:dyDescent="0.25">
      <c r="A91" s="317"/>
      <c r="B91" s="317"/>
      <c r="C91" s="317"/>
      <c r="D91" s="317"/>
      <c r="E91" s="317"/>
      <c r="F91" s="317"/>
      <c r="G91" s="317"/>
      <c r="H91" s="317"/>
      <c r="I91" s="317"/>
      <c r="J91" s="317"/>
      <c r="K91" s="317"/>
      <c r="L91" s="317"/>
    </row>
  </sheetData>
  <sheetProtection algorithmName="SHA-512" hashValue="YdLm7c/C+/0IINlKbFT9eG5aP6vGzHaua0Cy+kIdu0PvKbN1ouo28GiG/iB3sMf6aJRaRZ3MA5Dj4Dwi+XDpVg==" saltValue="2boGMGJa5jof5Au0E/Dxcg==" spinCount="100000" sheet="1" formatRows="0"/>
  <mergeCells count="92">
    <mergeCell ref="R86:Z86"/>
    <mergeCell ref="R82:Z83"/>
    <mergeCell ref="A41:D41"/>
    <mergeCell ref="A1:K1"/>
    <mergeCell ref="A5:D5"/>
    <mergeCell ref="A6:D6"/>
    <mergeCell ref="A4:D4"/>
    <mergeCell ref="A8:D8"/>
    <mergeCell ref="A2:I2"/>
    <mergeCell ref="A30:D30"/>
    <mergeCell ref="A31:D31"/>
    <mergeCell ref="K26:K27"/>
    <mergeCell ref="A17:D17"/>
    <mergeCell ref="A26:D27"/>
    <mergeCell ref="E26:F26"/>
    <mergeCell ref="J26:J27"/>
    <mergeCell ref="H26:H27"/>
    <mergeCell ref="A15:D15"/>
    <mergeCell ref="A16:D16"/>
    <mergeCell ref="M87:P87"/>
    <mergeCell ref="I26:I27"/>
    <mergeCell ref="A19:D19"/>
    <mergeCell ref="A20:D20"/>
    <mergeCell ref="A21:D21"/>
    <mergeCell ref="A22:D22"/>
    <mergeCell ref="G26:G27"/>
    <mergeCell ref="A53:D53"/>
    <mergeCell ref="A65:D65"/>
    <mergeCell ref="A43:D43"/>
    <mergeCell ref="A44:D44"/>
    <mergeCell ref="A45:D45"/>
    <mergeCell ref="A46:D46"/>
    <mergeCell ref="A7:D7"/>
    <mergeCell ref="A39:D39"/>
    <mergeCell ref="A34:D34"/>
    <mergeCell ref="A35:D35"/>
    <mergeCell ref="A10:D10"/>
    <mergeCell ref="A11:D11"/>
    <mergeCell ref="A12:D12"/>
    <mergeCell ref="A28:D28"/>
    <mergeCell ref="A29:D29"/>
    <mergeCell ref="A32:D32"/>
    <mergeCell ref="A33:D33"/>
    <mergeCell ref="A36:D36"/>
    <mergeCell ref="A38:D38"/>
    <mergeCell ref="A14:D14"/>
    <mergeCell ref="A47:D47"/>
    <mergeCell ref="A48:D48"/>
    <mergeCell ref="A55:D55"/>
    <mergeCell ref="A49:D49"/>
    <mergeCell ref="A82:D82"/>
    <mergeCell ref="A73:D73"/>
    <mergeCell ref="A74:D74"/>
    <mergeCell ref="A72:D72"/>
    <mergeCell ref="A66:D66"/>
    <mergeCell ref="A67:D67"/>
    <mergeCell ref="A68:D68"/>
    <mergeCell ref="A69:D69"/>
    <mergeCell ref="A70:D70"/>
    <mergeCell ref="A71:D71"/>
    <mergeCell ref="A42:D42"/>
    <mergeCell ref="A90:D90"/>
    <mergeCell ref="E90:K90"/>
    <mergeCell ref="A78:D78"/>
    <mergeCell ref="A79:D79"/>
    <mergeCell ref="A80:D80"/>
    <mergeCell ref="A81:D81"/>
    <mergeCell ref="A84:D84"/>
    <mergeCell ref="A83:D83"/>
    <mergeCell ref="A87:D87"/>
    <mergeCell ref="A85:D85"/>
    <mergeCell ref="A86:D86"/>
    <mergeCell ref="A88:D88"/>
    <mergeCell ref="A75:D75"/>
    <mergeCell ref="A76:D76"/>
    <mergeCell ref="A77:D77"/>
    <mergeCell ref="M26:P26"/>
    <mergeCell ref="A37:D37"/>
    <mergeCell ref="A63:D63"/>
    <mergeCell ref="A64:D64"/>
    <mergeCell ref="A50:D50"/>
    <mergeCell ref="A51:D51"/>
    <mergeCell ref="A52:D52"/>
    <mergeCell ref="A54:D54"/>
    <mergeCell ref="A61:D61"/>
    <mergeCell ref="A62:D62"/>
    <mergeCell ref="A56:D56"/>
    <mergeCell ref="A60:D60"/>
    <mergeCell ref="A59:D59"/>
    <mergeCell ref="A58:D58"/>
    <mergeCell ref="A57:D57"/>
    <mergeCell ref="A40:D40"/>
  </mergeCells>
  <conditionalFormatting sqref="E4:E5">
    <cfRule type="cellIs" dxfId="282" priority="917" operator="lessThan">
      <formula>0</formula>
    </cfRule>
  </conditionalFormatting>
  <conditionalFormatting sqref="E7">
    <cfRule type="cellIs" dxfId="281" priority="647" operator="lessThan">
      <formula>0</formula>
    </cfRule>
  </conditionalFormatting>
  <conditionalFormatting sqref="E12">
    <cfRule type="cellIs" dxfId="280" priority="12" operator="lessThan">
      <formula>0</formula>
    </cfRule>
  </conditionalFormatting>
  <conditionalFormatting sqref="E14:E15">
    <cfRule type="cellIs" dxfId="279" priority="919" operator="lessThan">
      <formula>0</formula>
    </cfRule>
  </conditionalFormatting>
  <conditionalFormatting sqref="E17">
    <cfRule type="cellIs" dxfId="278" priority="646" operator="lessThan">
      <formula>0</formula>
    </cfRule>
  </conditionalFormatting>
  <conditionalFormatting sqref="E22">
    <cfRule type="cellIs" dxfId="277" priority="645" operator="lessThan">
      <formula>0</formula>
    </cfRule>
  </conditionalFormatting>
  <conditionalFormatting sqref="E31:J31">
    <cfRule type="cellIs" dxfId="276" priority="3" operator="lessThan">
      <formula>0</formula>
    </cfRule>
  </conditionalFormatting>
  <conditionalFormatting sqref="E86:J86">
    <cfRule type="cellIs" dxfId="275" priority="1" operator="lessThan">
      <formula>0</formula>
    </cfRule>
  </conditionalFormatting>
  <conditionalFormatting sqref="G88">
    <cfRule type="cellIs" dxfId="274" priority="13" operator="greaterThan">
      <formula>$E$5</formula>
    </cfRule>
  </conditionalFormatting>
  <conditionalFormatting sqref="H88">
    <cfRule type="cellIs" dxfId="273" priority="11" operator="greaterThan">
      <formula>$E$10</formula>
    </cfRule>
  </conditionalFormatting>
  <conditionalFormatting sqref="I88">
    <cfRule type="cellIs" dxfId="272" priority="649" operator="greaterThan">
      <formula>$E$15</formula>
    </cfRule>
  </conditionalFormatting>
  <conditionalFormatting sqref="J88">
    <cfRule type="cellIs" dxfId="271" priority="648" operator="greaterThan">
      <formula>$E$20</formula>
    </cfRule>
  </conditionalFormatting>
  <conditionalFormatting sqref="O31">
    <cfRule type="cellIs" dxfId="216" priority="332" operator="greaterThan">
      <formula>$E$31</formula>
    </cfRule>
  </conditionalFormatting>
  <conditionalFormatting sqref="O32">
    <cfRule type="cellIs" dxfId="215" priority="331" operator="greaterThan">
      <formula>$E$32</formula>
    </cfRule>
  </conditionalFormatting>
  <conditionalFormatting sqref="O33">
    <cfRule type="cellIs" dxfId="214" priority="330" operator="greaterThan">
      <formula>$E$33</formula>
    </cfRule>
  </conditionalFormatting>
  <conditionalFormatting sqref="O34">
    <cfRule type="cellIs" dxfId="213" priority="329" operator="greaterThan">
      <formula>$E$34</formula>
    </cfRule>
  </conditionalFormatting>
  <conditionalFormatting sqref="O35">
    <cfRule type="cellIs" dxfId="212" priority="328" operator="greaterThan">
      <formula>$E$35</formula>
    </cfRule>
  </conditionalFormatting>
  <conditionalFormatting sqref="O36">
    <cfRule type="cellIs" dxfId="211" priority="327" operator="greaterThan">
      <formula>$E$36</formula>
    </cfRule>
  </conditionalFormatting>
  <conditionalFormatting sqref="O38">
    <cfRule type="cellIs" dxfId="210" priority="301" operator="greaterThan">
      <formula>$E$38</formula>
    </cfRule>
  </conditionalFormatting>
  <conditionalFormatting sqref="O39">
    <cfRule type="cellIs" dxfId="209" priority="298" operator="greaterThan">
      <formula>$E$39</formula>
    </cfRule>
  </conditionalFormatting>
  <conditionalFormatting sqref="O40">
    <cfRule type="cellIs" dxfId="208" priority="297" operator="greaterThan">
      <formula>$E$40</formula>
    </cfRule>
  </conditionalFormatting>
  <conditionalFormatting sqref="O43">
    <cfRule type="cellIs" dxfId="207" priority="245" operator="greaterThan">
      <formula>$E$43</formula>
    </cfRule>
  </conditionalFormatting>
  <conditionalFormatting sqref="O44">
    <cfRule type="cellIs" dxfId="206" priority="244" operator="greaterThan">
      <formula>$E$44</formula>
    </cfRule>
  </conditionalFormatting>
  <conditionalFormatting sqref="O45">
    <cfRule type="cellIs" dxfId="205" priority="243" operator="greaterThan">
      <formula>$E$45</formula>
    </cfRule>
  </conditionalFormatting>
  <conditionalFormatting sqref="O46">
    <cfRule type="cellIs" dxfId="204" priority="242" operator="greaterThan">
      <formula>$E$46</formula>
    </cfRule>
  </conditionalFormatting>
  <conditionalFormatting sqref="O47">
    <cfRule type="cellIs" dxfId="203" priority="241" operator="greaterThan">
      <formula>$E$47</formula>
    </cfRule>
  </conditionalFormatting>
  <conditionalFormatting sqref="O48">
    <cfRule type="cellIs" dxfId="202" priority="240" operator="greaterThan">
      <formula>$E$48</formula>
    </cfRule>
  </conditionalFormatting>
  <conditionalFormatting sqref="O50">
    <cfRule type="cellIs" dxfId="201" priority="200" operator="greaterThan">
      <formula>$E$50</formula>
    </cfRule>
  </conditionalFormatting>
  <conditionalFormatting sqref="O51">
    <cfRule type="cellIs" dxfId="200" priority="199" operator="greaterThan">
      <formula>$E$51</formula>
    </cfRule>
  </conditionalFormatting>
  <conditionalFormatting sqref="O52">
    <cfRule type="cellIs" dxfId="199" priority="198" operator="greaterThan">
      <formula>$E$52</formula>
    </cfRule>
  </conditionalFormatting>
  <conditionalFormatting sqref="O55">
    <cfRule type="cellIs" dxfId="198" priority="146" operator="greaterThan">
      <formula>$E$55</formula>
    </cfRule>
  </conditionalFormatting>
  <conditionalFormatting sqref="O56">
    <cfRule type="cellIs" dxfId="197" priority="145" operator="greaterThan">
      <formula>$E$56</formula>
    </cfRule>
  </conditionalFormatting>
  <conditionalFormatting sqref="O57">
    <cfRule type="cellIs" dxfId="196" priority="144" operator="greaterThan">
      <formula>$E$57</formula>
    </cfRule>
  </conditionalFormatting>
  <conditionalFormatting sqref="O58">
    <cfRule type="cellIs" dxfId="195" priority="143" operator="greaterThan">
      <formula>$E$58</formula>
    </cfRule>
  </conditionalFormatting>
  <conditionalFormatting sqref="O59">
    <cfRule type="cellIs" dxfId="194" priority="142" operator="greaterThan">
      <formula>$E$59</formula>
    </cfRule>
  </conditionalFormatting>
  <conditionalFormatting sqref="O60">
    <cfRule type="cellIs" dxfId="193" priority="141" operator="greaterThan">
      <formula>$E$60</formula>
    </cfRule>
  </conditionalFormatting>
  <conditionalFormatting sqref="O62">
    <cfRule type="cellIs" dxfId="192" priority="99" operator="greaterThan">
      <formula>$E$62</formula>
    </cfRule>
  </conditionalFormatting>
  <conditionalFormatting sqref="O63">
    <cfRule type="cellIs" dxfId="191" priority="98" operator="greaterThan">
      <formula>$E$63</formula>
    </cfRule>
  </conditionalFormatting>
  <conditionalFormatting sqref="O64">
    <cfRule type="cellIs" dxfId="190" priority="97" operator="greaterThan">
      <formula>$E$64</formula>
    </cfRule>
  </conditionalFormatting>
  <conditionalFormatting sqref="O65">
    <cfRule type="cellIs" dxfId="189" priority="101" operator="greaterThan">
      <formula>$E$65</formula>
    </cfRule>
  </conditionalFormatting>
  <conditionalFormatting sqref="O68">
    <cfRule type="cellIs" dxfId="188" priority="85" operator="greaterThan">
      <formula>$E$68</formula>
    </cfRule>
  </conditionalFormatting>
  <conditionalFormatting sqref="O69">
    <cfRule type="cellIs" dxfId="187" priority="83" operator="greaterThan">
      <formula>$E$69</formula>
    </cfRule>
  </conditionalFormatting>
  <conditionalFormatting sqref="O70">
    <cfRule type="cellIs" dxfId="186" priority="81" operator="greaterThan">
      <formula>$E$70</formula>
    </cfRule>
  </conditionalFormatting>
  <conditionalFormatting sqref="O71">
    <cfRule type="cellIs" dxfId="185" priority="79" operator="greaterThan">
      <formula>$E$71</formula>
    </cfRule>
  </conditionalFormatting>
  <conditionalFormatting sqref="O72">
    <cfRule type="cellIs" dxfId="184" priority="77" operator="greaterThan">
      <formula>$E$72</formula>
    </cfRule>
  </conditionalFormatting>
  <conditionalFormatting sqref="O73">
    <cfRule type="cellIs" dxfId="183" priority="75" operator="greaterThan">
      <formula>$E$73</formula>
    </cfRule>
  </conditionalFormatting>
  <conditionalFormatting sqref="O75">
    <cfRule type="cellIs" dxfId="182" priority="61" operator="greaterThan">
      <formula>$E$75</formula>
    </cfRule>
  </conditionalFormatting>
  <conditionalFormatting sqref="O76">
    <cfRule type="cellIs" dxfId="181" priority="59" operator="greaterThan">
      <formula>$E$76</formula>
    </cfRule>
  </conditionalFormatting>
  <conditionalFormatting sqref="O77">
    <cfRule type="cellIs" dxfId="180" priority="57" operator="greaterThan">
      <formula>$E$77</formula>
    </cfRule>
  </conditionalFormatting>
  <conditionalFormatting sqref="O78">
    <cfRule type="cellIs" dxfId="179" priority="55" operator="greaterThan">
      <formula>$E$78</formula>
    </cfRule>
  </conditionalFormatting>
  <conditionalFormatting sqref="O79">
    <cfRule type="cellIs" dxfId="178" priority="53" operator="greaterThan">
      <formula>$E$79</formula>
    </cfRule>
  </conditionalFormatting>
  <conditionalFormatting sqref="O80">
    <cfRule type="cellIs" dxfId="177" priority="51" operator="greaterThan">
      <formula>$E$80</formula>
    </cfRule>
  </conditionalFormatting>
  <conditionalFormatting sqref="O81">
    <cfRule type="cellIs" dxfId="176" priority="49" operator="greaterThan">
      <formula>$E$81</formula>
    </cfRule>
  </conditionalFormatting>
  <conditionalFormatting sqref="O82">
    <cfRule type="cellIs" dxfId="175" priority="47" operator="greaterThan">
      <formula>$E$82</formula>
    </cfRule>
  </conditionalFormatting>
  <conditionalFormatting sqref="O83">
    <cfRule type="cellIs" dxfId="174" priority="45" operator="greaterThan">
      <formula>$E$83</formula>
    </cfRule>
  </conditionalFormatting>
  <conditionalFormatting sqref="O84">
    <cfRule type="cellIs" dxfId="173" priority="43" operator="greaterThan">
      <formula>$E$84</formula>
    </cfRule>
  </conditionalFormatting>
  <conditionalFormatting sqref="O85">
    <cfRule type="cellIs" dxfId="172" priority="41" operator="greaterThan">
      <formula>$E$85</formula>
    </cfRule>
  </conditionalFormatting>
  <conditionalFormatting sqref="O86">
    <cfRule type="cellIs" dxfId="171" priority="39" operator="greaterThan">
      <formula>$E$86</formula>
    </cfRule>
  </conditionalFormatting>
  <conditionalFormatting sqref="P31">
    <cfRule type="expression" dxfId="170" priority="385">
      <formula>($G$31+$H$31+$I$31+$J$31)-$F$31&gt;0.00001</formula>
    </cfRule>
  </conditionalFormatting>
  <conditionalFormatting sqref="P32">
    <cfRule type="expression" dxfId="169" priority="383">
      <formula>($G$32+$H$32+$I$32+$J$32)-$F$32&gt;0.00001</formula>
    </cfRule>
  </conditionalFormatting>
  <conditionalFormatting sqref="P33">
    <cfRule type="expression" dxfId="168" priority="381">
      <formula>($G$33+$H$33+$I$33+$J$33)-$F$33&gt;0.00001</formula>
    </cfRule>
  </conditionalFormatting>
  <conditionalFormatting sqref="P34">
    <cfRule type="expression" dxfId="167" priority="379">
      <formula>($G$34+$H$34+$I$34+$J$34)-$F$34&gt;0.00001</formula>
    </cfRule>
  </conditionalFormatting>
  <conditionalFormatting sqref="P35">
    <cfRule type="expression" dxfId="166" priority="377">
      <formula>($G$35+$H$35+$I$35+$J$35)-$F$35&gt;0.00001</formula>
    </cfRule>
  </conditionalFormatting>
  <conditionalFormatting sqref="P36">
    <cfRule type="expression" dxfId="165" priority="375">
      <formula>($G$36+$H$36+$I$36+$J$36)-$F$36&gt;0.00001</formula>
    </cfRule>
  </conditionalFormatting>
  <conditionalFormatting sqref="P38">
    <cfRule type="expression" dxfId="164" priority="292">
      <formula>($G$38+$H$38+$I$38+$J$38)-$F$38&gt;0.00001</formula>
    </cfRule>
  </conditionalFormatting>
  <conditionalFormatting sqref="P39">
    <cfRule type="expression" dxfId="163" priority="290">
      <formula>($G$39+$H$39+$I$39+$J$39)-$F$39&gt;0.00001</formula>
    </cfRule>
  </conditionalFormatting>
  <conditionalFormatting sqref="P40">
    <cfRule type="expression" dxfId="162" priority="288">
      <formula>($G$40+$H$40+$I$40+$J$40)-$F$40&gt;0.00001</formula>
    </cfRule>
  </conditionalFormatting>
  <conditionalFormatting sqref="P43">
    <cfRule type="expression" dxfId="161" priority="232">
      <formula>($G$43+$H$43+$I$43+$J$43)-$F$43&gt;0.00001</formula>
    </cfRule>
  </conditionalFormatting>
  <conditionalFormatting sqref="P44">
    <cfRule type="expression" dxfId="160" priority="230">
      <formula>($G$44+$H$44+$I$44+$J$44)-$F$44&gt;0.00001</formula>
    </cfRule>
  </conditionalFormatting>
  <conditionalFormatting sqref="P45">
    <cfRule type="expression" dxfId="159" priority="228">
      <formula>($G$45+$H$45+$I$45+$J$45)-$F$45&gt;0.00001</formula>
    </cfRule>
  </conditionalFormatting>
  <conditionalFormatting sqref="P46">
    <cfRule type="expression" dxfId="158" priority="226">
      <formula>($G$46+$H$46+$I$46+$J$46)-$F$46&gt;0.00001</formula>
    </cfRule>
  </conditionalFormatting>
  <conditionalFormatting sqref="P47">
    <cfRule type="expression" dxfId="157" priority="224">
      <formula>($G$47+$H$47+$I$47+$J$47)-$F$47&gt;0.00001</formula>
    </cfRule>
  </conditionalFormatting>
  <conditionalFormatting sqref="P48">
    <cfRule type="expression" dxfId="156" priority="222">
      <formula>($G$48+$H$48+$I$48+$J$48)-$F$48&gt;0.00001</formula>
    </cfRule>
  </conditionalFormatting>
  <conditionalFormatting sqref="P50">
    <cfRule type="expression" dxfId="155" priority="193">
      <formula>($G$50+$H$50+$I$50+$J$50)-$F$50&gt;0.00001</formula>
    </cfRule>
  </conditionalFormatting>
  <conditionalFormatting sqref="P51">
    <cfRule type="expression" dxfId="154" priority="191">
      <formula>($G$51+$H$51+$I$51+$J$51)-$F$51&gt;0.00001</formula>
    </cfRule>
  </conditionalFormatting>
  <conditionalFormatting sqref="P52">
    <cfRule type="expression" dxfId="153" priority="189">
      <formula>($G$52+$H$52+$I$52+$J$52)-$F$52&gt;0.00001</formula>
    </cfRule>
  </conditionalFormatting>
  <conditionalFormatting sqref="P55">
    <cfRule type="expression" dxfId="152" priority="133">
      <formula>($G$55+$H$55+$I$55+$J$55)-$F$55&gt;0.00001</formula>
    </cfRule>
  </conditionalFormatting>
  <conditionalFormatting sqref="P56">
    <cfRule type="expression" dxfId="151" priority="131">
      <formula>($G$56+$H$56+$I$56+$J$56)-$F$56&gt;0.00001</formula>
    </cfRule>
  </conditionalFormatting>
  <conditionalFormatting sqref="P57">
    <cfRule type="expression" dxfId="150" priority="129">
      <formula>($G$57+$H$57+$I$57+$J$57)-$F$57&gt;0.00001</formula>
    </cfRule>
  </conditionalFormatting>
  <conditionalFormatting sqref="P58">
    <cfRule type="expression" dxfId="149" priority="127">
      <formula>($G$58+$H$58+$I$58+$J$58)-$F$58&gt;0.00001</formula>
    </cfRule>
  </conditionalFormatting>
  <conditionalFormatting sqref="P59">
    <cfRule type="expression" dxfId="148" priority="125">
      <formula>($G$59+$H$59+$I$59+$J$59)-$F$59&gt;0.00001</formula>
    </cfRule>
  </conditionalFormatting>
  <conditionalFormatting sqref="P60">
    <cfRule type="expression" dxfId="147" priority="123">
      <formula>($G$60+$H$60+$I$60+$J$60)-$F$60&gt;0.00001</formula>
    </cfRule>
  </conditionalFormatting>
  <conditionalFormatting sqref="P62">
    <cfRule type="expression" dxfId="146" priority="92">
      <formula>($G$62+$H$62+$I$62+$J$62)-$F$62&gt;0.00001</formula>
    </cfRule>
  </conditionalFormatting>
  <conditionalFormatting sqref="P63">
    <cfRule type="expression" dxfId="145" priority="90">
      <formula>($G$63+$H$63+$I$63+$J$63)-$F$63&gt;0.00001</formula>
    </cfRule>
  </conditionalFormatting>
  <conditionalFormatting sqref="P64">
    <cfRule type="expression" dxfId="144" priority="88">
      <formula>($G$64+$H$64+$I$64+$J$64)-$F$64&gt;0.00001</formula>
    </cfRule>
  </conditionalFormatting>
  <conditionalFormatting sqref="P65">
    <cfRule type="expression" dxfId="143" priority="86">
      <formula>($G$65+$H$65+$I$65+$J$65)-$F$65&gt;0.00001</formula>
    </cfRule>
  </conditionalFormatting>
  <conditionalFormatting sqref="P68">
    <cfRule type="expression" dxfId="142" priority="72">
      <formula>($G$68+$H$68+$I$68+$J$68)-$F$68&gt;0.00001</formula>
    </cfRule>
  </conditionalFormatting>
  <conditionalFormatting sqref="P69">
    <cfRule type="expression" dxfId="141" priority="70">
      <formula>($G$69+$H$69+$I$69+$J$69)-$F$69&gt;0.00001</formula>
    </cfRule>
  </conditionalFormatting>
  <conditionalFormatting sqref="P70">
    <cfRule type="expression" dxfId="140" priority="68">
      <formula>($G$70+$H$70+$I$70+$J$70)-$F$70&gt;0.00001</formula>
    </cfRule>
  </conditionalFormatting>
  <conditionalFormatting sqref="P71">
    <cfRule type="expression" dxfId="139" priority="66">
      <formula>($G$71+$H$71+$I$71+$J$71)-$F$71&gt;0.00001</formula>
    </cfRule>
  </conditionalFormatting>
  <conditionalFormatting sqref="P72">
    <cfRule type="expression" dxfId="138" priority="64">
      <formula>($G$72+$H$72+$I$72+$J$72)-$F$72&gt;0.00001</formula>
    </cfRule>
  </conditionalFormatting>
  <conditionalFormatting sqref="P73">
    <cfRule type="expression" dxfId="137" priority="62">
      <formula>($G$73+$H$73+$I$73+$J$73)-$F$73&gt;0.00001</formula>
    </cfRule>
  </conditionalFormatting>
  <conditionalFormatting sqref="P75">
    <cfRule type="expression" dxfId="136" priority="36">
      <formula>($G$75+$H$75+$I$75+$J$75)-$F$75&gt;0.00001</formula>
    </cfRule>
  </conditionalFormatting>
  <conditionalFormatting sqref="P76">
    <cfRule type="expression" dxfId="135" priority="34">
      <formula>($G$76+$H$76+$I$76+$J$76)-$F$76&gt;0.00001</formula>
    </cfRule>
  </conditionalFormatting>
  <conditionalFormatting sqref="P77">
    <cfRule type="expression" dxfId="134" priority="32">
      <formula>($G$77+$H$77+$I$77+$J$77)-$F$77&gt;0.00001</formula>
    </cfRule>
  </conditionalFormatting>
  <conditionalFormatting sqref="P78">
    <cfRule type="expression" dxfId="133" priority="30">
      <formula>($G$78+$H$78+$I$78+$J$78)-$F$78&gt;0.00001</formula>
    </cfRule>
  </conditionalFormatting>
  <conditionalFormatting sqref="P79">
    <cfRule type="expression" dxfId="132" priority="28">
      <formula>($G$79+$H$79+$I$79+$J$79)-$F$79&gt;0.00001</formula>
    </cfRule>
  </conditionalFormatting>
  <conditionalFormatting sqref="P80">
    <cfRule type="expression" dxfId="131" priority="26">
      <formula>($G$80+$H$80+$I$80+$J$80)-$F$80&gt;0.00001</formula>
    </cfRule>
  </conditionalFormatting>
  <conditionalFormatting sqref="P81">
    <cfRule type="expression" dxfId="130" priority="24">
      <formula>($G$81+$H$81+$I$81+$J$81)-$F$81&gt;0.00001</formula>
    </cfRule>
  </conditionalFormatting>
  <conditionalFormatting sqref="P82">
    <cfRule type="expression" dxfId="129" priority="22">
      <formula>($G$82+$H$82+$I$82+$J$82)-$F$82&gt;0.00001</formula>
    </cfRule>
  </conditionalFormatting>
  <conditionalFormatting sqref="P83">
    <cfRule type="expression" dxfId="128" priority="20">
      <formula>($G$83+$H$83+$I$83+$J$83)-$F$83&gt;0.00001</formula>
    </cfRule>
  </conditionalFormatting>
  <conditionalFormatting sqref="P84">
    <cfRule type="expression" dxfId="127" priority="18">
      <formula>($G$84+$H$84+$I$84+$J$84)-$F$84&gt;0.00001</formula>
    </cfRule>
  </conditionalFormatting>
  <conditionalFormatting sqref="P85">
    <cfRule type="expression" dxfId="126" priority="16">
      <formula>($G$85+$H$85+$I$85+$J$85)-$F$85&gt;0.00001</formula>
    </cfRule>
  </conditionalFormatting>
  <conditionalFormatting sqref="P86">
    <cfRule type="expression" dxfId="125" priority="14">
      <formula>($G$86+$H$86+$I$86+$J$86)-$F$86&gt;0.0001</formula>
    </cfRule>
  </conditionalFormatting>
  <dataValidations count="2">
    <dataValidation type="decimal" operator="greaterThan" allowBlank="1" showInputMessage="1" showErrorMessage="1" error="Musí být zadáno číslo" sqref="N43:O48 Q31 M38:P40 M31:P36" xr:uid="{00000000-0002-0000-0800-000000000000}">
      <formula1>-9.99999999999999E+41</formula1>
    </dataValidation>
    <dataValidation type="decimal" operator="greaterThanOrEqual" allowBlank="1" showInputMessage="1" showErrorMessage="1" error="zadejte číslo větší nebo rovné 0" sqref="E4:E5 E8 E10 E14:E15 E19:E20 E62:J65 E68:J73 E31:J36 E38:J40 E43:J48 E50:J52 E55:J60 E75:J87" xr:uid="{00000000-0002-0000-0800-000001000000}">
      <formula1>0</formula1>
    </dataValidation>
  </dataValidations>
  <pageMargins left="0.7" right="0.7" top="0.75" bottom="0.75" header="0.3" footer="0.3"/>
  <pageSetup paperSize="9" scale="46" fitToHeight="0" orientation="portrait" r:id="rId1"/>
  <extLst>
    <ext xmlns:x14="http://schemas.microsoft.com/office/spreadsheetml/2009/9/main" uri="{78C0D931-6437-407d-A8EE-F0AAD7539E65}">
      <x14:conditionalFormattings>
        <x14:conditionalFormatting xmlns:xm="http://schemas.microsoft.com/office/excel/2006/main">
          <x14:cfRule type="cellIs" priority="374" operator="greaterThan" id="{DAAD7AE9-EC17-4C9A-B4F4-AEC1B4AC2143}">
            <xm:f>$E$31*'část D zaměstnanci'!$E$60*1000</xm:f>
            <x14:dxf>
              <font>
                <color rgb="FF9C6500"/>
              </font>
              <fill>
                <patternFill>
                  <bgColor rgb="FFFFEB9C"/>
                </patternFill>
              </fill>
            </x14:dxf>
          </x14:cfRule>
          <xm:sqref>M31</xm:sqref>
        </x14:conditionalFormatting>
        <x14:conditionalFormatting xmlns:xm="http://schemas.microsoft.com/office/excel/2006/main">
          <x14:cfRule type="cellIs" priority="372" operator="greaterThan" id="{CE53E951-93DB-405C-8C38-7D2F590968B8}">
            <xm:f>$E$32*'část D zaměstnanci'!$E$61*1000</xm:f>
            <x14:dxf>
              <font>
                <color rgb="FF9C6500"/>
              </font>
              <fill>
                <patternFill>
                  <bgColor rgb="FFFFEB9C"/>
                </patternFill>
              </fill>
            </x14:dxf>
          </x14:cfRule>
          <xm:sqref>M32</xm:sqref>
        </x14:conditionalFormatting>
        <x14:conditionalFormatting xmlns:xm="http://schemas.microsoft.com/office/excel/2006/main">
          <x14:cfRule type="cellIs" priority="371" operator="greaterThan" id="{85C4A5AE-E3E8-4C31-BD5D-D644DA974F70}">
            <xm:f>$E$33*'část D zaměstnanci'!$E$66*1000</xm:f>
            <x14:dxf>
              <font>
                <color rgb="FF9C6500"/>
              </font>
              <fill>
                <patternFill>
                  <bgColor rgb="FFFFEB9C"/>
                </patternFill>
              </fill>
            </x14:dxf>
          </x14:cfRule>
          <xm:sqref>M33</xm:sqref>
        </x14:conditionalFormatting>
        <x14:conditionalFormatting xmlns:xm="http://schemas.microsoft.com/office/excel/2006/main">
          <x14:cfRule type="cellIs" priority="369" operator="greaterThan" id="{5167B39F-7FA0-4FF4-B666-14ACB4A81078}">
            <xm:f>$E$34*'část D zaměstnanci'!$E$80*1000</xm:f>
            <x14:dxf>
              <font>
                <color rgb="FF9C6500"/>
              </font>
              <fill>
                <patternFill>
                  <bgColor rgb="FFFFEB9C"/>
                </patternFill>
              </fill>
            </x14:dxf>
          </x14:cfRule>
          <xm:sqref>M34</xm:sqref>
        </x14:conditionalFormatting>
        <x14:conditionalFormatting xmlns:xm="http://schemas.microsoft.com/office/excel/2006/main">
          <x14:cfRule type="cellIs" priority="368" operator="greaterThan" id="{0CD9B9D5-EF63-495F-A289-ED9AE353F086}">
            <xm:f>$E$35*'část D zaměstnanci'!$E$89*1000</xm:f>
            <x14:dxf>
              <font>
                <color rgb="FF9C6500"/>
              </font>
              <fill>
                <patternFill>
                  <bgColor rgb="FFFFEB9C"/>
                </patternFill>
              </fill>
            </x14:dxf>
          </x14:cfRule>
          <xm:sqref>M35</xm:sqref>
        </x14:conditionalFormatting>
        <x14:conditionalFormatting xmlns:xm="http://schemas.microsoft.com/office/excel/2006/main">
          <x14:cfRule type="cellIs" priority="366" operator="greaterThan" id="{57DECA33-AB08-4385-9464-9BDE9D608009}">
            <xm:f>$E$36*'část D zaměstnanci'!$E$90*1000</xm:f>
            <x14:dxf>
              <font>
                <color rgb="FF9C6500"/>
              </font>
              <fill>
                <patternFill>
                  <bgColor rgb="FFFFEB9C"/>
                </patternFill>
              </fill>
            </x14:dxf>
          </x14:cfRule>
          <xm:sqref>M36</xm:sqref>
        </x14:conditionalFormatting>
        <x14:conditionalFormatting xmlns:xm="http://schemas.microsoft.com/office/excel/2006/main">
          <x14:cfRule type="cellIs" priority="315" operator="greaterThan" id="{86B6593B-58B6-4911-99F6-85E896038479}">
            <xm:f>$E$38*'část D zaměstnanci'!$E$92*1000</xm:f>
            <x14:dxf>
              <font>
                <color rgb="FF9C6500"/>
              </font>
              <fill>
                <patternFill>
                  <bgColor rgb="FFFFEB9C"/>
                </patternFill>
              </fill>
            </x14:dxf>
          </x14:cfRule>
          <xm:sqref>M38</xm:sqref>
        </x14:conditionalFormatting>
        <x14:conditionalFormatting xmlns:xm="http://schemas.microsoft.com/office/excel/2006/main">
          <x14:cfRule type="cellIs" priority="319" operator="greaterThan" id="{D190BC41-66B9-40F1-83EA-5983B3C73021}">
            <xm:f>$E$39*'část D zaměstnanci'!$E$98*1000</xm:f>
            <x14:dxf>
              <font>
                <color rgb="FF9C6500"/>
              </font>
              <fill>
                <patternFill>
                  <bgColor rgb="FFFFEB9C"/>
                </patternFill>
              </fill>
            </x14:dxf>
          </x14:cfRule>
          <xm:sqref>M39</xm:sqref>
        </x14:conditionalFormatting>
        <x14:conditionalFormatting xmlns:xm="http://schemas.microsoft.com/office/excel/2006/main">
          <x14:cfRule type="cellIs" priority="317" operator="greaterThan" id="{E1D0F1E9-47A7-4B26-98E4-32EC6C492351}">
            <xm:f>$E$40*'část D zaměstnanci'!$E$102*1000</xm:f>
            <x14:dxf>
              <font>
                <color rgb="FF9C6500"/>
              </font>
              <fill>
                <patternFill>
                  <bgColor rgb="FFFFEB9C"/>
                </patternFill>
              </fill>
            </x14:dxf>
          </x14:cfRule>
          <xm:sqref>M40</xm:sqref>
        </x14:conditionalFormatting>
        <x14:conditionalFormatting xmlns:xm="http://schemas.microsoft.com/office/excel/2006/main">
          <x14:cfRule type="cellIs" priority="287" operator="greaterThan" id="{2C63A7B9-FA33-4545-9677-F6989EBB9DE0}">
            <xm:f>$E$43*'část D zaměstnanci'!$G$60*1000</xm:f>
            <x14:dxf>
              <font>
                <color rgb="FF9C6500"/>
              </font>
              <fill>
                <patternFill>
                  <bgColor rgb="FFFFEB9C"/>
                </patternFill>
              </fill>
            </x14:dxf>
          </x14:cfRule>
          <xm:sqref>M43</xm:sqref>
        </x14:conditionalFormatting>
        <x14:conditionalFormatting xmlns:xm="http://schemas.microsoft.com/office/excel/2006/main">
          <x14:cfRule type="cellIs" priority="285" operator="greaterThan" id="{79A9ED7F-C1B2-4B58-9D5D-2AA8EFCDAAAC}">
            <xm:f>$E$44*'část D zaměstnanci'!$G$61*1000</xm:f>
            <x14:dxf>
              <font>
                <color rgb="FF9C6500"/>
              </font>
              <fill>
                <patternFill>
                  <bgColor rgb="FFFFEB9C"/>
                </patternFill>
              </fill>
            </x14:dxf>
          </x14:cfRule>
          <xm:sqref>M44</xm:sqref>
        </x14:conditionalFormatting>
        <x14:conditionalFormatting xmlns:xm="http://schemas.microsoft.com/office/excel/2006/main">
          <x14:cfRule type="cellIs" priority="283" operator="greaterThan" id="{33A0B6AD-531C-4EA9-95B1-8F6AEB990F36}">
            <xm:f>$E$45*'část D zaměstnanci'!$G$66*1000</xm:f>
            <x14:dxf>
              <font>
                <color rgb="FF9C6500"/>
              </font>
              <fill>
                <patternFill>
                  <bgColor rgb="FFFFEB9C"/>
                </patternFill>
              </fill>
            </x14:dxf>
          </x14:cfRule>
          <xm:sqref>M45</xm:sqref>
        </x14:conditionalFormatting>
        <x14:conditionalFormatting xmlns:xm="http://schemas.microsoft.com/office/excel/2006/main">
          <x14:cfRule type="cellIs" priority="281" operator="greaterThan" id="{7D57737C-9132-4E2F-9F55-722F3F90FE0C}">
            <xm:f>$E$46*'část D zaměstnanci'!$G$80*1000</xm:f>
            <x14:dxf>
              <font>
                <color rgb="FF9C6500"/>
              </font>
              <fill>
                <patternFill>
                  <bgColor rgb="FFFFEB9C"/>
                </patternFill>
              </fill>
            </x14:dxf>
          </x14:cfRule>
          <xm:sqref>M46</xm:sqref>
        </x14:conditionalFormatting>
        <x14:conditionalFormatting xmlns:xm="http://schemas.microsoft.com/office/excel/2006/main">
          <x14:cfRule type="cellIs" priority="279" operator="greaterThan" id="{C1207440-B584-42DC-99C5-B929E18F2CE8}">
            <xm:f>$E$47*'část D zaměstnanci'!$G$89*1000</xm:f>
            <x14:dxf>
              <font>
                <color rgb="FF9C6500"/>
              </font>
              <fill>
                <patternFill>
                  <bgColor rgb="FFFFEB9C"/>
                </patternFill>
              </fill>
            </x14:dxf>
          </x14:cfRule>
          <xm:sqref>M47</xm:sqref>
        </x14:conditionalFormatting>
        <x14:conditionalFormatting xmlns:xm="http://schemas.microsoft.com/office/excel/2006/main">
          <x14:cfRule type="cellIs" priority="277" operator="greaterThan" id="{B5321FEB-5243-4CA7-B803-F551D4D8EF74}">
            <xm:f>$E$48*'část D zaměstnanci'!$G$90*1000</xm:f>
            <x14:dxf>
              <font>
                <color rgb="FF9C6500"/>
              </font>
              <fill>
                <patternFill>
                  <bgColor rgb="FFFFEB9C"/>
                </patternFill>
              </fill>
            </x14:dxf>
          </x14:cfRule>
          <xm:sqref>M48</xm:sqref>
        </x14:conditionalFormatting>
        <x14:conditionalFormatting xmlns:xm="http://schemas.microsoft.com/office/excel/2006/main">
          <x14:cfRule type="cellIs" priority="221" operator="greaterThan" id="{934EF4C0-F7C9-470D-B520-8C0526FBC5B6}">
            <xm:f>$E$50*'část D zaměstnanci'!$G$92*1000</xm:f>
            <x14:dxf>
              <font>
                <color rgb="FF9C6500"/>
              </font>
              <fill>
                <patternFill>
                  <bgColor rgb="FFFFEB9C"/>
                </patternFill>
              </fill>
            </x14:dxf>
          </x14:cfRule>
          <xm:sqref>M50</xm:sqref>
        </x14:conditionalFormatting>
        <x14:conditionalFormatting xmlns:xm="http://schemas.microsoft.com/office/excel/2006/main">
          <x14:cfRule type="cellIs" priority="219" operator="greaterThan" id="{BE72F0F8-012F-41C4-AC60-17FAAE4C3052}">
            <xm:f>$E$51*'část D zaměstnanci'!$G$98*1000</xm:f>
            <x14:dxf>
              <font>
                <color rgb="FF9C6500"/>
              </font>
              <fill>
                <patternFill>
                  <bgColor rgb="FFFFEB9C"/>
                </patternFill>
              </fill>
            </x14:dxf>
          </x14:cfRule>
          <xm:sqref>M51</xm:sqref>
        </x14:conditionalFormatting>
        <x14:conditionalFormatting xmlns:xm="http://schemas.microsoft.com/office/excel/2006/main">
          <x14:cfRule type="cellIs" priority="217" operator="greaterThan" id="{8750E8F8-B983-4540-9440-D0AAD09FB782}">
            <xm:f>$E$52*'část D zaměstnanci'!$G$102*1000</xm:f>
            <x14:dxf>
              <font>
                <color rgb="FF9C6500"/>
              </font>
              <fill>
                <patternFill>
                  <bgColor rgb="FFFFEB9C"/>
                </patternFill>
              </fill>
            </x14:dxf>
          </x14:cfRule>
          <xm:sqref>M52</xm:sqref>
        </x14:conditionalFormatting>
        <x14:conditionalFormatting xmlns:xm="http://schemas.microsoft.com/office/excel/2006/main">
          <x14:cfRule type="cellIs" priority="188" operator="greaterThan" id="{D94E26A9-E650-43D2-9699-70F6D395BF44}">
            <xm:f>$E$55*'část D zaměstnanci'!$H$60*1000</xm:f>
            <x14:dxf>
              <font>
                <color rgb="FF9C6500"/>
              </font>
              <fill>
                <patternFill>
                  <bgColor rgb="FFFFEB9C"/>
                </patternFill>
              </fill>
            </x14:dxf>
          </x14:cfRule>
          <xm:sqref>M55</xm:sqref>
        </x14:conditionalFormatting>
        <x14:conditionalFormatting xmlns:xm="http://schemas.microsoft.com/office/excel/2006/main">
          <x14:cfRule type="cellIs" priority="186" operator="greaterThan" id="{6E57D58B-A688-440D-B48D-1CB1F8A4B930}">
            <xm:f>$E$56*'část D zaměstnanci'!$H$61*1000</xm:f>
            <x14:dxf>
              <font>
                <color rgb="FF9C6500"/>
              </font>
              <fill>
                <patternFill>
                  <bgColor rgb="FFFFEB9C"/>
                </patternFill>
              </fill>
            </x14:dxf>
          </x14:cfRule>
          <xm:sqref>M56</xm:sqref>
        </x14:conditionalFormatting>
        <x14:conditionalFormatting xmlns:xm="http://schemas.microsoft.com/office/excel/2006/main">
          <x14:cfRule type="cellIs" priority="184" operator="greaterThan" id="{6EE81EE5-DAC0-45E2-9E10-EB49AA272C34}">
            <xm:f>$E$57*'část D zaměstnanci'!$H$66*1000</xm:f>
            <x14:dxf>
              <font>
                <color rgb="FF9C6500"/>
              </font>
              <fill>
                <patternFill>
                  <bgColor rgb="FFFFEB9C"/>
                </patternFill>
              </fill>
            </x14:dxf>
          </x14:cfRule>
          <xm:sqref>M57</xm:sqref>
        </x14:conditionalFormatting>
        <x14:conditionalFormatting xmlns:xm="http://schemas.microsoft.com/office/excel/2006/main">
          <x14:cfRule type="cellIs" priority="182" operator="greaterThan" id="{B2BC304C-2859-4B23-97B6-D399F0A539D0}">
            <xm:f>$E$58*'část D zaměstnanci'!$H$80*1000</xm:f>
            <x14:dxf>
              <font>
                <color rgb="FF9C6500"/>
              </font>
              <fill>
                <patternFill>
                  <bgColor rgb="FFFFEB9C"/>
                </patternFill>
              </fill>
            </x14:dxf>
          </x14:cfRule>
          <xm:sqref>M58</xm:sqref>
        </x14:conditionalFormatting>
        <x14:conditionalFormatting xmlns:xm="http://schemas.microsoft.com/office/excel/2006/main">
          <x14:cfRule type="cellIs" priority="180" operator="greaterThan" id="{C29EFF5C-5D11-4ED2-9035-0E446F651785}">
            <xm:f>$E$59*'část D zaměstnanci'!$H$89*1000</xm:f>
            <x14:dxf>
              <font>
                <color rgb="FF9C6500"/>
              </font>
              <fill>
                <patternFill>
                  <bgColor rgb="FFFFEB9C"/>
                </patternFill>
              </fill>
            </x14:dxf>
          </x14:cfRule>
          <xm:sqref>M59</xm:sqref>
        </x14:conditionalFormatting>
        <x14:conditionalFormatting xmlns:xm="http://schemas.microsoft.com/office/excel/2006/main">
          <x14:cfRule type="cellIs" priority="178" operator="greaterThan" id="{6CE3D67D-1124-4BCF-9079-AC4C3523F04D}">
            <xm:f>$E$60*'část D zaměstnanci'!$H$90*1000</xm:f>
            <x14:dxf>
              <font>
                <color rgb="FF9C6500"/>
              </font>
              <fill>
                <patternFill>
                  <bgColor rgb="FFFFEB9C"/>
                </patternFill>
              </fill>
            </x14:dxf>
          </x14:cfRule>
          <xm:sqref>M60</xm:sqref>
        </x14:conditionalFormatting>
        <x14:conditionalFormatting xmlns:xm="http://schemas.microsoft.com/office/excel/2006/main">
          <x14:cfRule type="cellIs" priority="121" operator="greaterThan" id="{FC94C759-39BF-4F47-9409-BB0E69AFED2E}">
            <xm:f>$E$62*'část D zaměstnanci'!$H$92*1000</xm:f>
            <x14:dxf>
              <font>
                <color rgb="FF9C6500"/>
              </font>
              <fill>
                <patternFill>
                  <bgColor rgb="FFFFEB9C"/>
                </patternFill>
              </fill>
            </x14:dxf>
          </x14:cfRule>
          <xm:sqref>M62</xm:sqref>
        </x14:conditionalFormatting>
        <x14:conditionalFormatting xmlns:xm="http://schemas.microsoft.com/office/excel/2006/main">
          <x14:cfRule type="cellIs" priority="118" operator="greaterThan" id="{108BB6AE-D574-4441-A846-87116F888420}">
            <xm:f>$E$63*'část D zaměstnanci'!$H$98*1000</xm:f>
            <x14:dxf>
              <font>
                <color rgb="FF9C6500"/>
              </font>
              <fill>
                <patternFill>
                  <bgColor rgb="FFFFEB9C"/>
                </patternFill>
              </fill>
            </x14:dxf>
          </x14:cfRule>
          <xm:sqref>M63</xm:sqref>
        </x14:conditionalFormatting>
        <x14:conditionalFormatting xmlns:xm="http://schemas.microsoft.com/office/excel/2006/main">
          <x14:cfRule type="cellIs" priority="115" operator="greaterThan" id="{20B7ECDD-CBF2-4FE2-9A95-A526A77BF2A0}">
            <xm:f>$E$64*'část D zaměstnanci'!$H$102*1000</xm:f>
            <x14:dxf>
              <font>
                <color rgb="FF9C6500"/>
              </font>
              <fill>
                <patternFill>
                  <bgColor rgb="FFFFEB9C"/>
                </patternFill>
              </fill>
            </x14:dxf>
          </x14:cfRule>
          <xm:sqref>M64</xm:sqref>
        </x14:conditionalFormatting>
        <x14:conditionalFormatting xmlns:xm="http://schemas.microsoft.com/office/excel/2006/main">
          <x14:cfRule type="cellIs" priority="356" operator="greaterThan" id="{C4C06650-F095-4DFA-8B56-4C7C5C09E357}">
            <xm:f>$F$31*'část D zaměstnanci'!$E$8*1000</xm:f>
            <x14:dxf>
              <font>
                <color rgb="FF9C6500"/>
              </font>
              <fill>
                <patternFill>
                  <bgColor rgb="FFFFEB9C"/>
                </patternFill>
              </fill>
            </x14:dxf>
          </x14:cfRule>
          <xm:sqref>N31</xm:sqref>
        </x14:conditionalFormatting>
        <x14:conditionalFormatting xmlns:xm="http://schemas.microsoft.com/office/excel/2006/main">
          <x14:cfRule type="cellIs" priority="355" operator="greaterThan" id="{82692992-60F9-47A3-BC68-CA1843FCF2EE}">
            <xm:f>$F$32*'část D zaměstnanci'!$E$9*1000</xm:f>
            <x14:dxf>
              <font>
                <color rgb="FF9C6500"/>
              </font>
              <fill>
                <patternFill>
                  <bgColor rgb="FFFFEB9C"/>
                </patternFill>
              </fill>
            </x14:dxf>
          </x14:cfRule>
          <xm:sqref>N32</xm:sqref>
        </x14:conditionalFormatting>
        <x14:conditionalFormatting xmlns:xm="http://schemas.microsoft.com/office/excel/2006/main">
          <x14:cfRule type="cellIs" priority="354" operator="greaterThan" id="{773C3EBF-7E61-45CE-B753-F87407008F92}">
            <xm:f>$F$33*'část D zaměstnanci'!$E$14*1000</xm:f>
            <x14:dxf>
              <font>
                <color rgb="FF9C6500"/>
              </font>
              <fill>
                <patternFill>
                  <bgColor rgb="FFFFEB9C"/>
                </patternFill>
              </fill>
            </x14:dxf>
          </x14:cfRule>
          <xm:sqref>N33</xm:sqref>
        </x14:conditionalFormatting>
        <x14:conditionalFormatting xmlns:xm="http://schemas.microsoft.com/office/excel/2006/main">
          <x14:cfRule type="cellIs" priority="353" operator="greaterThan" id="{0014B4EA-A582-4733-BECB-68062346A6AD}">
            <xm:f>$F$34*'část D zaměstnanci'!$E$28*1000</xm:f>
            <x14:dxf>
              <font>
                <color rgb="FF9C6500"/>
              </font>
              <fill>
                <patternFill>
                  <bgColor rgb="FFFFEB9C"/>
                </patternFill>
              </fill>
            </x14:dxf>
          </x14:cfRule>
          <xm:sqref>N34</xm:sqref>
        </x14:conditionalFormatting>
        <x14:conditionalFormatting xmlns:xm="http://schemas.microsoft.com/office/excel/2006/main">
          <x14:cfRule type="cellIs" priority="352" operator="greaterThan" id="{8485DF1A-21A3-4EE7-B412-61B2BCAE61C1}">
            <xm:f>$F$35*'část D zaměstnanci'!$E$37*1000</xm:f>
            <x14:dxf>
              <font>
                <color rgb="FF9C6500"/>
              </font>
              <fill>
                <patternFill>
                  <bgColor rgb="FFFFEB9C"/>
                </patternFill>
              </fill>
            </x14:dxf>
          </x14:cfRule>
          <xm:sqref>N35</xm:sqref>
        </x14:conditionalFormatting>
        <x14:conditionalFormatting xmlns:xm="http://schemas.microsoft.com/office/excel/2006/main">
          <x14:cfRule type="cellIs" priority="351" operator="greaterThan" id="{DE50E6E1-76FC-4ACA-89DD-BD09432F5F31}">
            <xm:f>$F$36*'část D zaměstnanci'!$E$38*1000</xm:f>
            <x14:dxf>
              <font>
                <color rgb="FF9C6500"/>
              </font>
              <fill>
                <patternFill>
                  <bgColor rgb="FFFFEB9C"/>
                </patternFill>
              </fill>
            </x14:dxf>
          </x14:cfRule>
          <xm:sqref>N36</xm:sqref>
        </x14:conditionalFormatting>
        <x14:conditionalFormatting xmlns:xm="http://schemas.microsoft.com/office/excel/2006/main">
          <x14:cfRule type="cellIs" priority="311" operator="greaterThan" id="{C4A6E431-E407-4997-AAA5-D02CCBF24A88}">
            <xm:f>$F$38*'část D zaměstnanci'!$E$40*1000</xm:f>
            <x14:dxf>
              <font>
                <color rgb="FF9C6500"/>
              </font>
              <fill>
                <patternFill>
                  <bgColor rgb="FFFFEB9C"/>
                </patternFill>
              </fill>
            </x14:dxf>
          </x14:cfRule>
          <xm:sqref>N38</xm:sqref>
        </x14:conditionalFormatting>
        <x14:conditionalFormatting xmlns:xm="http://schemas.microsoft.com/office/excel/2006/main">
          <x14:cfRule type="cellIs" priority="309" operator="greaterThan" id="{1CDFAF3F-A1C3-449D-ACD0-36F2012753C2}">
            <xm:f>$F$39*'část D zaměstnanci'!$E$46*1000</xm:f>
            <x14:dxf>
              <font>
                <color rgb="FF9C6500"/>
              </font>
              <fill>
                <patternFill>
                  <bgColor rgb="FFFFEB9C"/>
                </patternFill>
              </fill>
            </x14:dxf>
          </x14:cfRule>
          <xm:sqref>N39</xm:sqref>
        </x14:conditionalFormatting>
        <x14:conditionalFormatting xmlns:xm="http://schemas.microsoft.com/office/excel/2006/main">
          <x14:cfRule type="cellIs" priority="308" operator="greaterThan" id="{559BAA8E-2612-416B-ABAC-237B747E5CC6}">
            <xm:f>$F$40*'část D zaměstnanci'!$E$50*1000</xm:f>
            <x14:dxf>
              <font>
                <color rgb="FF9C6500"/>
              </font>
              <fill>
                <patternFill>
                  <bgColor rgb="FFFFEB9C"/>
                </patternFill>
              </fill>
            </x14:dxf>
          </x14:cfRule>
          <xm:sqref>N40</xm:sqref>
        </x14:conditionalFormatting>
        <x14:conditionalFormatting xmlns:xm="http://schemas.microsoft.com/office/excel/2006/main">
          <x14:cfRule type="cellIs" priority="269" operator="greaterThan" id="{5C0594E3-2B0D-4E06-A5C3-AEEEE7497B9E}">
            <xm:f>$F$43*'část D zaměstnanci'!$G$8*1000</xm:f>
            <x14:dxf>
              <font>
                <color rgb="FF9C6500"/>
              </font>
              <fill>
                <patternFill>
                  <bgColor rgb="FFFFEB9C"/>
                </patternFill>
              </fill>
            </x14:dxf>
          </x14:cfRule>
          <xm:sqref>N43</xm:sqref>
        </x14:conditionalFormatting>
        <x14:conditionalFormatting xmlns:xm="http://schemas.microsoft.com/office/excel/2006/main">
          <x14:cfRule type="cellIs" priority="268" operator="greaterThan" id="{F55FE85F-1133-4ABC-BD37-3746C9052755}">
            <xm:f>$F$44*'část D zaměstnanci'!$G$9*1000</xm:f>
            <x14:dxf>
              <font>
                <color rgb="FF9C6500"/>
              </font>
              <fill>
                <patternFill>
                  <bgColor rgb="FFFFEB9C"/>
                </patternFill>
              </fill>
            </x14:dxf>
          </x14:cfRule>
          <xm:sqref>N44</xm:sqref>
        </x14:conditionalFormatting>
        <x14:conditionalFormatting xmlns:xm="http://schemas.microsoft.com/office/excel/2006/main">
          <x14:cfRule type="cellIs" priority="267" operator="greaterThan" id="{A732E543-5F9D-4E5F-BCA5-AC68A7B9A73C}">
            <xm:f>$F$45*'část D zaměstnanci'!$G$14*1000</xm:f>
            <x14:dxf>
              <font>
                <color rgb="FF9C6500"/>
              </font>
              <fill>
                <patternFill>
                  <bgColor rgb="FFFFEB9C"/>
                </patternFill>
              </fill>
            </x14:dxf>
          </x14:cfRule>
          <xm:sqref>N45</xm:sqref>
        </x14:conditionalFormatting>
        <x14:conditionalFormatting xmlns:xm="http://schemas.microsoft.com/office/excel/2006/main">
          <x14:cfRule type="cellIs" priority="266" operator="greaterThan" id="{8F12CF2D-2584-40BB-A423-648FCAA541C3}">
            <xm:f>$F$46*'část D zaměstnanci'!$G$28*1000</xm:f>
            <x14:dxf>
              <font>
                <color rgb="FF9C6500"/>
              </font>
              <fill>
                <patternFill>
                  <bgColor rgb="FFFFEB9C"/>
                </patternFill>
              </fill>
            </x14:dxf>
          </x14:cfRule>
          <xm:sqref>N46</xm:sqref>
        </x14:conditionalFormatting>
        <x14:conditionalFormatting xmlns:xm="http://schemas.microsoft.com/office/excel/2006/main">
          <x14:cfRule type="cellIs" priority="265" operator="greaterThan" id="{203D219B-9758-416D-B12B-72B10AC460BD}">
            <xm:f>$F$47*'část D zaměstnanci'!$G$37*1000</xm:f>
            <x14:dxf>
              <font>
                <color rgb="FF9C6500"/>
              </font>
              <fill>
                <patternFill>
                  <bgColor rgb="FFFFEB9C"/>
                </patternFill>
              </fill>
            </x14:dxf>
          </x14:cfRule>
          <xm:sqref>N47</xm:sqref>
        </x14:conditionalFormatting>
        <x14:conditionalFormatting xmlns:xm="http://schemas.microsoft.com/office/excel/2006/main">
          <x14:cfRule type="cellIs" priority="264" operator="greaterThan" id="{AB59CDF6-9C20-4EC0-B7B4-9520A1FADF02}">
            <xm:f>$F$48*'část D zaměstnanci'!$G$38*1000</xm:f>
            <x14:dxf>
              <font>
                <color rgb="FF9C6500"/>
              </font>
              <fill>
                <patternFill>
                  <bgColor rgb="FFFFEB9C"/>
                </patternFill>
              </fill>
            </x14:dxf>
          </x14:cfRule>
          <xm:sqref>N48</xm:sqref>
        </x14:conditionalFormatting>
        <x14:conditionalFormatting xmlns:xm="http://schemas.microsoft.com/office/excel/2006/main">
          <x14:cfRule type="cellIs" priority="212" operator="greaterThan" id="{D49679DE-D84D-45B4-9982-96B5441D1A31}">
            <xm:f>$F$50*'část D zaměstnanci'!$G$40*1000</xm:f>
            <x14:dxf>
              <font>
                <color rgb="FF9C6500"/>
              </font>
              <fill>
                <patternFill>
                  <bgColor rgb="FFFFEB9C"/>
                </patternFill>
              </fill>
            </x14:dxf>
          </x14:cfRule>
          <xm:sqref>N50</xm:sqref>
        </x14:conditionalFormatting>
        <x14:conditionalFormatting xmlns:xm="http://schemas.microsoft.com/office/excel/2006/main">
          <x14:cfRule type="cellIs" priority="211" operator="greaterThan" id="{EB33C202-29A5-42DA-A5B0-847D00DBF196}">
            <xm:f>$F$51*'část D zaměstnanci'!$G$46*1000</xm:f>
            <x14:dxf>
              <font>
                <color rgb="FF9C6500"/>
              </font>
              <fill>
                <patternFill>
                  <bgColor rgb="FFFFEB9C"/>
                </patternFill>
              </fill>
            </x14:dxf>
          </x14:cfRule>
          <xm:sqref>N51</xm:sqref>
        </x14:conditionalFormatting>
        <x14:conditionalFormatting xmlns:xm="http://schemas.microsoft.com/office/excel/2006/main">
          <x14:cfRule type="cellIs" priority="210" operator="greaterThan" id="{C1E5B5A8-CFF6-42CD-B95F-A503EF27F1DF}">
            <xm:f>$F$52*'část D zaměstnanci'!$G$50*1000</xm:f>
            <x14:dxf>
              <font>
                <color rgb="FF9C6500"/>
              </font>
              <fill>
                <patternFill>
                  <bgColor rgb="FFFFEB9C"/>
                </patternFill>
              </fill>
            </x14:dxf>
          </x14:cfRule>
          <xm:sqref>N52</xm:sqref>
        </x14:conditionalFormatting>
        <x14:conditionalFormatting xmlns:xm="http://schemas.microsoft.com/office/excel/2006/main">
          <x14:cfRule type="cellIs" priority="170" operator="greaterThan" id="{10FC43C9-373F-4E7A-BBD0-299E2FCAA01F}">
            <xm:f>$F$55*'část D zaměstnanci'!$H$8*1000</xm:f>
            <x14:dxf>
              <font>
                <color rgb="FF9C6500"/>
              </font>
              <fill>
                <patternFill>
                  <bgColor rgb="FFFFEB9C"/>
                </patternFill>
              </fill>
            </x14:dxf>
          </x14:cfRule>
          <xm:sqref>N55</xm:sqref>
        </x14:conditionalFormatting>
        <x14:conditionalFormatting xmlns:xm="http://schemas.microsoft.com/office/excel/2006/main">
          <x14:cfRule type="cellIs" priority="169" operator="greaterThan" id="{C13C87A2-9C06-4BD3-9B81-5108B74F3018}">
            <xm:f>$F$56*'část D zaměstnanci'!$H$9*1000</xm:f>
            <x14:dxf>
              <font>
                <color rgb="FF9C6500"/>
              </font>
              <fill>
                <patternFill>
                  <bgColor rgb="FFFFEB9C"/>
                </patternFill>
              </fill>
            </x14:dxf>
          </x14:cfRule>
          <xm:sqref>N56</xm:sqref>
        </x14:conditionalFormatting>
        <x14:conditionalFormatting xmlns:xm="http://schemas.microsoft.com/office/excel/2006/main">
          <x14:cfRule type="cellIs" priority="168" operator="greaterThan" id="{5D50AF49-B77D-4F89-A222-797A94EBAE2C}">
            <xm:f>$F$57*'část D zaměstnanci'!$H$14*1000</xm:f>
            <x14:dxf>
              <font>
                <color rgb="FF9C6500"/>
              </font>
              <fill>
                <patternFill>
                  <bgColor rgb="FFFFEB9C"/>
                </patternFill>
              </fill>
            </x14:dxf>
          </x14:cfRule>
          <xm:sqref>N57</xm:sqref>
        </x14:conditionalFormatting>
        <x14:conditionalFormatting xmlns:xm="http://schemas.microsoft.com/office/excel/2006/main">
          <x14:cfRule type="cellIs" priority="167" operator="greaterThan" id="{6D7F4E5C-5B7C-44AB-A8B0-8CA5D490B9FF}">
            <xm:f>$F$58*'část D zaměstnanci'!$H$28*1000</xm:f>
            <x14:dxf>
              <font>
                <color rgb="FF9C6500"/>
              </font>
              <fill>
                <patternFill>
                  <bgColor rgb="FFFFEB9C"/>
                </patternFill>
              </fill>
            </x14:dxf>
          </x14:cfRule>
          <xm:sqref>N58</xm:sqref>
        </x14:conditionalFormatting>
        <x14:conditionalFormatting xmlns:xm="http://schemas.microsoft.com/office/excel/2006/main">
          <x14:cfRule type="cellIs" priority="166" operator="greaterThan" id="{A8137E0C-07A7-42F0-8B45-517D2D3E7619}">
            <xm:f>$F$59*'část D zaměstnanci'!$H$37*1000</xm:f>
            <x14:dxf>
              <font>
                <color rgb="FF9C6500"/>
              </font>
              <fill>
                <patternFill>
                  <bgColor rgb="FFFFEB9C"/>
                </patternFill>
              </fill>
            </x14:dxf>
          </x14:cfRule>
          <xm:sqref>N59</xm:sqref>
        </x14:conditionalFormatting>
        <x14:conditionalFormatting xmlns:xm="http://schemas.microsoft.com/office/excel/2006/main">
          <x14:cfRule type="cellIs" priority="165" operator="greaterThan" id="{0A9DCB90-7DB2-4224-ADB5-E8E236D4123C}">
            <xm:f>$F$60*'část D zaměstnanci'!$H$38*1000</xm:f>
            <x14:dxf>
              <font>
                <color rgb="FF9C6500"/>
              </font>
              <fill>
                <patternFill>
                  <bgColor rgb="FFFFEB9C"/>
                </patternFill>
              </fill>
            </x14:dxf>
          </x14:cfRule>
          <xm:sqref>N60</xm:sqref>
        </x14:conditionalFormatting>
        <x14:conditionalFormatting xmlns:xm="http://schemas.microsoft.com/office/excel/2006/main">
          <x14:cfRule type="cellIs" priority="122" operator="greaterThan" id="{224DCEA4-6A5E-45DC-BE09-4F289B3F0D8A}">
            <xm:f>$F$62*'část D zaměstnanci'!$H$40*1000</xm:f>
            <x14:dxf>
              <font>
                <color rgb="FF9C6500"/>
              </font>
              <fill>
                <patternFill>
                  <bgColor rgb="FFFFEB9C"/>
                </patternFill>
              </fill>
            </x14:dxf>
          </x14:cfRule>
          <xm:sqref>N62</xm:sqref>
        </x14:conditionalFormatting>
        <x14:conditionalFormatting xmlns:xm="http://schemas.microsoft.com/office/excel/2006/main">
          <x14:cfRule type="cellIs" priority="119" operator="greaterThan" id="{F24CAEA9-460C-43B9-877D-24A06E88F29A}">
            <xm:f>$F$63*'část D zaměstnanci'!$H$46*1000</xm:f>
            <x14:dxf>
              <font>
                <color rgb="FF9C6500"/>
              </font>
              <fill>
                <patternFill>
                  <bgColor rgb="FFFFEB9C"/>
                </patternFill>
              </fill>
            </x14:dxf>
          </x14:cfRule>
          <xm:sqref>N63</xm:sqref>
        </x14:conditionalFormatting>
        <x14:conditionalFormatting xmlns:xm="http://schemas.microsoft.com/office/excel/2006/main">
          <x14:cfRule type="cellIs" priority="116" operator="greaterThan" id="{BD890660-199F-4606-B53C-D480261C1B61}">
            <xm:f>$F$64*'část D zaměstnanci'!$H$50*1000</xm:f>
            <x14:dxf>
              <font>
                <color rgb="FF9C6500"/>
              </font>
              <fill>
                <patternFill>
                  <bgColor rgb="FFFFEB9C"/>
                </patternFill>
              </fill>
            </x14:dxf>
          </x14:cfRule>
          <xm:sqref>N64</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5">
    <tabColor rgb="FF92D050"/>
    <pageSetUpPr fitToPage="1"/>
  </sheetPr>
  <dimension ref="A1:R37"/>
  <sheetViews>
    <sheetView showGridLines="0" topLeftCell="A26" workbookViewId="0">
      <selection activeCell="E36" sqref="E36"/>
    </sheetView>
  </sheetViews>
  <sheetFormatPr defaultColWidth="9.109375" defaultRowHeight="13.8" x14ac:dyDescent="0.25"/>
  <cols>
    <col min="1" max="4" width="8.33203125" style="1" customWidth="1"/>
    <col min="5" max="6" width="16.6640625" style="1" customWidth="1"/>
    <col min="7" max="7" width="38.88671875" style="1" customWidth="1"/>
    <col min="8" max="8" width="16.6640625" style="1" customWidth="1"/>
    <col min="9" max="9" width="2.88671875" style="1" customWidth="1"/>
    <col min="10" max="10" width="10.109375" style="1" customWidth="1"/>
    <col min="11" max="11" width="18.44140625" style="1" customWidth="1"/>
    <col min="12" max="16384" width="9.109375" style="1"/>
  </cols>
  <sheetData>
    <row r="1" spans="1:11" ht="14.4" x14ac:dyDescent="0.3">
      <c r="A1" s="615" t="s">
        <v>926</v>
      </c>
      <c r="B1" s="616"/>
      <c r="C1" s="616"/>
      <c r="D1" s="616"/>
      <c r="E1" s="616"/>
      <c r="F1" s="616"/>
      <c r="G1" s="616"/>
      <c r="H1" s="317"/>
      <c r="I1" s="317"/>
    </row>
    <row r="2" spans="1:11" ht="14.4" hidden="1" x14ac:dyDescent="0.3">
      <c r="A2" s="615" t="s">
        <v>557</v>
      </c>
      <c r="B2" s="616"/>
      <c r="C2" s="616"/>
      <c r="D2" s="616"/>
      <c r="E2" s="616"/>
      <c r="F2" s="616"/>
      <c r="G2" s="616"/>
      <c r="H2" s="317"/>
      <c r="I2" s="317"/>
    </row>
    <row r="3" spans="1:11" x14ac:dyDescent="0.25">
      <c r="A3" s="317"/>
      <c r="B3" s="317"/>
      <c r="C3" s="317"/>
      <c r="D3" s="317"/>
      <c r="E3" s="317"/>
      <c r="F3" s="317"/>
      <c r="G3" s="317"/>
      <c r="H3" s="317"/>
      <c r="I3" s="317"/>
    </row>
    <row r="4" spans="1:11" ht="30.75" customHeight="1" x14ac:dyDescent="0.25">
      <c r="A4" s="678"/>
      <c r="B4" s="679"/>
      <c r="C4" s="679"/>
      <c r="D4" s="680"/>
      <c r="E4" s="526" t="s">
        <v>927</v>
      </c>
      <c r="F4" s="684"/>
      <c r="G4" s="650" t="s">
        <v>146</v>
      </c>
      <c r="H4" s="317"/>
      <c r="I4" s="317"/>
      <c r="K4" s="237" t="s">
        <v>569</v>
      </c>
    </row>
    <row r="5" spans="1:11" ht="92.4" x14ac:dyDescent="0.25">
      <c r="A5" s="681"/>
      <c r="B5" s="682"/>
      <c r="C5" s="682"/>
      <c r="D5" s="683"/>
      <c r="E5" s="109" t="s">
        <v>220</v>
      </c>
      <c r="F5" s="109" t="s">
        <v>230</v>
      </c>
      <c r="G5" s="677"/>
      <c r="H5" s="317"/>
      <c r="I5" s="317"/>
      <c r="K5" s="225" t="s">
        <v>567</v>
      </c>
    </row>
    <row r="6" spans="1:11" ht="65.25" customHeight="1" x14ac:dyDescent="0.25">
      <c r="A6" s="485" t="s">
        <v>887</v>
      </c>
      <c r="B6" s="486"/>
      <c r="C6" s="486"/>
      <c r="D6" s="487"/>
      <c r="E6" s="26">
        <f>'část E náklady'!E16-'část E náklady'!I87</f>
        <v>0</v>
      </c>
      <c r="F6" s="26">
        <f>'část E náklady'!E16-'část E náklady'!I87</f>
        <v>0</v>
      </c>
      <c r="G6" s="424" t="s">
        <v>865</v>
      </c>
      <c r="H6" s="317"/>
      <c r="I6" s="317"/>
      <c r="K6" s="221"/>
    </row>
    <row r="7" spans="1:11" ht="52.5" customHeight="1" x14ac:dyDescent="0.25">
      <c r="A7" s="485" t="s">
        <v>264</v>
      </c>
      <c r="B7" s="500"/>
      <c r="C7" s="500"/>
      <c r="D7" s="501"/>
      <c r="E7" s="26">
        <f>'část E náklady'!E6-'část E náklady'!G87</f>
        <v>0</v>
      </c>
      <c r="F7" s="26">
        <f>'část E náklady'!E6-'část E náklady'!G87</f>
        <v>0</v>
      </c>
      <c r="G7" s="424" t="s">
        <v>866</v>
      </c>
      <c r="H7" s="317"/>
      <c r="I7" s="317"/>
      <c r="K7" s="221"/>
    </row>
    <row r="8" spans="1:11" ht="52.5" hidden="1" customHeight="1" x14ac:dyDescent="0.25">
      <c r="A8" s="485" t="s">
        <v>508</v>
      </c>
      <c r="B8" s="500"/>
      <c r="C8" s="500"/>
      <c r="D8" s="501"/>
      <c r="E8" s="26">
        <f>'část E náklady'!E11-'část E náklady'!H87</f>
        <v>0</v>
      </c>
      <c r="F8" s="26">
        <f>'část E náklady'!E11-'část E náklady'!H87</f>
        <v>0</v>
      </c>
      <c r="G8" s="424" t="s">
        <v>864</v>
      </c>
      <c r="H8" s="317"/>
      <c r="I8" s="317"/>
      <c r="K8" s="221"/>
    </row>
    <row r="9" spans="1:11" ht="52.5" customHeight="1" x14ac:dyDescent="0.25">
      <c r="A9" s="485" t="s">
        <v>501</v>
      </c>
      <c r="B9" s="685"/>
      <c r="C9" s="685"/>
      <c r="D9" s="686"/>
      <c r="E9" s="26">
        <f>'část E náklady'!E21-'část E náklady'!J87</f>
        <v>0</v>
      </c>
      <c r="F9" s="26">
        <f>'část E náklady'!E21-'část E náklady'!J87</f>
        <v>0</v>
      </c>
      <c r="G9" s="424" t="s">
        <v>884</v>
      </c>
      <c r="H9" s="317"/>
      <c r="I9" s="317"/>
      <c r="K9" s="221"/>
    </row>
    <row r="10" spans="1:11" ht="42" customHeight="1" x14ac:dyDescent="0.25">
      <c r="A10" s="485" t="s">
        <v>190</v>
      </c>
      <c r="B10" s="486"/>
      <c r="C10" s="486"/>
      <c r="D10" s="487"/>
      <c r="E10" s="110"/>
      <c r="F10" s="110"/>
      <c r="G10" s="8"/>
      <c r="H10" s="317"/>
      <c r="I10" s="317"/>
      <c r="K10" s="203">
        <f t="shared" ref="K10:K26" si="0">F10</f>
        <v>0</v>
      </c>
    </row>
    <row r="11" spans="1:11" ht="39.75" customHeight="1" x14ac:dyDescent="0.25">
      <c r="A11" s="485" t="s">
        <v>191</v>
      </c>
      <c r="B11" s="486"/>
      <c r="C11" s="486"/>
      <c r="D11" s="487"/>
      <c r="E11" s="110"/>
      <c r="F11" s="110"/>
      <c r="G11" s="8"/>
      <c r="H11" s="320" t="str">
        <f>IF(AND(LEN(G11)=0)*OR(E11&lt;&gt;0,F11&lt;&gt;0),"  DOPLŇTE KOMENTÁŘ"," ")</f>
        <v xml:space="preserve"> </v>
      </c>
      <c r="I11" s="320"/>
      <c r="K11" s="203">
        <f t="shared" si="0"/>
        <v>0</v>
      </c>
    </row>
    <row r="12" spans="1:11" x14ac:dyDescent="0.25">
      <c r="A12" s="485" t="s">
        <v>499</v>
      </c>
      <c r="B12" s="486"/>
      <c r="C12" s="486"/>
      <c r="D12" s="487"/>
      <c r="E12" s="110"/>
      <c r="F12" s="26">
        <f>'část G obce'!C33</f>
        <v>0</v>
      </c>
      <c r="G12" s="8"/>
      <c r="H12" s="320"/>
      <c r="I12" s="320"/>
      <c r="K12" s="203">
        <f t="shared" si="0"/>
        <v>0</v>
      </c>
    </row>
    <row r="13" spans="1:11" x14ac:dyDescent="0.25">
      <c r="A13" s="485" t="s">
        <v>500</v>
      </c>
      <c r="B13" s="486"/>
      <c r="C13" s="486"/>
      <c r="D13" s="487"/>
      <c r="E13" s="110"/>
      <c r="F13" s="26">
        <f>'část G obce'!D33</f>
        <v>0</v>
      </c>
      <c r="G13" s="8"/>
      <c r="H13" s="320"/>
      <c r="I13" s="320"/>
      <c r="K13" s="203">
        <f t="shared" si="0"/>
        <v>0</v>
      </c>
    </row>
    <row r="14" spans="1:11" ht="20.100000000000001" customHeight="1" x14ac:dyDescent="0.25">
      <c r="A14" s="485" t="s">
        <v>171</v>
      </c>
      <c r="B14" s="486"/>
      <c r="C14" s="486"/>
      <c r="D14" s="487"/>
      <c r="E14" s="110"/>
      <c r="F14" s="110"/>
      <c r="G14" s="8"/>
      <c r="H14" s="317"/>
      <c r="I14" s="317"/>
      <c r="K14" s="203">
        <f t="shared" si="0"/>
        <v>0</v>
      </c>
    </row>
    <row r="15" spans="1:11" ht="41.25" customHeight="1" x14ac:dyDescent="0.25">
      <c r="A15" s="485" t="s">
        <v>192</v>
      </c>
      <c r="B15" s="486"/>
      <c r="C15" s="486"/>
      <c r="D15" s="487"/>
      <c r="E15" s="110"/>
      <c r="F15" s="110"/>
      <c r="G15" s="8"/>
      <c r="H15" s="320" t="str">
        <f>IF(AND(LEN(G15)=0)*OR(E15&lt;&gt;0,F15&lt;&gt;0),"  DOPLŇTE KOMENTÁŘ"," ")</f>
        <v xml:space="preserve"> </v>
      </c>
      <c r="I15" s="320"/>
      <c r="K15" s="203">
        <f t="shared" si="0"/>
        <v>0</v>
      </c>
    </row>
    <row r="16" spans="1:11" ht="20.100000000000001" customHeight="1" x14ac:dyDescent="0.25">
      <c r="A16" s="485" t="s">
        <v>172</v>
      </c>
      <c r="B16" s="486"/>
      <c r="C16" s="486"/>
      <c r="D16" s="487"/>
      <c r="E16" s="110"/>
      <c r="F16" s="110"/>
      <c r="G16" s="8"/>
      <c r="H16" s="317"/>
      <c r="I16" s="317"/>
      <c r="K16" s="203">
        <f t="shared" si="0"/>
        <v>0</v>
      </c>
    </row>
    <row r="17" spans="1:11" ht="20.100000000000001" customHeight="1" x14ac:dyDescent="0.25">
      <c r="A17" s="485" t="s">
        <v>201</v>
      </c>
      <c r="B17" s="500"/>
      <c r="C17" s="500"/>
      <c r="D17" s="501"/>
      <c r="E17" s="110"/>
      <c r="F17" s="110"/>
      <c r="G17" s="8"/>
      <c r="H17" s="317"/>
      <c r="I17" s="317"/>
      <c r="K17" s="203">
        <f t="shared" si="0"/>
        <v>0</v>
      </c>
    </row>
    <row r="18" spans="1:11" ht="29.25" customHeight="1" x14ac:dyDescent="0.25">
      <c r="A18" s="485" t="s">
        <v>202</v>
      </c>
      <c r="B18" s="500"/>
      <c r="C18" s="500"/>
      <c r="D18" s="501"/>
      <c r="E18" s="110"/>
      <c r="F18" s="110"/>
      <c r="G18" s="8"/>
      <c r="H18" s="317"/>
      <c r="I18" s="317"/>
      <c r="K18" s="203">
        <f t="shared" si="0"/>
        <v>0</v>
      </c>
    </row>
    <row r="19" spans="1:11" ht="27" customHeight="1" x14ac:dyDescent="0.25">
      <c r="A19" s="485" t="s">
        <v>203</v>
      </c>
      <c r="B19" s="500"/>
      <c r="C19" s="500"/>
      <c r="D19" s="501"/>
      <c r="E19" s="110"/>
      <c r="F19" s="110"/>
      <c r="G19" s="8"/>
      <c r="H19" s="317"/>
      <c r="I19" s="317"/>
      <c r="K19" s="203">
        <f t="shared" si="0"/>
        <v>0</v>
      </c>
    </row>
    <row r="20" spans="1:11" ht="20.100000000000001" customHeight="1" x14ac:dyDescent="0.25">
      <c r="A20" s="485" t="s">
        <v>204</v>
      </c>
      <c r="B20" s="500"/>
      <c r="C20" s="500"/>
      <c r="D20" s="501"/>
      <c r="E20" s="110"/>
      <c r="F20" s="110"/>
      <c r="G20" s="8"/>
      <c r="H20" s="317"/>
      <c r="I20" s="317"/>
      <c r="K20" s="203">
        <f t="shared" si="0"/>
        <v>0</v>
      </c>
    </row>
    <row r="21" spans="1:11" ht="20.100000000000001" customHeight="1" x14ac:dyDescent="0.25">
      <c r="A21" s="485" t="s">
        <v>205</v>
      </c>
      <c r="B21" s="500"/>
      <c r="C21" s="500"/>
      <c r="D21" s="501"/>
      <c r="E21" s="110"/>
      <c r="F21" s="110"/>
      <c r="G21" s="8"/>
      <c r="H21" s="317"/>
      <c r="I21" s="317"/>
      <c r="K21" s="203">
        <f t="shared" si="0"/>
        <v>0</v>
      </c>
    </row>
    <row r="22" spans="1:11" ht="28.5" customHeight="1" x14ac:dyDescent="0.25">
      <c r="A22" s="485" t="s">
        <v>206</v>
      </c>
      <c r="B22" s="486"/>
      <c r="C22" s="486"/>
      <c r="D22" s="487"/>
      <c r="E22" s="110"/>
      <c r="F22" s="110"/>
      <c r="G22" s="8"/>
      <c r="H22" s="317"/>
      <c r="I22" s="317"/>
      <c r="K22" s="203">
        <f t="shared" si="0"/>
        <v>0</v>
      </c>
    </row>
    <row r="23" spans="1:11" ht="40.5" customHeight="1" x14ac:dyDescent="0.25">
      <c r="A23" s="485" t="s">
        <v>207</v>
      </c>
      <c r="B23" s="500"/>
      <c r="C23" s="500"/>
      <c r="D23" s="501"/>
      <c r="E23" s="110"/>
      <c r="F23" s="26"/>
      <c r="G23" s="289" t="str">
        <f>IF(E23=0,"   ","Službu je nutno rozdělit (fakultativní činnosti nejsou součástí A sitě sociálních služeb)")</f>
        <v xml:space="preserve">   </v>
      </c>
      <c r="H23" s="317"/>
      <c r="I23" s="317"/>
      <c r="K23" s="203">
        <f t="shared" si="0"/>
        <v>0</v>
      </c>
    </row>
    <row r="24" spans="1:11" ht="20.100000000000001" customHeight="1" x14ac:dyDescent="0.25">
      <c r="A24" s="485" t="s">
        <v>173</v>
      </c>
      <c r="B24" s="486"/>
      <c r="C24" s="486"/>
      <c r="D24" s="487"/>
      <c r="E24" s="110"/>
      <c r="F24" s="110"/>
      <c r="G24" s="8"/>
      <c r="H24" s="317"/>
      <c r="I24" s="317"/>
      <c r="K24" s="203">
        <f t="shared" si="0"/>
        <v>0</v>
      </c>
    </row>
    <row r="25" spans="1:11" ht="20.100000000000001" customHeight="1" x14ac:dyDescent="0.25">
      <c r="A25" s="485" t="s">
        <v>174</v>
      </c>
      <c r="B25" s="486"/>
      <c r="C25" s="486"/>
      <c r="D25" s="487"/>
      <c r="E25" s="110"/>
      <c r="F25" s="110"/>
      <c r="G25" s="8"/>
      <c r="H25" s="317"/>
      <c r="I25" s="317"/>
      <c r="K25" s="203">
        <f t="shared" si="0"/>
        <v>0</v>
      </c>
    </row>
    <row r="26" spans="1:11" ht="20.100000000000001" customHeight="1" x14ac:dyDescent="0.25">
      <c r="A26" s="485" t="s">
        <v>175</v>
      </c>
      <c r="B26" s="486"/>
      <c r="C26" s="486"/>
      <c r="D26" s="487"/>
      <c r="E26" s="110"/>
      <c r="F26" s="110"/>
      <c r="G26" s="8"/>
      <c r="H26" s="320" t="str">
        <f>IF(AND(LEN(G26)=0)*OR(E26&lt;&gt;0,F26&lt;&gt;0),"  DOPLŇTE KOMENTÁŘ"," ")</f>
        <v xml:space="preserve"> </v>
      </c>
      <c r="I26" s="320"/>
      <c r="K26" s="203">
        <f t="shared" si="0"/>
        <v>0</v>
      </c>
    </row>
    <row r="27" spans="1:11" ht="20.100000000000001" customHeight="1" x14ac:dyDescent="0.25">
      <c r="A27" s="688" t="s">
        <v>1</v>
      </c>
      <c r="B27" s="689"/>
      <c r="C27" s="689"/>
      <c r="D27" s="690"/>
      <c r="E27" s="111">
        <f>SUM(E6:E26)</f>
        <v>0</v>
      </c>
      <c r="F27" s="111">
        <f>SUM(F6:F26)</f>
        <v>0</v>
      </c>
      <c r="G27" s="8"/>
      <c r="H27" s="317"/>
      <c r="I27" s="317"/>
      <c r="K27" s="224"/>
    </row>
    <row r="28" spans="1:11" x14ac:dyDescent="0.25">
      <c r="A28" s="317"/>
      <c r="B28" s="317"/>
      <c r="C28" s="317"/>
      <c r="D28" s="317"/>
      <c r="E28" s="317"/>
      <c r="F28" s="317"/>
      <c r="G28" s="317"/>
      <c r="H28" s="317"/>
      <c r="I28" s="317"/>
      <c r="K28" s="223"/>
    </row>
    <row r="29" spans="1:11" ht="57" customHeight="1" x14ac:dyDescent="0.25">
      <c r="A29" s="513" t="s">
        <v>41</v>
      </c>
      <c r="B29" s="514"/>
      <c r="C29" s="514"/>
      <c r="D29" s="514"/>
      <c r="E29" s="687"/>
      <c r="F29" s="524"/>
      <c r="G29" s="525"/>
      <c r="H29" s="317"/>
      <c r="I29" s="317"/>
      <c r="K29" s="223"/>
    </row>
    <row r="30" spans="1:11" x14ac:dyDescent="0.25">
      <c r="A30" s="378"/>
      <c r="B30" s="378"/>
      <c r="C30" s="378"/>
      <c r="D30" s="378"/>
      <c r="E30" s="317"/>
      <c r="F30" s="317"/>
      <c r="G30" s="317"/>
      <c r="H30" s="317"/>
      <c r="I30" s="317"/>
    </row>
    <row r="31" spans="1:11" ht="42" customHeight="1" x14ac:dyDescent="0.25">
      <c r="A31" s="468" t="s">
        <v>928</v>
      </c>
      <c r="B31" s="468"/>
      <c r="C31" s="468"/>
      <c r="D31" s="468"/>
      <c r="E31" s="9">
        <f>'část E náklady'!E88</f>
        <v>0</v>
      </c>
      <c r="F31" s="317"/>
      <c r="G31" s="693"/>
      <c r="H31" s="694"/>
      <c r="I31" s="421"/>
      <c r="J31" s="413"/>
    </row>
    <row r="32" spans="1:11" ht="42" customHeight="1" x14ac:dyDescent="0.25">
      <c r="A32" s="485" t="s">
        <v>929</v>
      </c>
      <c r="B32" s="486"/>
      <c r="C32" s="486"/>
      <c r="D32" s="487"/>
      <c r="E32" s="9">
        <f>E27</f>
        <v>0</v>
      </c>
      <c r="F32" s="317"/>
      <c r="G32" s="331"/>
      <c r="H32" s="422"/>
      <c r="I32" s="422"/>
    </row>
    <row r="33" spans="1:18" ht="42" customHeight="1" x14ac:dyDescent="0.25">
      <c r="A33" s="468" t="s">
        <v>222</v>
      </c>
      <c r="B33" s="468"/>
      <c r="C33" s="468"/>
      <c r="D33" s="468"/>
      <c r="E33" s="9">
        <f>E32-E31</f>
        <v>0</v>
      </c>
      <c r="F33" s="317"/>
      <c r="G33" s="331"/>
      <c r="H33" s="422"/>
      <c r="I33" s="422"/>
    </row>
    <row r="34" spans="1:18" ht="42" customHeight="1" x14ac:dyDescent="0.25">
      <c r="A34" s="485" t="s">
        <v>930</v>
      </c>
      <c r="B34" s="486"/>
      <c r="C34" s="486"/>
      <c r="D34" s="487"/>
      <c r="E34" s="9">
        <f>'část E náklady'!F88</f>
        <v>0</v>
      </c>
      <c r="F34" s="317"/>
      <c r="G34" s="331"/>
      <c r="H34" s="422"/>
      <c r="I34" s="422"/>
      <c r="K34" s="436"/>
    </row>
    <row r="35" spans="1:18" ht="42" customHeight="1" x14ac:dyDescent="0.25">
      <c r="A35" s="468" t="s">
        <v>931</v>
      </c>
      <c r="B35" s="468"/>
      <c r="C35" s="468"/>
      <c r="D35" s="468"/>
      <c r="E35" s="9">
        <f>F27</f>
        <v>0</v>
      </c>
      <c r="F35" s="317"/>
      <c r="G35" s="331"/>
      <c r="H35" s="422"/>
      <c r="I35" s="422"/>
      <c r="J35" s="437"/>
      <c r="K35" s="193"/>
      <c r="L35" s="193"/>
      <c r="M35" s="193"/>
      <c r="N35" s="193"/>
      <c r="O35" s="438"/>
      <c r="P35" s="438"/>
      <c r="Q35" s="438"/>
      <c r="R35" s="438"/>
    </row>
    <row r="36" spans="1:18" ht="42" customHeight="1" x14ac:dyDescent="0.3">
      <c r="A36" s="468" t="s">
        <v>222</v>
      </c>
      <c r="B36" s="468"/>
      <c r="C36" s="468"/>
      <c r="D36" s="468"/>
      <c r="E36" s="9">
        <f>E35-E34</f>
        <v>0</v>
      </c>
      <c r="F36" s="691"/>
      <c r="G36" s="692"/>
      <c r="H36" s="692"/>
      <c r="I36" s="423"/>
      <c r="K36" s="228"/>
    </row>
    <row r="37" spans="1:18" x14ac:dyDescent="0.25">
      <c r="A37" s="317"/>
      <c r="B37" s="317"/>
      <c r="C37" s="317"/>
      <c r="D37" s="317"/>
      <c r="E37" s="317"/>
      <c r="F37" s="317"/>
      <c r="G37" s="317"/>
      <c r="H37" s="317"/>
      <c r="I37" s="317"/>
      <c r="K37" s="228"/>
    </row>
  </sheetData>
  <sheetProtection algorithmName="SHA-512" hashValue="2csd0apKz6A8YUt51NsoliKUnNM2p6d7n8EhyLLJfcpEPskuMweQClfScNfYmoiyhBdoVaZX9ErBdwdmToK1oQ==" saltValue="rXZpBLYQYEbf0xj5ifECuQ==" spinCount="100000" sheet="1" formatRows="0"/>
  <mergeCells count="37">
    <mergeCell ref="A32:D32"/>
    <mergeCell ref="A33:D33"/>
    <mergeCell ref="A29:D29"/>
    <mergeCell ref="A19:D19"/>
    <mergeCell ref="F36:H36"/>
    <mergeCell ref="A36:D36"/>
    <mergeCell ref="A35:D35"/>
    <mergeCell ref="A34:D34"/>
    <mergeCell ref="A31:D31"/>
    <mergeCell ref="G31:H31"/>
    <mergeCell ref="A15:D15"/>
    <mergeCell ref="A16:D16"/>
    <mergeCell ref="E29:G29"/>
    <mergeCell ref="A21:D21"/>
    <mergeCell ref="A22:D22"/>
    <mergeCell ref="A23:D23"/>
    <mergeCell ref="A24:D24"/>
    <mergeCell ref="A25:D25"/>
    <mergeCell ref="A27:D27"/>
    <mergeCell ref="A26:D26"/>
    <mergeCell ref="A20:D20"/>
    <mergeCell ref="A18:D18"/>
    <mergeCell ref="A17:D17"/>
    <mergeCell ref="A14:D14"/>
    <mergeCell ref="A1:G1"/>
    <mergeCell ref="A4:D5"/>
    <mergeCell ref="E4:F4"/>
    <mergeCell ref="G4:G5"/>
    <mergeCell ref="A13:D13"/>
    <mergeCell ref="A7:D7"/>
    <mergeCell ref="A10:D10"/>
    <mergeCell ref="A11:D11"/>
    <mergeCell ref="A12:D12"/>
    <mergeCell ref="A2:G2"/>
    <mergeCell ref="A6:D6"/>
    <mergeCell ref="A8:D8"/>
    <mergeCell ref="A9:D9"/>
  </mergeCells>
  <conditionalFormatting sqref="K10">
    <cfRule type="cellIs" dxfId="124" priority="21" operator="greaterThan">
      <formula>$E$10</formula>
    </cfRule>
  </conditionalFormatting>
  <conditionalFormatting sqref="K11">
    <cfRule type="cellIs" dxfId="123" priority="20" operator="greaterThan">
      <formula>$E$11</formula>
    </cfRule>
  </conditionalFormatting>
  <conditionalFormatting sqref="K12">
    <cfRule type="cellIs" dxfId="122" priority="19" operator="greaterThan">
      <formula>$E$12</formula>
    </cfRule>
  </conditionalFormatting>
  <conditionalFormatting sqref="K13">
    <cfRule type="cellIs" dxfId="121" priority="18" operator="greaterThan">
      <formula>$E$13</formula>
    </cfRule>
  </conditionalFormatting>
  <conditionalFormatting sqref="K14">
    <cfRule type="cellIs" dxfId="120" priority="17" operator="greaterThan">
      <formula>$E$14</formula>
    </cfRule>
  </conditionalFormatting>
  <conditionalFormatting sqref="K15">
    <cfRule type="cellIs" dxfId="119" priority="16" operator="greaterThan">
      <formula>$E$15</formula>
    </cfRule>
  </conditionalFormatting>
  <conditionalFormatting sqref="K16">
    <cfRule type="cellIs" dxfId="118" priority="15" operator="greaterThan">
      <formula>$E$16</formula>
    </cfRule>
  </conditionalFormatting>
  <conditionalFormatting sqref="K17">
    <cfRule type="cellIs" dxfId="117" priority="14" operator="greaterThan">
      <formula>$E$17</formula>
    </cfRule>
  </conditionalFormatting>
  <conditionalFormatting sqref="K18">
    <cfRule type="cellIs" dxfId="116" priority="13" operator="greaterThan">
      <formula>$E$18</formula>
    </cfRule>
  </conditionalFormatting>
  <conditionalFormatting sqref="K19">
    <cfRule type="cellIs" dxfId="115" priority="12" operator="greaterThan">
      <formula>$E$19</formula>
    </cfRule>
  </conditionalFormatting>
  <conditionalFormatting sqref="K20">
    <cfRule type="cellIs" dxfId="114" priority="11" operator="greaterThan">
      <formula>$E$20</formula>
    </cfRule>
  </conditionalFormatting>
  <conditionalFormatting sqref="K21">
    <cfRule type="cellIs" dxfId="113" priority="10" operator="greaterThan">
      <formula>$E$21</formula>
    </cfRule>
  </conditionalFormatting>
  <conditionalFormatting sqref="K22">
    <cfRule type="cellIs" dxfId="112" priority="9" operator="greaterThan">
      <formula>$E$22</formula>
    </cfRule>
  </conditionalFormatting>
  <conditionalFormatting sqref="K23">
    <cfRule type="cellIs" dxfId="111" priority="8" operator="greaterThan">
      <formula>$E$23</formula>
    </cfRule>
  </conditionalFormatting>
  <conditionalFormatting sqref="K24">
    <cfRule type="cellIs" dxfId="110" priority="7" operator="greaterThan">
      <formula>$E$24</formula>
    </cfRule>
  </conditionalFormatting>
  <conditionalFormatting sqref="K25">
    <cfRule type="cellIs" dxfId="109" priority="6" operator="greaterThan">
      <formula>$E$25</formula>
    </cfRule>
  </conditionalFormatting>
  <conditionalFormatting sqref="K26">
    <cfRule type="cellIs" dxfId="108" priority="5" operator="greaterThan">
      <formula>$E$26</formula>
    </cfRule>
  </conditionalFormatting>
  <dataValidations count="1">
    <dataValidation type="decimal" operator="greaterThanOrEqual" allowBlank="1" showInputMessage="1" showErrorMessage="1" error="Zadejte číslo větší nebo rovné 0" sqref="E10:F26" xr:uid="{00000000-0002-0000-0900-000000000000}">
      <formula1>0</formula1>
    </dataValidation>
  </dataValidations>
  <pageMargins left="0.7" right="0.7" top="0.75" bottom="0.75" header="0.3" footer="0.3"/>
  <pageSetup paperSize="9" scale="64"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pageSetUpPr fitToPage="1"/>
  </sheetPr>
  <dimension ref="A1:R43"/>
  <sheetViews>
    <sheetView showGridLines="0" topLeftCell="A28" workbookViewId="0">
      <selection activeCell="G49" sqref="G49"/>
    </sheetView>
  </sheetViews>
  <sheetFormatPr defaultColWidth="9.109375" defaultRowHeight="13.8" x14ac:dyDescent="0.25"/>
  <cols>
    <col min="1" max="4" width="8.33203125" style="1" customWidth="1"/>
    <col min="5" max="6" width="16.6640625" style="1" customWidth="1"/>
    <col min="7" max="7" width="38.88671875" style="1" customWidth="1"/>
    <col min="8" max="8" width="16.6640625" style="1" customWidth="1"/>
    <col min="9" max="9" width="2.88671875" style="1" customWidth="1"/>
    <col min="10" max="10" width="10.109375" style="1" customWidth="1"/>
    <col min="11" max="11" width="18.44140625" style="1" customWidth="1"/>
    <col min="12" max="16384" width="9.109375" style="1"/>
  </cols>
  <sheetData>
    <row r="1" spans="1:11" ht="14.4" x14ac:dyDescent="0.3">
      <c r="A1" s="615" t="s">
        <v>893</v>
      </c>
      <c r="B1" s="616"/>
      <c r="C1" s="616"/>
      <c r="D1" s="616"/>
      <c r="E1" s="616"/>
      <c r="F1" s="616"/>
      <c r="G1" s="616"/>
      <c r="H1" s="317"/>
      <c r="I1" s="317"/>
    </row>
    <row r="2" spans="1:11" ht="14.4" hidden="1" x14ac:dyDescent="0.3">
      <c r="A2" s="615" t="s">
        <v>557</v>
      </c>
      <c r="B2" s="616"/>
      <c r="C2" s="616"/>
      <c r="D2" s="616"/>
      <c r="E2" s="616"/>
      <c r="F2" s="616"/>
      <c r="G2" s="616"/>
      <c r="H2" s="317"/>
      <c r="I2" s="317"/>
    </row>
    <row r="3" spans="1:11" x14ac:dyDescent="0.25">
      <c r="A3" s="317"/>
      <c r="B3" s="317"/>
      <c r="C3" s="317"/>
      <c r="D3" s="317"/>
      <c r="E3" s="317"/>
      <c r="F3" s="317"/>
      <c r="G3" s="317"/>
      <c r="H3" s="317"/>
      <c r="I3" s="317"/>
    </row>
    <row r="4" spans="1:11" ht="30.75" customHeight="1" x14ac:dyDescent="0.25">
      <c r="A4" s="678"/>
      <c r="B4" s="679"/>
      <c r="C4" s="679"/>
      <c r="D4" s="680"/>
      <c r="E4" s="526" t="s">
        <v>894</v>
      </c>
      <c r="F4" s="684"/>
      <c r="G4" s="650" t="s">
        <v>146</v>
      </c>
      <c r="H4" s="317"/>
      <c r="I4" s="317"/>
      <c r="K4" s="237" t="s">
        <v>569</v>
      </c>
    </row>
    <row r="5" spans="1:11" ht="92.4" x14ac:dyDescent="0.25">
      <c r="A5" s="681"/>
      <c r="B5" s="682"/>
      <c r="C5" s="682"/>
      <c r="D5" s="683"/>
      <c r="E5" s="109" t="s">
        <v>220</v>
      </c>
      <c r="F5" s="109" t="s">
        <v>230</v>
      </c>
      <c r="G5" s="677"/>
      <c r="H5" s="317"/>
      <c r="I5" s="317"/>
      <c r="K5" s="225" t="s">
        <v>567</v>
      </c>
    </row>
    <row r="6" spans="1:11" ht="65.25" customHeight="1" x14ac:dyDescent="0.25">
      <c r="A6" s="485" t="s">
        <v>887</v>
      </c>
      <c r="B6" s="486"/>
      <c r="C6" s="486"/>
      <c r="D6" s="487"/>
      <c r="E6" s="26">
        <f>'část E náklady'!E16-'část E náklady'!I87</f>
        <v>0</v>
      </c>
      <c r="F6" s="26">
        <f>'část E náklady'!E16-'část E náklady'!I87</f>
        <v>0</v>
      </c>
      <c r="G6" s="424" t="s">
        <v>865</v>
      </c>
      <c r="H6" s="317"/>
      <c r="I6" s="317"/>
      <c r="K6" s="221"/>
    </row>
    <row r="7" spans="1:11" ht="52.5" customHeight="1" x14ac:dyDescent="0.25">
      <c r="A7" s="485" t="s">
        <v>264</v>
      </c>
      <c r="B7" s="500"/>
      <c r="C7" s="500"/>
      <c r="D7" s="501"/>
      <c r="E7" s="26">
        <f>'část E náklady'!E6-'část E náklady'!G87</f>
        <v>0</v>
      </c>
      <c r="F7" s="26">
        <f>'část E náklady'!E6-'část E náklady'!G87</f>
        <v>0</v>
      </c>
      <c r="G7" s="424" t="s">
        <v>866</v>
      </c>
      <c r="H7" s="317"/>
      <c r="I7" s="317"/>
      <c r="K7" s="221"/>
    </row>
    <row r="8" spans="1:11" ht="52.5" hidden="1" customHeight="1" x14ac:dyDescent="0.25">
      <c r="A8" s="485" t="s">
        <v>508</v>
      </c>
      <c r="B8" s="500"/>
      <c r="C8" s="500"/>
      <c r="D8" s="501"/>
      <c r="E8" s="26">
        <f>'část E náklady'!E11-'část E náklady'!H87</f>
        <v>0</v>
      </c>
      <c r="F8" s="26">
        <f>'část E náklady'!E11-'část E náklady'!H87</f>
        <v>0</v>
      </c>
      <c r="G8" s="424" t="s">
        <v>864</v>
      </c>
      <c r="H8" s="317"/>
      <c r="I8" s="317"/>
      <c r="K8" s="221"/>
    </row>
    <row r="9" spans="1:11" ht="52.5" customHeight="1" x14ac:dyDescent="0.25">
      <c r="A9" s="485" t="s">
        <v>501</v>
      </c>
      <c r="B9" s="685"/>
      <c r="C9" s="685"/>
      <c r="D9" s="686"/>
      <c r="E9" s="26">
        <f>'část E náklady'!E21-'část E náklady'!J87</f>
        <v>0</v>
      </c>
      <c r="F9" s="26">
        <f>'část E náklady'!E21-'část E náklady'!J87</f>
        <v>0</v>
      </c>
      <c r="G9" s="424" t="s">
        <v>884</v>
      </c>
      <c r="H9" s="317"/>
      <c r="I9" s="317"/>
      <c r="K9" s="221"/>
    </row>
    <row r="10" spans="1:11" ht="42" customHeight="1" x14ac:dyDescent="0.25">
      <c r="A10" s="485" t="s">
        <v>190</v>
      </c>
      <c r="B10" s="486"/>
      <c r="C10" s="486"/>
      <c r="D10" s="487"/>
      <c r="E10" s="110"/>
      <c r="F10" s="110"/>
      <c r="G10" s="8"/>
      <c r="H10" s="317"/>
      <c r="I10" s="317"/>
      <c r="K10" s="203">
        <f t="shared" ref="K10:K26" si="0">F10</f>
        <v>0</v>
      </c>
    </row>
    <row r="11" spans="1:11" ht="39.75" customHeight="1" x14ac:dyDescent="0.25">
      <c r="A11" s="485" t="s">
        <v>191</v>
      </c>
      <c r="B11" s="486"/>
      <c r="C11" s="486"/>
      <c r="D11" s="487"/>
      <c r="E11" s="110"/>
      <c r="F11" s="110"/>
      <c r="G11" s="8"/>
      <c r="H11" s="320" t="str">
        <f>IF(AND(LEN(G11)=0)*OR(E11&lt;&gt;0,F11&lt;&gt;0),"  DOPLŇTE KOMENTÁŘ"," ")</f>
        <v xml:space="preserve"> </v>
      </c>
      <c r="I11" s="320"/>
      <c r="K11" s="203">
        <f t="shared" si="0"/>
        <v>0</v>
      </c>
    </row>
    <row r="12" spans="1:11" x14ac:dyDescent="0.25">
      <c r="A12" s="485" t="s">
        <v>499</v>
      </c>
      <c r="B12" s="486"/>
      <c r="C12" s="486"/>
      <c r="D12" s="487"/>
      <c r="E12" s="110"/>
      <c r="F12" s="26">
        <f>'část G obce'!C33</f>
        <v>0</v>
      </c>
      <c r="G12" s="8"/>
      <c r="H12" s="320"/>
      <c r="I12" s="320"/>
      <c r="K12" s="203">
        <f t="shared" si="0"/>
        <v>0</v>
      </c>
    </row>
    <row r="13" spans="1:11" x14ac:dyDescent="0.25">
      <c r="A13" s="485" t="s">
        <v>500</v>
      </c>
      <c r="B13" s="486"/>
      <c r="C13" s="486"/>
      <c r="D13" s="487"/>
      <c r="E13" s="110"/>
      <c r="F13" s="26">
        <f>'část G obce'!D33</f>
        <v>0</v>
      </c>
      <c r="G13" s="8"/>
      <c r="H13" s="320"/>
      <c r="I13" s="320"/>
      <c r="K13" s="203">
        <f t="shared" si="0"/>
        <v>0</v>
      </c>
    </row>
    <row r="14" spans="1:11" ht="20.100000000000001" customHeight="1" x14ac:dyDescent="0.25">
      <c r="A14" s="485" t="s">
        <v>171</v>
      </c>
      <c r="B14" s="486"/>
      <c r="C14" s="486"/>
      <c r="D14" s="487"/>
      <c r="E14" s="110"/>
      <c r="F14" s="110"/>
      <c r="G14" s="8"/>
      <c r="H14" s="317"/>
      <c r="I14" s="317"/>
      <c r="K14" s="203">
        <f t="shared" si="0"/>
        <v>0</v>
      </c>
    </row>
    <row r="15" spans="1:11" ht="41.25" customHeight="1" x14ac:dyDescent="0.25">
      <c r="A15" s="485" t="s">
        <v>192</v>
      </c>
      <c r="B15" s="486"/>
      <c r="C15" s="486"/>
      <c r="D15" s="487"/>
      <c r="E15" s="110"/>
      <c r="F15" s="110"/>
      <c r="G15" s="8"/>
      <c r="H15" s="320" t="str">
        <f>IF(AND(LEN(G15)=0)*OR(E15&lt;&gt;0,F15&lt;&gt;0),"  DOPLŇTE KOMENTÁŘ"," ")</f>
        <v xml:space="preserve"> </v>
      </c>
      <c r="I15" s="320"/>
      <c r="K15" s="203">
        <f t="shared" si="0"/>
        <v>0</v>
      </c>
    </row>
    <row r="16" spans="1:11" ht="20.100000000000001" customHeight="1" x14ac:dyDescent="0.25">
      <c r="A16" s="485" t="s">
        <v>172</v>
      </c>
      <c r="B16" s="486"/>
      <c r="C16" s="486"/>
      <c r="D16" s="487"/>
      <c r="E16" s="110"/>
      <c r="F16" s="110"/>
      <c r="G16" s="8"/>
      <c r="H16" s="317"/>
      <c r="I16" s="317"/>
      <c r="K16" s="203">
        <f t="shared" si="0"/>
        <v>0</v>
      </c>
    </row>
    <row r="17" spans="1:11" ht="20.100000000000001" customHeight="1" x14ac:dyDescent="0.25">
      <c r="A17" s="485" t="s">
        <v>201</v>
      </c>
      <c r="B17" s="500"/>
      <c r="C17" s="500"/>
      <c r="D17" s="501"/>
      <c r="E17" s="110"/>
      <c r="F17" s="110"/>
      <c r="G17" s="8"/>
      <c r="H17" s="317"/>
      <c r="I17" s="317"/>
      <c r="K17" s="203">
        <f t="shared" si="0"/>
        <v>0</v>
      </c>
    </row>
    <row r="18" spans="1:11" ht="29.25" customHeight="1" x14ac:dyDescent="0.25">
      <c r="A18" s="485" t="s">
        <v>202</v>
      </c>
      <c r="B18" s="500"/>
      <c r="C18" s="500"/>
      <c r="D18" s="501"/>
      <c r="E18" s="110"/>
      <c r="F18" s="110"/>
      <c r="G18" s="8"/>
      <c r="H18" s="317"/>
      <c r="I18" s="317"/>
      <c r="K18" s="203">
        <f t="shared" si="0"/>
        <v>0</v>
      </c>
    </row>
    <row r="19" spans="1:11" ht="27" customHeight="1" x14ac:dyDescent="0.25">
      <c r="A19" s="485" t="s">
        <v>203</v>
      </c>
      <c r="B19" s="500"/>
      <c r="C19" s="500"/>
      <c r="D19" s="501"/>
      <c r="E19" s="110"/>
      <c r="F19" s="110"/>
      <c r="G19" s="8"/>
      <c r="H19" s="317"/>
      <c r="I19" s="317"/>
      <c r="K19" s="203">
        <f t="shared" si="0"/>
        <v>0</v>
      </c>
    </row>
    <row r="20" spans="1:11" ht="20.100000000000001" customHeight="1" x14ac:dyDescent="0.25">
      <c r="A20" s="485" t="s">
        <v>204</v>
      </c>
      <c r="B20" s="500"/>
      <c r="C20" s="500"/>
      <c r="D20" s="501"/>
      <c r="E20" s="110"/>
      <c r="F20" s="110"/>
      <c r="G20" s="8"/>
      <c r="H20" s="317"/>
      <c r="I20" s="317"/>
      <c r="K20" s="203">
        <f t="shared" si="0"/>
        <v>0</v>
      </c>
    </row>
    <row r="21" spans="1:11" ht="20.100000000000001" customHeight="1" x14ac:dyDescent="0.25">
      <c r="A21" s="485" t="s">
        <v>205</v>
      </c>
      <c r="B21" s="500"/>
      <c r="C21" s="500"/>
      <c r="D21" s="501"/>
      <c r="E21" s="110"/>
      <c r="F21" s="110"/>
      <c r="G21" s="8"/>
      <c r="H21" s="317"/>
      <c r="I21" s="317"/>
      <c r="K21" s="203">
        <f t="shared" si="0"/>
        <v>0</v>
      </c>
    </row>
    <row r="22" spans="1:11" ht="28.5" customHeight="1" x14ac:dyDescent="0.25">
      <c r="A22" s="485" t="s">
        <v>206</v>
      </c>
      <c r="B22" s="486"/>
      <c r="C22" s="486"/>
      <c r="D22" s="487"/>
      <c r="E22" s="110"/>
      <c r="F22" s="110"/>
      <c r="G22" s="8"/>
      <c r="H22" s="317"/>
      <c r="I22" s="317"/>
      <c r="K22" s="203">
        <f t="shared" si="0"/>
        <v>0</v>
      </c>
    </row>
    <row r="23" spans="1:11" ht="40.5" customHeight="1" x14ac:dyDescent="0.25">
      <c r="A23" s="485" t="s">
        <v>207</v>
      </c>
      <c r="B23" s="500"/>
      <c r="C23" s="500"/>
      <c r="D23" s="501"/>
      <c r="E23" s="110"/>
      <c r="F23" s="26"/>
      <c r="G23" s="289" t="str">
        <f>IF(E23=0,"   ","Službu je nutno rozdělit (fakultativní činnosti nejsou součástí A sitě sociálních služeb)")</f>
        <v xml:space="preserve">   </v>
      </c>
      <c r="H23" s="317"/>
      <c r="I23" s="317"/>
      <c r="K23" s="203">
        <f t="shared" si="0"/>
        <v>0</v>
      </c>
    </row>
    <row r="24" spans="1:11" ht="20.100000000000001" customHeight="1" x14ac:dyDescent="0.25">
      <c r="A24" s="485" t="s">
        <v>173</v>
      </c>
      <c r="B24" s="486"/>
      <c r="C24" s="486"/>
      <c r="D24" s="487"/>
      <c r="E24" s="110"/>
      <c r="F24" s="110"/>
      <c r="G24" s="8"/>
      <c r="H24" s="317"/>
      <c r="I24" s="317"/>
      <c r="K24" s="203">
        <f t="shared" si="0"/>
        <v>0</v>
      </c>
    </row>
    <row r="25" spans="1:11" ht="20.100000000000001" customHeight="1" x14ac:dyDescent="0.25">
      <c r="A25" s="485" t="s">
        <v>174</v>
      </c>
      <c r="B25" s="486"/>
      <c r="C25" s="486"/>
      <c r="D25" s="487"/>
      <c r="E25" s="110"/>
      <c r="F25" s="110"/>
      <c r="G25" s="8"/>
      <c r="H25" s="317"/>
      <c r="I25" s="317"/>
      <c r="K25" s="203">
        <f t="shared" si="0"/>
        <v>0</v>
      </c>
    </row>
    <row r="26" spans="1:11" ht="20.100000000000001" customHeight="1" x14ac:dyDescent="0.25">
      <c r="A26" s="485" t="s">
        <v>175</v>
      </c>
      <c r="B26" s="486"/>
      <c r="C26" s="486"/>
      <c r="D26" s="487"/>
      <c r="E26" s="110"/>
      <c r="F26" s="110"/>
      <c r="G26" s="8"/>
      <c r="H26" s="320" t="str">
        <f>IF(AND(LEN(G26)=0)*OR(E26&lt;&gt;0,F26&lt;&gt;0),"  DOPLŇTE KOMENTÁŘ"," ")</f>
        <v xml:space="preserve"> </v>
      </c>
      <c r="I26" s="320"/>
      <c r="K26" s="203">
        <f t="shared" si="0"/>
        <v>0</v>
      </c>
    </row>
    <row r="27" spans="1:11" ht="20.100000000000001" customHeight="1" x14ac:dyDescent="0.25">
      <c r="A27" s="688" t="s">
        <v>1</v>
      </c>
      <c r="B27" s="689"/>
      <c r="C27" s="689"/>
      <c r="D27" s="690"/>
      <c r="E27" s="111">
        <f>SUM(E6:E26)</f>
        <v>0</v>
      </c>
      <c r="F27" s="111">
        <f>SUM(F6:F26)</f>
        <v>0</v>
      </c>
      <c r="G27" s="8"/>
      <c r="H27" s="317"/>
      <c r="I27" s="317"/>
      <c r="K27" s="224"/>
    </row>
    <row r="28" spans="1:11" x14ac:dyDescent="0.25">
      <c r="A28" s="317"/>
      <c r="B28" s="317"/>
      <c r="C28" s="317"/>
      <c r="D28" s="317"/>
      <c r="E28" s="317"/>
      <c r="F28" s="317"/>
      <c r="G28" s="317"/>
      <c r="H28" s="317"/>
      <c r="I28" s="317"/>
      <c r="K28" s="223"/>
    </row>
    <row r="29" spans="1:11" ht="57" customHeight="1" x14ac:dyDescent="0.25">
      <c r="A29" s="513" t="s">
        <v>41</v>
      </c>
      <c r="B29" s="514"/>
      <c r="C29" s="514"/>
      <c r="D29" s="514"/>
      <c r="E29" s="687"/>
      <c r="F29" s="524"/>
      <c r="G29" s="525"/>
      <c r="H29" s="317"/>
      <c r="I29" s="317"/>
      <c r="K29" s="223"/>
    </row>
    <row r="30" spans="1:11" x14ac:dyDescent="0.25">
      <c r="A30" s="378"/>
      <c r="B30" s="378"/>
      <c r="C30" s="378"/>
      <c r="D30" s="378"/>
      <c r="E30" s="317"/>
      <c r="F30" s="317"/>
      <c r="G30" s="317"/>
      <c r="H30" s="317"/>
      <c r="I30" s="317"/>
    </row>
    <row r="31" spans="1:11" ht="42" customHeight="1" x14ac:dyDescent="0.25">
      <c r="A31" s="468" t="s">
        <v>895</v>
      </c>
      <c r="B31" s="468"/>
      <c r="C31" s="468"/>
      <c r="D31" s="468"/>
      <c r="E31" s="9">
        <f>'část E náklady'!E88</f>
        <v>0</v>
      </c>
      <c r="F31" s="317"/>
      <c r="G31" s="695" t="s">
        <v>861</v>
      </c>
      <c r="H31" s="588"/>
      <c r="I31" s="421"/>
      <c r="J31" s="413"/>
    </row>
    <row r="32" spans="1:11" ht="42" customHeight="1" x14ac:dyDescent="0.25">
      <c r="A32" s="485" t="s">
        <v>896</v>
      </c>
      <c r="B32" s="486"/>
      <c r="C32" s="486"/>
      <c r="D32" s="487"/>
      <c r="E32" s="9">
        <f>E27</f>
        <v>0</v>
      </c>
      <c r="F32" s="317"/>
      <c r="G32" s="101" t="s">
        <v>877</v>
      </c>
      <c r="H32" s="414">
        <f>IF(E36&gt;0,(F7/(F6+F7+F9))*E36,0)</f>
        <v>0</v>
      </c>
      <c r="I32" s="422"/>
    </row>
    <row r="33" spans="1:18" ht="42" customHeight="1" x14ac:dyDescent="0.25">
      <c r="A33" s="468" t="s">
        <v>222</v>
      </c>
      <c r="B33" s="468"/>
      <c r="C33" s="468"/>
      <c r="D33" s="468"/>
      <c r="E33" s="9">
        <f>E32-E31</f>
        <v>0</v>
      </c>
      <c r="F33" s="317"/>
      <c r="G33" s="101" t="s">
        <v>878</v>
      </c>
      <c r="H33" s="414">
        <f>IF(E36&gt;0,(F6/(F6+F7+F9))*E36,0)</f>
        <v>0</v>
      </c>
      <c r="I33" s="422"/>
    </row>
    <row r="34" spans="1:18" ht="42" customHeight="1" x14ac:dyDescent="0.25">
      <c r="A34" s="485" t="s">
        <v>897</v>
      </c>
      <c r="B34" s="486"/>
      <c r="C34" s="486"/>
      <c r="D34" s="487"/>
      <c r="E34" s="9">
        <f>'část E náklady'!F88</f>
        <v>0</v>
      </c>
      <c r="F34" s="317"/>
      <c r="G34" s="101" t="s">
        <v>879</v>
      </c>
      <c r="H34" s="414">
        <f>IF(E36&gt;0,(F9/(F6+F7+F9))*E36,0)</f>
        <v>0</v>
      </c>
      <c r="I34" s="422"/>
      <c r="K34" s="436"/>
    </row>
    <row r="35" spans="1:18" ht="42" customHeight="1" x14ac:dyDescent="0.25">
      <c r="A35" s="468" t="s">
        <v>898</v>
      </c>
      <c r="B35" s="468"/>
      <c r="C35" s="468"/>
      <c r="D35" s="468"/>
      <c r="E35" s="9">
        <f>F27</f>
        <v>0</v>
      </c>
      <c r="F35" s="317"/>
      <c r="G35" s="101" t="s">
        <v>860</v>
      </c>
      <c r="H35" s="414">
        <f>SUM(H32:H34)</f>
        <v>0</v>
      </c>
      <c r="I35" s="422"/>
      <c r="J35" s="437"/>
      <c r="K35" s="193"/>
      <c r="L35" s="193"/>
      <c r="M35" s="193"/>
      <c r="N35" s="193"/>
      <c r="O35" s="438"/>
      <c r="P35" s="438"/>
      <c r="Q35" s="438"/>
      <c r="R35" s="438"/>
    </row>
    <row r="36" spans="1:18" ht="42" customHeight="1" x14ac:dyDescent="0.3">
      <c r="A36" s="468" t="s">
        <v>222</v>
      </c>
      <c r="B36" s="468"/>
      <c r="C36" s="468"/>
      <c r="D36" s="468"/>
      <c r="E36" s="9">
        <f>E35-E34</f>
        <v>0</v>
      </c>
      <c r="F36" s="691" t="s">
        <v>863</v>
      </c>
      <c r="G36" s="692"/>
      <c r="H36" s="692"/>
      <c r="I36" s="423"/>
      <c r="K36" s="228"/>
    </row>
    <row r="37" spans="1:18" x14ac:dyDescent="0.25">
      <c r="A37" s="317"/>
      <c r="B37" s="317"/>
      <c r="C37" s="317"/>
      <c r="D37" s="317"/>
      <c r="E37" s="317"/>
      <c r="F37" s="317"/>
      <c r="G37" s="317"/>
      <c r="H37" s="317"/>
      <c r="I37" s="317"/>
      <c r="K37" s="228"/>
    </row>
    <row r="43" spans="1:18" x14ac:dyDescent="0.25">
      <c r="B43" s="444" t="s">
        <v>899</v>
      </c>
    </row>
  </sheetData>
  <sheetProtection formatRows="0"/>
  <mergeCells count="37">
    <mergeCell ref="F36:H36"/>
    <mergeCell ref="A25:D25"/>
    <mergeCell ref="A26:D26"/>
    <mergeCell ref="A27:D27"/>
    <mergeCell ref="A29:D29"/>
    <mergeCell ref="E29:G29"/>
    <mergeCell ref="A31:D31"/>
    <mergeCell ref="G31:H31"/>
    <mergeCell ref="A32:D32"/>
    <mergeCell ref="A33:D33"/>
    <mergeCell ref="A34:D34"/>
    <mergeCell ref="A35:D35"/>
    <mergeCell ref="A36:D36"/>
    <mergeCell ref="A24:D24"/>
    <mergeCell ref="A13:D13"/>
    <mergeCell ref="A14:D14"/>
    <mergeCell ref="A15:D15"/>
    <mergeCell ref="A16:D16"/>
    <mergeCell ref="A17:D17"/>
    <mergeCell ref="A18:D18"/>
    <mergeCell ref="A19:D19"/>
    <mergeCell ref="A20:D20"/>
    <mergeCell ref="A21:D21"/>
    <mergeCell ref="A22:D22"/>
    <mergeCell ref="A23:D23"/>
    <mergeCell ref="A12:D12"/>
    <mergeCell ref="A1:G1"/>
    <mergeCell ref="A2:G2"/>
    <mergeCell ref="A4:D5"/>
    <mergeCell ref="E4:F4"/>
    <mergeCell ref="G4:G5"/>
    <mergeCell ref="A6:D6"/>
    <mergeCell ref="A7:D7"/>
    <mergeCell ref="A8:D8"/>
    <mergeCell ref="A9:D9"/>
    <mergeCell ref="A10:D10"/>
    <mergeCell ref="A11:D11"/>
  </mergeCells>
  <conditionalFormatting sqref="K10">
    <cfRule type="cellIs" dxfId="107" priority="17" operator="greaterThan">
      <formula>$E$10</formula>
    </cfRule>
  </conditionalFormatting>
  <conditionalFormatting sqref="K11">
    <cfRule type="cellIs" dxfId="106" priority="16" operator="greaterThan">
      <formula>$E$11</formula>
    </cfRule>
  </conditionalFormatting>
  <conditionalFormatting sqref="K12">
    <cfRule type="cellIs" dxfId="105" priority="15" operator="greaterThan">
      <formula>$E$12</formula>
    </cfRule>
  </conditionalFormatting>
  <conditionalFormatting sqref="K13">
    <cfRule type="cellIs" dxfId="104" priority="14" operator="greaterThan">
      <formula>$E$13</formula>
    </cfRule>
  </conditionalFormatting>
  <conditionalFormatting sqref="K14">
    <cfRule type="cellIs" dxfId="103" priority="13" operator="greaterThan">
      <formula>$E$14</formula>
    </cfRule>
  </conditionalFormatting>
  <conditionalFormatting sqref="K15">
    <cfRule type="cellIs" dxfId="102" priority="12" operator="greaterThan">
      <formula>$E$15</formula>
    </cfRule>
  </conditionalFormatting>
  <conditionalFormatting sqref="K16">
    <cfRule type="cellIs" dxfId="101" priority="11" operator="greaterThan">
      <formula>$E$16</formula>
    </cfRule>
  </conditionalFormatting>
  <conditionalFormatting sqref="K17">
    <cfRule type="cellIs" dxfId="100" priority="10" operator="greaterThan">
      <formula>$E$17</formula>
    </cfRule>
  </conditionalFormatting>
  <conditionalFormatting sqref="K18">
    <cfRule type="cellIs" dxfId="99" priority="9" operator="greaterThan">
      <formula>$E$18</formula>
    </cfRule>
  </conditionalFormatting>
  <conditionalFormatting sqref="K19">
    <cfRule type="cellIs" dxfId="98" priority="8" operator="greaterThan">
      <formula>$E$19</formula>
    </cfRule>
  </conditionalFormatting>
  <conditionalFormatting sqref="K20">
    <cfRule type="cellIs" dxfId="97" priority="7" operator="greaterThan">
      <formula>$E$20</formula>
    </cfRule>
  </conditionalFormatting>
  <conditionalFormatting sqref="K21">
    <cfRule type="cellIs" dxfId="96" priority="6" operator="greaterThan">
      <formula>$E$21</formula>
    </cfRule>
  </conditionalFormatting>
  <conditionalFormatting sqref="K22">
    <cfRule type="cellIs" dxfId="95" priority="5" operator="greaterThan">
      <formula>$E$22</formula>
    </cfRule>
  </conditionalFormatting>
  <conditionalFormatting sqref="K23">
    <cfRule type="cellIs" dxfId="94" priority="4" operator="greaterThan">
      <formula>$E$23</formula>
    </cfRule>
  </conditionalFormatting>
  <conditionalFormatting sqref="K24">
    <cfRule type="cellIs" dxfId="93" priority="3" operator="greaterThan">
      <formula>$E$24</formula>
    </cfRule>
  </conditionalFormatting>
  <conditionalFormatting sqref="K25">
    <cfRule type="cellIs" dxfId="92" priority="2" operator="greaterThan">
      <formula>$E$25</formula>
    </cfRule>
  </conditionalFormatting>
  <conditionalFormatting sqref="K26">
    <cfRule type="cellIs" dxfId="91" priority="1" operator="greaterThan">
      <formula>$E$26</formula>
    </cfRule>
  </conditionalFormatting>
  <dataValidations count="1">
    <dataValidation type="decimal" operator="greaterThanOrEqual" allowBlank="1" showInputMessage="1" showErrorMessage="1" error="Zadejte číslo větší nebo rovné 0" sqref="E10:F26" xr:uid="{00000000-0002-0000-0A00-000000000000}">
      <formula1>0</formula1>
    </dataValidation>
  </dataValidations>
  <pageMargins left="0.7" right="0.7" top="0.75" bottom="0.75" header="0.3" footer="0.3"/>
  <pageSetup paperSize="9" scale="64" orientation="portrait"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14">
    <tabColor rgb="FF92D050"/>
    <pageSetUpPr fitToPage="1"/>
  </sheetPr>
  <dimension ref="A1:G37"/>
  <sheetViews>
    <sheetView showGridLines="0" topLeftCell="A20" workbookViewId="0">
      <selection activeCell="K10" sqref="K10"/>
    </sheetView>
  </sheetViews>
  <sheetFormatPr defaultRowHeight="14.4" x14ac:dyDescent="0.3"/>
  <cols>
    <col min="1" max="2" width="27.44140625" customWidth="1"/>
    <col min="3" max="4" width="18.33203125" customWidth="1"/>
    <col min="5" max="5" width="54.6640625" customWidth="1"/>
    <col min="6" max="6" width="4.88671875" style="151" hidden="1" customWidth="1"/>
    <col min="7" max="7" width="6.6640625" customWidth="1"/>
    <col min="8" max="8" width="9.109375" customWidth="1"/>
  </cols>
  <sheetData>
    <row r="1" spans="1:7" ht="31.5" customHeight="1" x14ac:dyDescent="0.3">
      <c r="A1" s="698" t="s">
        <v>932</v>
      </c>
      <c r="B1" s="699"/>
      <c r="C1" s="531"/>
      <c r="D1" s="531"/>
      <c r="E1" s="531"/>
      <c r="F1" s="393"/>
      <c r="G1" s="328"/>
    </row>
    <row r="2" spans="1:7" ht="31.5" hidden="1" customHeight="1" x14ac:dyDescent="0.3">
      <c r="A2" s="698" t="s">
        <v>558</v>
      </c>
      <c r="B2" s="531"/>
      <c r="C2" s="531"/>
      <c r="D2" s="531"/>
      <c r="E2" s="330"/>
      <c r="F2" s="393"/>
      <c r="G2" s="328"/>
    </row>
    <row r="3" spans="1:7" x14ac:dyDescent="0.3">
      <c r="A3" s="336"/>
      <c r="B3" s="336"/>
      <c r="C3" s="336"/>
      <c r="D3" s="336"/>
      <c r="E3" s="336"/>
      <c r="F3" s="393"/>
      <c r="G3" s="328"/>
    </row>
    <row r="4" spans="1:7" ht="32.25" customHeight="1" x14ac:dyDescent="0.3">
      <c r="A4" s="700" t="s">
        <v>514</v>
      </c>
      <c r="B4" s="700" t="s">
        <v>362</v>
      </c>
      <c r="C4" s="535" t="s">
        <v>927</v>
      </c>
      <c r="D4" s="535"/>
      <c r="E4" s="700" t="s">
        <v>146</v>
      </c>
      <c r="G4" s="328"/>
    </row>
    <row r="5" spans="1:7" ht="26.4" x14ac:dyDescent="0.3">
      <c r="A5" s="701"/>
      <c r="B5" s="703"/>
      <c r="C5" s="109" t="s">
        <v>363</v>
      </c>
      <c r="D5" s="109" t="s">
        <v>364</v>
      </c>
      <c r="E5" s="702"/>
      <c r="G5" s="328"/>
    </row>
    <row r="6" spans="1:7" ht="20.100000000000001" customHeight="1" x14ac:dyDescent="0.3">
      <c r="A6" s="140"/>
      <c r="B6" s="152" t="str">
        <f>IF($F6=1,"       ",INDEX(data!$A$36:$A$169,$F6,1))</f>
        <v xml:space="preserve">       </v>
      </c>
      <c r="C6" s="141"/>
      <c r="D6" s="141"/>
      <c r="E6" s="142"/>
      <c r="F6" s="151">
        <v>1</v>
      </c>
      <c r="G6" s="328"/>
    </row>
    <row r="7" spans="1:7" ht="20.100000000000001" customHeight="1" x14ac:dyDescent="0.3">
      <c r="A7" s="140"/>
      <c r="B7" s="152" t="str">
        <f>IF($F7=1,"       ",INDEX(data!$A$36:$A$169,$F7,1))</f>
        <v xml:space="preserve">       </v>
      </c>
      <c r="C7" s="141"/>
      <c r="D7" s="141"/>
      <c r="E7" s="142"/>
      <c r="F7" s="151">
        <v>1</v>
      </c>
      <c r="G7" s="328"/>
    </row>
    <row r="8" spans="1:7" ht="20.100000000000001" customHeight="1" x14ac:dyDescent="0.3">
      <c r="A8" s="140"/>
      <c r="B8" s="152" t="str">
        <f>IF($F8=1,"       ",INDEX(data!$A$36:$A$169,$F8,1))</f>
        <v xml:space="preserve">       </v>
      </c>
      <c r="C8" s="141"/>
      <c r="D8" s="141"/>
      <c r="E8" s="142"/>
      <c r="F8" s="151">
        <v>1</v>
      </c>
      <c r="G8" s="328"/>
    </row>
    <row r="9" spans="1:7" ht="20.100000000000001" customHeight="1" x14ac:dyDescent="0.3">
      <c r="A9" s="140"/>
      <c r="B9" s="152" t="str">
        <f>IF($F9=1,"       ",INDEX(data!$A$36:$A$169,$F9,1))</f>
        <v xml:space="preserve">       </v>
      </c>
      <c r="C9" s="141"/>
      <c r="D9" s="141"/>
      <c r="E9" s="142"/>
      <c r="F9" s="151">
        <v>1</v>
      </c>
      <c r="G9" s="328"/>
    </row>
    <row r="10" spans="1:7" ht="20.100000000000001" customHeight="1" x14ac:dyDescent="0.3">
      <c r="A10" s="140"/>
      <c r="B10" s="152" t="str">
        <f>IF($F10=1,"       ",INDEX(data!$A$36:$A$169,$F10,1))</f>
        <v xml:space="preserve">       </v>
      </c>
      <c r="C10" s="141"/>
      <c r="D10" s="141"/>
      <c r="E10" s="142"/>
      <c r="F10" s="151">
        <v>1</v>
      </c>
      <c r="G10" s="328"/>
    </row>
    <row r="11" spans="1:7" ht="20.100000000000001" customHeight="1" x14ac:dyDescent="0.3">
      <c r="A11" s="140"/>
      <c r="B11" s="152" t="str">
        <f>IF($F11=1,"       ",INDEX(data!$A$36:$A$169,$F11,1))</f>
        <v xml:space="preserve">       </v>
      </c>
      <c r="C11" s="141"/>
      <c r="D11" s="141"/>
      <c r="E11" s="142"/>
      <c r="F11" s="151">
        <v>1</v>
      </c>
      <c r="G11" s="328"/>
    </row>
    <row r="12" spans="1:7" ht="20.100000000000001" customHeight="1" x14ac:dyDescent="0.3">
      <c r="A12" s="140"/>
      <c r="B12" s="152" t="str">
        <f>IF($F12=1,"       ",INDEX(data!$A$36:$A$169,$F12,1))</f>
        <v xml:space="preserve">       </v>
      </c>
      <c r="C12" s="141"/>
      <c r="D12" s="141"/>
      <c r="E12" s="142"/>
      <c r="F12" s="151">
        <v>1</v>
      </c>
      <c r="G12" s="328"/>
    </row>
    <row r="13" spans="1:7" ht="20.100000000000001" customHeight="1" x14ac:dyDescent="0.3">
      <c r="A13" s="140"/>
      <c r="B13" s="152" t="str">
        <f>IF($F13=1,"       ",INDEX(data!$A$36:$A$169,$F13,1))</f>
        <v xml:space="preserve">       </v>
      </c>
      <c r="C13" s="141"/>
      <c r="D13" s="141"/>
      <c r="E13" s="142"/>
      <c r="F13" s="151">
        <v>1</v>
      </c>
      <c r="G13" s="328"/>
    </row>
    <row r="14" spans="1:7" ht="20.100000000000001" customHeight="1" x14ac:dyDescent="0.3">
      <c r="A14" s="140"/>
      <c r="B14" s="152" t="str">
        <f>IF($F14=1,"       ",INDEX(data!$A$36:$A$169,$F14,1))</f>
        <v xml:space="preserve">       </v>
      </c>
      <c r="C14" s="141"/>
      <c r="D14" s="141"/>
      <c r="E14" s="142"/>
      <c r="F14" s="151">
        <v>1</v>
      </c>
      <c r="G14" s="328"/>
    </row>
    <row r="15" spans="1:7" ht="20.100000000000001" customHeight="1" x14ac:dyDescent="0.3">
      <c r="A15" s="140"/>
      <c r="B15" s="152" t="str">
        <f>IF($F15=1,"       ",INDEX(data!$A$36:$A$169,$F15,1))</f>
        <v xml:space="preserve">       </v>
      </c>
      <c r="C15" s="141"/>
      <c r="D15" s="141"/>
      <c r="E15" s="142"/>
      <c r="F15" s="151">
        <v>1</v>
      </c>
      <c r="G15" s="328"/>
    </row>
    <row r="16" spans="1:7" ht="20.100000000000001" customHeight="1" x14ac:dyDescent="0.3">
      <c r="A16" s="140"/>
      <c r="B16" s="152" t="str">
        <f>IF($F16=1,"       ",INDEX(data!$A$36:$A$169,$F16,1))</f>
        <v xml:space="preserve">       </v>
      </c>
      <c r="C16" s="141"/>
      <c r="D16" s="141"/>
      <c r="E16" s="142"/>
      <c r="F16" s="151">
        <v>1</v>
      </c>
      <c r="G16" s="328"/>
    </row>
    <row r="17" spans="1:7" ht="20.100000000000001" customHeight="1" x14ac:dyDescent="0.3">
      <c r="A17" s="140"/>
      <c r="B17" s="152" t="str">
        <f>IF($F17=1,"       ",INDEX(data!$A$36:$A$169,$F17,1))</f>
        <v xml:space="preserve">       </v>
      </c>
      <c r="C17" s="141"/>
      <c r="D17" s="141"/>
      <c r="E17" s="142"/>
      <c r="F17" s="151">
        <v>1</v>
      </c>
      <c r="G17" s="328"/>
    </row>
    <row r="18" spans="1:7" ht="20.100000000000001" customHeight="1" x14ac:dyDescent="0.3">
      <c r="A18" s="140"/>
      <c r="B18" s="152" t="str">
        <f>IF($F18=1,"       ",INDEX(data!$A$36:$A$169,$F18,1))</f>
        <v xml:space="preserve">       </v>
      </c>
      <c r="C18" s="141"/>
      <c r="D18" s="141"/>
      <c r="E18" s="142"/>
      <c r="F18" s="151">
        <v>1</v>
      </c>
      <c r="G18" s="328"/>
    </row>
    <row r="19" spans="1:7" ht="20.100000000000001" customHeight="1" x14ac:dyDescent="0.3">
      <c r="A19" s="140"/>
      <c r="B19" s="152" t="str">
        <f>IF($F19=1,"       ",INDEX(data!$A$36:$A$169,$F19,1))</f>
        <v xml:space="preserve">       </v>
      </c>
      <c r="C19" s="141"/>
      <c r="D19" s="141"/>
      <c r="E19" s="142"/>
      <c r="F19" s="151">
        <v>1</v>
      </c>
      <c r="G19" s="328"/>
    </row>
    <row r="20" spans="1:7" ht="20.100000000000001" customHeight="1" x14ac:dyDescent="0.3">
      <c r="A20" s="140"/>
      <c r="B20" s="152" t="str">
        <f>IF($F20=1,"       ",INDEX(data!$A$36:$A$169,$F20,1))</f>
        <v xml:space="preserve">       </v>
      </c>
      <c r="C20" s="141"/>
      <c r="D20" s="141"/>
      <c r="E20" s="142"/>
      <c r="F20" s="151">
        <v>1</v>
      </c>
      <c r="G20" s="328"/>
    </row>
    <row r="21" spans="1:7" ht="20.100000000000001" customHeight="1" x14ac:dyDescent="0.3">
      <c r="A21" s="140"/>
      <c r="B21" s="152" t="str">
        <f>IF($F21=1,"       ",INDEX(data!$A$36:$A$169,$F21,1))</f>
        <v xml:space="preserve">       </v>
      </c>
      <c r="C21" s="141"/>
      <c r="D21" s="141"/>
      <c r="E21" s="142"/>
      <c r="F21" s="151">
        <v>1</v>
      </c>
      <c r="G21" s="328"/>
    </row>
    <row r="22" spans="1:7" ht="20.100000000000001" customHeight="1" x14ac:dyDescent="0.3">
      <c r="A22" s="140"/>
      <c r="B22" s="152" t="str">
        <f>IF($F22=1,"       ",INDEX(data!$A$36:$A$169,$F22,1))</f>
        <v xml:space="preserve">       </v>
      </c>
      <c r="C22" s="141"/>
      <c r="D22" s="141"/>
      <c r="E22" s="142"/>
      <c r="F22" s="151">
        <v>1</v>
      </c>
      <c r="G22" s="328"/>
    </row>
    <row r="23" spans="1:7" ht="20.100000000000001" customHeight="1" x14ac:dyDescent="0.3">
      <c r="A23" s="140"/>
      <c r="B23" s="152" t="str">
        <f>IF($F23=1,"       ",INDEX(data!$A$36:$A$169,$F23,1))</f>
        <v xml:space="preserve">       </v>
      </c>
      <c r="C23" s="141"/>
      <c r="D23" s="141"/>
      <c r="E23" s="142"/>
      <c r="F23" s="151">
        <v>1</v>
      </c>
      <c r="G23" s="328"/>
    </row>
    <row r="24" spans="1:7" ht="20.100000000000001" customHeight="1" x14ac:dyDescent="0.3">
      <c r="A24" s="140"/>
      <c r="B24" s="152" t="str">
        <f>IF($F24=1,"       ",INDEX(data!$A$36:$A$169,$F24,1))</f>
        <v xml:space="preserve">       </v>
      </c>
      <c r="C24" s="141"/>
      <c r="D24" s="141"/>
      <c r="E24" s="142"/>
      <c r="F24" s="151">
        <v>1</v>
      </c>
      <c r="G24" s="328"/>
    </row>
    <row r="25" spans="1:7" ht="20.100000000000001" customHeight="1" x14ac:dyDescent="0.3">
      <c r="A25" s="140"/>
      <c r="B25" s="152" t="str">
        <f>IF($F25=1,"       ",INDEX(data!$A$36:$A$169,$F25,1))</f>
        <v xml:space="preserve">       </v>
      </c>
      <c r="C25" s="141"/>
      <c r="D25" s="141"/>
      <c r="E25" s="142"/>
      <c r="F25" s="151">
        <v>1</v>
      </c>
      <c r="G25" s="328"/>
    </row>
    <row r="26" spans="1:7" ht="20.100000000000001" customHeight="1" x14ac:dyDescent="0.3">
      <c r="A26" s="140"/>
      <c r="B26" s="152" t="str">
        <f>IF($F26=1,"       ",INDEX(data!$A$36:$A$169,$F26,1))</f>
        <v xml:space="preserve">       </v>
      </c>
      <c r="C26" s="141"/>
      <c r="D26" s="141"/>
      <c r="E26" s="142"/>
      <c r="F26" s="151">
        <v>1</v>
      </c>
      <c r="G26" s="328"/>
    </row>
    <row r="27" spans="1:7" ht="20.100000000000001" customHeight="1" x14ac:dyDescent="0.3">
      <c r="A27" s="140"/>
      <c r="B27" s="152" t="str">
        <f>IF($F27=1,"       ",INDEX(data!$A$36:$A$169,$F27,1))</f>
        <v xml:space="preserve">       </v>
      </c>
      <c r="C27" s="141"/>
      <c r="D27" s="141"/>
      <c r="E27" s="142"/>
      <c r="F27" s="151">
        <v>1</v>
      </c>
      <c r="G27" s="328"/>
    </row>
    <row r="28" spans="1:7" ht="20.100000000000001" customHeight="1" x14ac:dyDescent="0.3">
      <c r="A28" s="140"/>
      <c r="B28" s="152" t="str">
        <f>IF($F28=1,"       ",INDEX(data!$A$36:$A$169,$F28,1))</f>
        <v xml:space="preserve">       </v>
      </c>
      <c r="C28" s="141"/>
      <c r="D28" s="141"/>
      <c r="E28" s="142"/>
      <c r="F28" s="151">
        <v>1</v>
      </c>
      <c r="G28" s="328"/>
    </row>
    <row r="29" spans="1:7" ht="20.100000000000001" customHeight="1" x14ac:dyDescent="0.3">
      <c r="A29" s="140"/>
      <c r="B29" s="152" t="str">
        <f>IF($F29=1,"       ",INDEX(data!$A$36:$A$169,$F29,1))</f>
        <v xml:space="preserve">       </v>
      </c>
      <c r="C29" s="141"/>
      <c r="D29" s="141"/>
      <c r="E29" s="142"/>
      <c r="F29" s="151">
        <v>1</v>
      </c>
      <c r="G29" s="328"/>
    </row>
    <row r="30" spans="1:7" ht="20.100000000000001" customHeight="1" x14ac:dyDescent="0.3">
      <c r="A30" s="140" t="s">
        <v>498</v>
      </c>
      <c r="B30" s="158"/>
      <c r="C30" s="141"/>
      <c r="D30" s="141"/>
      <c r="E30" s="142"/>
      <c r="G30" s="328"/>
    </row>
    <row r="31" spans="1:7" ht="20.100000000000001" customHeight="1" x14ac:dyDescent="0.3">
      <c r="A31" s="140" t="s">
        <v>498</v>
      </c>
      <c r="B31" s="158"/>
      <c r="C31" s="141"/>
      <c r="D31" s="141"/>
      <c r="E31" s="142"/>
      <c r="G31" s="328"/>
    </row>
    <row r="32" spans="1:7" ht="20.100000000000001" customHeight="1" x14ac:dyDescent="0.3">
      <c r="A32" s="140" t="s">
        <v>498</v>
      </c>
      <c r="B32" s="158"/>
      <c r="C32" s="141"/>
      <c r="D32" s="141"/>
      <c r="E32" s="142"/>
      <c r="G32" s="328"/>
    </row>
    <row r="33" spans="1:7" ht="20.100000000000001" customHeight="1" x14ac:dyDescent="0.3">
      <c r="A33" s="3" t="s">
        <v>1</v>
      </c>
      <c r="B33" s="3"/>
      <c r="C33" s="143">
        <f>SUM(C6:C32)</f>
        <v>0</v>
      </c>
      <c r="D33" s="143">
        <f>SUM(D6:D32)</f>
        <v>0</v>
      </c>
      <c r="E33" s="142"/>
      <c r="G33" s="328"/>
    </row>
    <row r="34" spans="1:7" ht="20.100000000000001" customHeight="1" x14ac:dyDescent="0.3">
      <c r="A34" s="336"/>
      <c r="B34" s="336"/>
      <c r="C34" s="336"/>
      <c r="D34" s="336"/>
      <c r="E34" s="336"/>
      <c r="G34" s="328"/>
    </row>
    <row r="35" spans="1:7" ht="55.5" customHeight="1" x14ac:dyDescent="0.3">
      <c r="A35" s="242" t="s">
        <v>41</v>
      </c>
      <c r="B35" s="523"/>
      <c r="C35" s="696"/>
      <c r="D35" s="696"/>
      <c r="E35" s="697"/>
      <c r="G35" s="328"/>
    </row>
    <row r="36" spans="1:7" x14ac:dyDescent="0.3">
      <c r="A36" s="336"/>
      <c r="B36" s="336"/>
      <c r="C36" s="336"/>
      <c r="D36" s="336"/>
      <c r="E36" s="336"/>
      <c r="F36" s="246"/>
      <c r="G36" s="328"/>
    </row>
    <row r="37" spans="1:7" x14ac:dyDescent="0.3">
      <c r="A37" s="328"/>
      <c r="B37" s="328"/>
      <c r="C37" s="328"/>
      <c r="D37" s="328"/>
      <c r="E37" s="328"/>
      <c r="F37" s="246"/>
      <c r="G37" s="328"/>
    </row>
  </sheetData>
  <sheetProtection algorithmName="SHA-512" hashValue="9wwz3sEeZPe9FRkJVrTCgNQkYDFln5i2r3Ww4SaAsirU7GsQIPuMD9KTm+nTM+MYT0ubOo0Ore9Xl2ph5WQb7w==" saltValue="W6zQqFchxhET6FZvdhBMfg==" spinCount="100000" sheet="1" formatRows="0"/>
  <mergeCells count="7">
    <mergeCell ref="B35:E35"/>
    <mergeCell ref="A1:E1"/>
    <mergeCell ref="A4:A5"/>
    <mergeCell ref="C4:D4"/>
    <mergeCell ref="E4:E5"/>
    <mergeCell ref="B4:B5"/>
    <mergeCell ref="A2:D2"/>
  </mergeCells>
  <dataValidations count="1">
    <dataValidation type="decimal" operator="greaterThanOrEqual" allowBlank="1" showInputMessage="1" showErrorMessage="1" error="Zadejte číslo větší nebo rovné 0" sqref="C6:D32" xr:uid="{00000000-0002-0000-0B00-000000000000}">
      <formula1>0</formula1>
    </dataValidation>
  </dataValidations>
  <pageMargins left="0.7" right="0.7" top="0.75" bottom="0.75" header="0.3" footer="0.3"/>
  <pageSetup paperSize="9" scale="57"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17" r:id="rId4" name="Drop Down 1">
              <controlPr defaultSize="0" autoLine="0" autoPict="0">
                <anchor moveWithCells="1">
                  <from>
                    <xdr:col>0</xdr:col>
                    <xdr:colOff>30480</xdr:colOff>
                    <xdr:row>5</xdr:row>
                    <xdr:rowOff>7620</xdr:rowOff>
                  </from>
                  <to>
                    <xdr:col>0</xdr:col>
                    <xdr:colOff>1813560</xdr:colOff>
                    <xdr:row>6</xdr:row>
                    <xdr:rowOff>7620</xdr:rowOff>
                  </to>
                </anchor>
              </controlPr>
            </control>
          </mc:Choice>
        </mc:AlternateContent>
        <mc:AlternateContent xmlns:mc="http://schemas.openxmlformats.org/markup-compatibility/2006">
          <mc:Choice Requires="x14">
            <control shapeId="9219" r:id="rId5" name="Drop Down 3">
              <controlPr defaultSize="0" autoLine="0" autoPict="0">
                <anchor moveWithCells="1">
                  <from>
                    <xdr:col>0</xdr:col>
                    <xdr:colOff>30480</xdr:colOff>
                    <xdr:row>6</xdr:row>
                    <xdr:rowOff>7620</xdr:rowOff>
                  </from>
                  <to>
                    <xdr:col>0</xdr:col>
                    <xdr:colOff>1813560</xdr:colOff>
                    <xdr:row>7</xdr:row>
                    <xdr:rowOff>7620</xdr:rowOff>
                  </to>
                </anchor>
              </controlPr>
            </control>
          </mc:Choice>
        </mc:AlternateContent>
        <mc:AlternateContent xmlns:mc="http://schemas.openxmlformats.org/markup-compatibility/2006">
          <mc:Choice Requires="x14">
            <control shapeId="9220" r:id="rId6" name="Drop Down 4">
              <controlPr defaultSize="0" autoLine="0" autoPict="0">
                <anchor moveWithCells="1">
                  <from>
                    <xdr:col>0</xdr:col>
                    <xdr:colOff>30480</xdr:colOff>
                    <xdr:row>7</xdr:row>
                    <xdr:rowOff>7620</xdr:rowOff>
                  </from>
                  <to>
                    <xdr:col>0</xdr:col>
                    <xdr:colOff>1813560</xdr:colOff>
                    <xdr:row>8</xdr:row>
                    <xdr:rowOff>7620</xdr:rowOff>
                  </to>
                </anchor>
              </controlPr>
            </control>
          </mc:Choice>
        </mc:AlternateContent>
        <mc:AlternateContent xmlns:mc="http://schemas.openxmlformats.org/markup-compatibility/2006">
          <mc:Choice Requires="x14">
            <control shapeId="9221" r:id="rId7" name="Drop Down 5">
              <controlPr defaultSize="0" autoLine="0" autoPict="0">
                <anchor moveWithCells="1">
                  <from>
                    <xdr:col>0</xdr:col>
                    <xdr:colOff>30480</xdr:colOff>
                    <xdr:row>8</xdr:row>
                    <xdr:rowOff>7620</xdr:rowOff>
                  </from>
                  <to>
                    <xdr:col>0</xdr:col>
                    <xdr:colOff>1813560</xdr:colOff>
                    <xdr:row>9</xdr:row>
                    <xdr:rowOff>7620</xdr:rowOff>
                  </to>
                </anchor>
              </controlPr>
            </control>
          </mc:Choice>
        </mc:AlternateContent>
        <mc:AlternateContent xmlns:mc="http://schemas.openxmlformats.org/markup-compatibility/2006">
          <mc:Choice Requires="x14">
            <control shapeId="9222" r:id="rId8" name="Drop Down 6">
              <controlPr defaultSize="0" autoLine="0" autoPict="0">
                <anchor moveWithCells="1">
                  <from>
                    <xdr:col>0</xdr:col>
                    <xdr:colOff>30480</xdr:colOff>
                    <xdr:row>9</xdr:row>
                    <xdr:rowOff>7620</xdr:rowOff>
                  </from>
                  <to>
                    <xdr:col>0</xdr:col>
                    <xdr:colOff>1813560</xdr:colOff>
                    <xdr:row>10</xdr:row>
                    <xdr:rowOff>7620</xdr:rowOff>
                  </to>
                </anchor>
              </controlPr>
            </control>
          </mc:Choice>
        </mc:AlternateContent>
        <mc:AlternateContent xmlns:mc="http://schemas.openxmlformats.org/markup-compatibility/2006">
          <mc:Choice Requires="x14">
            <control shapeId="9223" r:id="rId9" name="Drop Down 7">
              <controlPr defaultSize="0" autoLine="0" autoPict="0">
                <anchor moveWithCells="1">
                  <from>
                    <xdr:col>0</xdr:col>
                    <xdr:colOff>30480</xdr:colOff>
                    <xdr:row>10</xdr:row>
                    <xdr:rowOff>7620</xdr:rowOff>
                  </from>
                  <to>
                    <xdr:col>0</xdr:col>
                    <xdr:colOff>1813560</xdr:colOff>
                    <xdr:row>11</xdr:row>
                    <xdr:rowOff>7620</xdr:rowOff>
                  </to>
                </anchor>
              </controlPr>
            </control>
          </mc:Choice>
        </mc:AlternateContent>
        <mc:AlternateContent xmlns:mc="http://schemas.openxmlformats.org/markup-compatibility/2006">
          <mc:Choice Requires="x14">
            <control shapeId="9224" r:id="rId10" name="Drop Down 8">
              <controlPr defaultSize="0" autoLine="0" autoPict="0">
                <anchor moveWithCells="1">
                  <from>
                    <xdr:col>0</xdr:col>
                    <xdr:colOff>30480</xdr:colOff>
                    <xdr:row>11</xdr:row>
                    <xdr:rowOff>7620</xdr:rowOff>
                  </from>
                  <to>
                    <xdr:col>0</xdr:col>
                    <xdr:colOff>1813560</xdr:colOff>
                    <xdr:row>12</xdr:row>
                    <xdr:rowOff>7620</xdr:rowOff>
                  </to>
                </anchor>
              </controlPr>
            </control>
          </mc:Choice>
        </mc:AlternateContent>
        <mc:AlternateContent xmlns:mc="http://schemas.openxmlformats.org/markup-compatibility/2006">
          <mc:Choice Requires="x14">
            <control shapeId="9225" r:id="rId11" name="Drop Down 9">
              <controlPr defaultSize="0" autoLine="0" autoPict="0">
                <anchor moveWithCells="1">
                  <from>
                    <xdr:col>0</xdr:col>
                    <xdr:colOff>30480</xdr:colOff>
                    <xdr:row>12</xdr:row>
                    <xdr:rowOff>7620</xdr:rowOff>
                  </from>
                  <to>
                    <xdr:col>0</xdr:col>
                    <xdr:colOff>1813560</xdr:colOff>
                    <xdr:row>13</xdr:row>
                    <xdr:rowOff>7620</xdr:rowOff>
                  </to>
                </anchor>
              </controlPr>
            </control>
          </mc:Choice>
        </mc:AlternateContent>
        <mc:AlternateContent xmlns:mc="http://schemas.openxmlformats.org/markup-compatibility/2006">
          <mc:Choice Requires="x14">
            <control shapeId="9226" r:id="rId12" name="Drop Down 10">
              <controlPr defaultSize="0" autoLine="0" autoPict="0">
                <anchor moveWithCells="1">
                  <from>
                    <xdr:col>0</xdr:col>
                    <xdr:colOff>30480</xdr:colOff>
                    <xdr:row>13</xdr:row>
                    <xdr:rowOff>7620</xdr:rowOff>
                  </from>
                  <to>
                    <xdr:col>0</xdr:col>
                    <xdr:colOff>1813560</xdr:colOff>
                    <xdr:row>14</xdr:row>
                    <xdr:rowOff>7620</xdr:rowOff>
                  </to>
                </anchor>
              </controlPr>
            </control>
          </mc:Choice>
        </mc:AlternateContent>
        <mc:AlternateContent xmlns:mc="http://schemas.openxmlformats.org/markup-compatibility/2006">
          <mc:Choice Requires="x14">
            <control shapeId="9227" r:id="rId13" name="Drop Down 11">
              <controlPr defaultSize="0" autoLine="0" autoPict="0">
                <anchor moveWithCells="1">
                  <from>
                    <xdr:col>0</xdr:col>
                    <xdr:colOff>30480</xdr:colOff>
                    <xdr:row>14</xdr:row>
                    <xdr:rowOff>7620</xdr:rowOff>
                  </from>
                  <to>
                    <xdr:col>0</xdr:col>
                    <xdr:colOff>1813560</xdr:colOff>
                    <xdr:row>15</xdr:row>
                    <xdr:rowOff>7620</xdr:rowOff>
                  </to>
                </anchor>
              </controlPr>
            </control>
          </mc:Choice>
        </mc:AlternateContent>
        <mc:AlternateContent xmlns:mc="http://schemas.openxmlformats.org/markup-compatibility/2006">
          <mc:Choice Requires="x14">
            <control shapeId="9228" r:id="rId14" name="Drop Down 12">
              <controlPr defaultSize="0" autoLine="0" autoPict="0">
                <anchor moveWithCells="1">
                  <from>
                    <xdr:col>0</xdr:col>
                    <xdr:colOff>30480</xdr:colOff>
                    <xdr:row>15</xdr:row>
                    <xdr:rowOff>7620</xdr:rowOff>
                  </from>
                  <to>
                    <xdr:col>0</xdr:col>
                    <xdr:colOff>1813560</xdr:colOff>
                    <xdr:row>16</xdr:row>
                    <xdr:rowOff>7620</xdr:rowOff>
                  </to>
                </anchor>
              </controlPr>
            </control>
          </mc:Choice>
        </mc:AlternateContent>
        <mc:AlternateContent xmlns:mc="http://schemas.openxmlformats.org/markup-compatibility/2006">
          <mc:Choice Requires="x14">
            <control shapeId="9229" r:id="rId15" name="Drop Down 13">
              <controlPr defaultSize="0" autoLine="0" autoPict="0">
                <anchor moveWithCells="1">
                  <from>
                    <xdr:col>0</xdr:col>
                    <xdr:colOff>30480</xdr:colOff>
                    <xdr:row>16</xdr:row>
                    <xdr:rowOff>7620</xdr:rowOff>
                  </from>
                  <to>
                    <xdr:col>0</xdr:col>
                    <xdr:colOff>1813560</xdr:colOff>
                    <xdr:row>17</xdr:row>
                    <xdr:rowOff>7620</xdr:rowOff>
                  </to>
                </anchor>
              </controlPr>
            </control>
          </mc:Choice>
        </mc:AlternateContent>
        <mc:AlternateContent xmlns:mc="http://schemas.openxmlformats.org/markup-compatibility/2006">
          <mc:Choice Requires="x14">
            <control shapeId="9230" r:id="rId16" name="Drop Down 14">
              <controlPr defaultSize="0" autoLine="0" autoPict="0">
                <anchor moveWithCells="1">
                  <from>
                    <xdr:col>0</xdr:col>
                    <xdr:colOff>30480</xdr:colOff>
                    <xdr:row>17</xdr:row>
                    <xdr:rowOff>7620</xdr:rowOff>
                  </from>
                  <to>
                    <xdr:col>0</xdr:col>
                    <xdr:colOff>1813560</xdr:colOff>
                    <xdr:row>18</xdr:row>
                    <xdr:rowOff>7620</xdr:rowOff>
                  </to>
                </anchor>
              </controlPr>
            </control>
          </mc:Choice>
        </mc:AlternateContent>
        <mc:AlternateContent xmlns:mc="http://schemas.openxmlformats.org/markup-compatibility/2006">
          <mc:Choice Requires="x14">
            <control shapeId="9231" r:id="rId17" name="Drop Down 15">
              <controlPr defaultSize="0" autoLine="0" autoPict="0">
                <anchor moveWithCells="1">
                  <from>
                    <xdr:col>0</xdr:col>
                    <xdr:colOff>30480</xdr:colOff>
                    <xdr:row>18</xdr:row>
                    <xdr:rowOff>7620</xdr:rowOff>
                  </from>
                  <to>
                    <xdr:col>0</xdr:col>
                    <xdr:colOff>1813560</xdr:colOff>
                    <xdr:row>19</xdr:row>
                    <xdr:rowOff>7620</xdr:rowOff>
                  </to>
                </anchor>
              </controlPr>
            </control>
          </mc:Choice>
        </mc:AlternateContent>
        <mc:AlternateContent xmlns:mc="http://schemas.openxmlformats.org/markup-compatibility/2006">
          <mc:Choice Requires="x14">
            <control shapeId="9232" r:id="rId18" name="Drop Down 16">
              <controlPr defaultSize="0" autoLine="0" autoPict="0">
                <anchor moveWithCells="1">
                  <from>
                    <xdr:col>0</xdr:col>
                    <xdr:colOff>30480</xdr:colOff>
                    <xdr:row>19</xdr:row>
                    <xdr:rowOff>7620</xdr:rowOff>
                  </from>
                  <to>
                    <xdr:col>0</xdr:col>
                    <xdr:colOff>1813560</xdr:colOff>
                    <xdr:row>20</xdr:row>
                    <xdr:rowOff>7620</xdr:rowOff>
                  </to>
                </anchor>
              </controlPr>
            </control>
          </mc:Choice>
        </mc:AlternateContent>
        <mc:AlternateContent xmlns:mc="http://schemas.openxmlformats.org/markup-compatibility/2006">
          <mc:Choice Requires="x14">
            <control shapeId="9233" r:id="rId19" name="Drop Down 17">
              <controlPr defaultSize="0" autoLine="0" autoPict="0">
                <anchor moveWithCells="1">
                  <from>
                    <xdr:col>0</xdr:col>
                    <xdr:colOff>30480</xdr:colOff>
                    <xdr:row>20</xdr:row>
                    <xdr:rowOff>7620</xdr:rowOff>
                  </from>
                  <to>
                    <xdr:col>0</xdr:col>
                    <xdr:colOff>1813560</xdr:colOff>
                    <xdr:row>21</xdr:row>
                    <xdr:rowOff>7620</xdr:rowOff>
                  </to>
                </anchor>
              </controlPr>
            </control>
          </mc:Choice>
        </mc:AlternateContent>
        <mc:AlternateContent xmlns:mc="http://schemas.openxmlformats.org/markup-compatibility/2006">
          <mc:Choice Requires="x14">
            <control shapeId="9234" r:id="rId20" name="Drop Down 18">
              <controlPr defaultSize="0" autoLine="0" autoPict="0">
                <anchor moveWithCells="1">
                  <from>
                    <xdr:col>0</xdr:col>
                    <xdr:colOff>30480</xdr:colOff>
                    <xdr:row>21</xdr:row>
                    <xdr:rowOff>7620</xdr:rowOff>
                  </from>
                  <to>
                    <xdr:col>0</xdr:col>
                    <xdr:colOff>1813560</xdr:colOff>
                    <xdr:row>22</xdr:row>
                    <xdr:rowOff>7620</xdr:rowOff>
                  </to>
                </anchor>
              </controlPr>
            </control>
          </mc:Choice>
        </mc:AlternateContent>
        <mc:AlternateContent xmlns:mc="http://schemas.openxmlformats.org/markup-compatibility/2006">
          <mc:Choice Requires="x14">
            <control shapeId="9235" r:id="rId21" name="Drop Down 19">
              <controlPr defaultSize="0" autoLine="0" autoPict="0">
                <anchor moveWithCells="1">
                  <from>
                    <xdr:col>0</xdr:col>
                    <xdr:colOff>30480</xdr:colOff>
                    <xdr:row>22</xdr:row>
                    <xdr:rowOff>7620</xdr:rowOff>
                  </from>
                  <to>
                    <xdr:col>0</xdr:col>
                    <xdr:colOff>1813560</xdr:colOff>
                    <xdr:row>23</xdr:row>
                    <xdr:rowOff>7620</xdr:rowOff>
                  </to>
                </anchor>
              </controlPr>
            </control>
          </mc:Choice>
        </mc:AlternateContent>
        <mc:AlternateContent xmlns:mc="http://schemas.openxmlformats.org/markup-compatibility/2006">
          <mc:Choice Requires="x14">
            <control shapeId="9236" r:id="rId22" name="Drop Down 20">
              <controlPr defaultSize="0" autoLine="0" autoPict="0">
                <anchor moveWithCells="1">
                  <from>
                    <xdr:col>0</xdr:col>
                    <xdr:colOff>30480</xdr:colOff>
                    <xdr:row>23</xdr:row>
                    <xdr:rowOff>7620</xdr:rowOff>
                  </from>
                  <to>
                    <xdr:col>0</xdr:col>
                    <xdr:colOff>1813560</xdr:colOff>
                    <xdr:row>24</xdr:row>
                    <xdr:rowOff>7620</xdr:rowOff>
                  </to>
                </anchor>
              </controlPr>
            </control>
          </mc:Choice>
        </mc:AlternateContent>
        <mc:AlternateContent xmlns:mc="http://schemas.openxmlformats.org/markup-compatibility/2006">
          <mc:Choice Requires="x14">
            <control shapeId="9237" r:id="rId23" name="Drop Down 21">
              <controlPr defaultSize="0" autoLine="0" autoPict="0">
                <anchor moveWithCells="1">
                  <from>
                    <xdr:col>0</xdr:col>
                    <xdr:colOff>30480</xdr:colOff>
                    <xdr:row>24</xdr:row>
                    <xdr:rowOff>7620</xdr:rowOff>
                  </from>
                  <to>
                    <xdr:col>0</xdr:col>
                    <xdr:colOff>1813560</xdr:colOff>
                    <xdr:row>25</xdr:row>
                    <xdr:rowOff>7620</xdr:rowOff>
                  </to>
                </anchor>
              </controlPr>
            </control>
          </mc:Choice>
        </mc:AlternateContent>
        <mc:AlternateContent xmlns:mc="http://schemas.openxmlformats.org/markup-compatibility/2006">
          <mc:Choice Requires="x14">
            <control shapeId="9238" r:id="rId24" name="Drop Down 22">
              <controlPr defaultSize="0" autoLine="0" autoPict="0">
                <anchor moveWithCells="1">
                  <from>
                    <xdr:col>0</xdr:col>
                    <xdr:colOff>30480</xdr:colOff>
                    <xdr:row>25</xdr:row>
                    <xdr:rowOff>7620</xdr:rowOff>
                  </from>
                  <to>
                    <xdr:col>0</xdr:col>
                    <xdr:colOff>1813560</xdr:colOff>
                    <xdr:row>26</xdr:row>
                    <xdr:rowOff>7620</xdr:rowOff>
                  </to>
                </anchor>
              </controlPr>
            </control>
          </mc:Choice>
        </mc:AlternateContent>
        <mc:AlternateContent xmlns:mc="http://schemas.openxmlformats.org/markup-compatibility/2006">
          <mc:Choice Requires="x14">
            <control shapeId="9239" r:id="rId25" name="Drop Down 23">
              <controlPr defaultSize="0" autoLine="0" autoPict="0">
                <anchor moveWithCells="1">
                  <from>
                    <xdr:col>0</xdr:col>
                    <xdr:colOff>30480</xdr:colOff>
                    <xdr:row>26</xdr:row>
                    <xdr:rowOff>7620</xdr:rowOff>
                  </from>
                  <to>
                    <xdr:col>0</xdr:col>
                    <xdr:colOff>1813560</xdr:colOff>
                    <xdr:row>27</xdr:row>
                    <xdr:rowOff>7620</xdr:rowOff>
                  </to>
                </anchor>
              </controlPr>
            </control>
          </mc:Choice>
        </mc:AlternateContent>
        <mc:AlternateContent xmlns:mc="http://schemas.openxmlformats.org/markup-compatibility/2006">
          <mc:Choice Requires="x14">
            <control shapeId="9240" r:id="rId26" name="Drop Down 24">
              <controlPr defaultSize="0" autoLine="0" autoPict="0">
                <anchor moveWithCells="1">
                  <from>
                    <xdr:col>0</xdr:col>
                    <xdr:colOff>30480</xdr:colOff>
                    <xdr:row>27</xdr:row>
                    <xdr:rowOff>7620</xdr:rowOff>
                  </from>
                  <to>
                    <xdr:col>0</xdr:col>
                    <xdr:colOff>1813560</xdr:colOff>
                    <xdr:row>28</xdr:row>
                    <xdr:rowOff>7620</xdr:rowOff>
                  </to>
                </anchor>
              </controlPr>
            </control>
          </mc:Choice>
        </mc:AlternateContent>
        <mc:AlternateContent xmlns:mc="http://schemas.openxmlformats.org/markup-compatibility/2006">
          <mc:Choice Requires="x14">
            <control shapeId="9241" r:id="rId27" name="Drop Down 25">
              <controlPr defaultSize="0" autoLine="0" autoPict="0">
                <anchor moveWithCells="1">
                  <from>
                    <xdr:col>0</xdr:col>
                    <xdr:colOff>30480</xdr:colOff>
                    <xdr:row>28</xdr:row>
                    <xdr:rowOff>7620</xdr:rowOff>
                  </from>
                  <to>
                    <xdr:col>0</xdr:col>
                    <xdr:colOff>1813560</xdr:colOff>
                    <xdr:row>29</xdr:row>
                    <xdr:rowOff>7620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10">
    <tabColor rgb="FF92D050"/>
    <pageSetUpPr fitToPage="1"/>
  </sheetPr>
  <dimension ref="A1:J20"/>
  <sheetViews>
    <sheetView showGridLines="0" tabSelected="1" workbookViewId="0">
      <selection activeCell="R24" sqref="R24"/>
    </sheetView>
  </sheetViews>
  <sheetFormatPr defaultColWidth="9.109375" defaultRowHeight="13.8" x14ac:dyDescent="0.25"/>
  <cols>
    <col min="1" max="16384" width="9.109375" style="1"/>
  </cols>
  <sheetData>
    <row r="1" spans="1:10" ht="29.25" customHeight="1" x14ac:dyDescent="0.25">
      <c r="A1" s="455" t="s">
        <v>585</v>
      </c>
      <c r="B1" s="456"/>
      <c r="C1" s="456"/>
      <c r="D1" s="456"/>
      <c r="E1" s="456"/>
      <c r="F1" s="456"/>
      <c r="G1" s="456"/>
      <c r="H1" s="456"/>
      <c r="I1" s="457"/>
      <c r="J1" s="317"/>
    </row>
    <row r="2" spans="1:10" hidden="1" x14ac:dyDescent="0.25">
      <c r="A2" s="317"/>
      <c r="B2" s="317"/>
      <c r="C2" s="317"/>
      <c r="D2" s="317"/>
      <c r="E2" s="317"/>
      <c r="F2" s="317"/>
      <c r="G2" s="317"/>
      <c r="H2" s="317"/>
      <c r="I2" s="317"/>
      <c r="J2" s="317"/>
    </row>
    <row r="3" spans="1:10" ht="14.4" hidden="1" x14ac:dyDescent="0.3">
      <c r="A3" s="458" t="s">
        <v>183</v>
      </c>
      <c r="B3" s="459"/>
      <c r="C3" s="458" t="s">
        <v>189</v>
      </c>
      <c r="D3" s="459"/>
      <c r="E3" s="459"/>
      <c r="F3" s="459"/>
      <c r="G3" s="459"/>
      <c r="H3" s="459"/>
      <c r="I3" s="459"/>
      <c r="J3" s="317"/>
    </row>
    <row r="4" spans="1:10" ht="14.4" hidden="1" x14ac:dyDescent="0.3">
      <c r="A4" s="458" t="s">
        <v>184</v>
      </c>
      <c r="B4" s="459"/>
      <c r="C4" s="460" t="s">
        <v>188</v>
      </c>
      <c r="D4" s="461"/>
      <c r="E4" s="461"/>
      <c r="F4" s="461"/>
      <c r="G4" s="461"/>
      <c r="H4" s="461"/>
      <c r="I4" s="461"/>
      <c r="J4" s="317"/>
    </row>
    <row r="5" spans="1:10" ht="14.4" hidden="1" x14ac:dyDescent="0.3">
      <c r="A5" s="458" t="s">
        <v>185</v>
      </c>
      <c r="B5" s="459"/>
      <c r="C5" s="460" t="s">
        <v>188</v>
      </c>
      <c r="D5" s="461"/>
      <c r="E5" s="461"/>
      <c r="F5" s="461"/>
      <c r="G5" s="461"/>
      <c r="H5" s="461"/>
      <c r="I5" s="461"/>
      <c r="J5" s="317"/>
    </row>
    <row r="6" spans="1:10" ht="14.4" hidden="1" x14ac:dyDescent="0.3">
      <c r="A6" s="458" t="s">
        <v>186</v>
      </c>
      <c r="B6" s="459"/>
      <c r="C6" s="460" t="s">
        <v>188</v>
      </c>
      <c r="D6" s="461"/>
      <c r="E6" s="461"/>
      <c r="F6" s="461"/>
      <c r="G6" s="461"/>
      <c r="H6" s="461"/>
      <c r="I6" s="461"/>
      <c r="J6" s="317"/>
    </row>
    <row r="7" spans="1:10" ht="14.4" hidden="1" x14ac:dyDescent="0.3">
      <c r="A7" s="458" t="s">
        <v>187</v>
      </c>
      <c r="B7" s="459"/>
      <c r="C7" s="460" t="s">
        <v>188</v>
      </c>
      <c r="D7" s="461"/>
      <c r="E7" s="461"/>
      <c r="F7" s="461"/>
      <c r="G7" s="461"/>
      <c r="H7" s="461"/>
      <c r="I7" s="461"/>
      <c r="J7" s="317"/>
    </row>
    <row r="8" spans="1:10" ht="14.4" hidden="1" x14ac:dyDescent="0.3">
      <c r="A8" s="460"/>
      <c r="B8" s="461"/>
      <c r="C8" s="460"/>
      <c r="D8" s="461"/>
      <c r="E8" s="461"/>
      <c r="F8" s="461"/>
      <c r="G8" s="461"/>
      <c r="H8" s="461"/>
      <c r="I8" s="461"/>
      <c r="J8" s="317"/>
    </row>
    <row r="9" spans="1:10" x14ac:dyDescent="0.25">
      <c r="A9" s="317"/>
      <c r="B9" s="317"/>
      <c r="C9" s="317"/>
      <c r="D9" s="317"/>
      <c r="E9" s="317"/>
      <c r="F9" s="317"/>
      <c r="G9" s="317"/>
      <c r="H9" s="317"/>
      <c r="I9" s="317"/>
      <c r="J9" s="317"/>
    </row>
    <row r="10" spans="1:10" ht="14.4" x14ac:dyDescent="0.3">
      <c r="A10" s="448" t="s">
        <v>183</v>
      </c>
      <c r="B10" s="449"/>
      <c r="C10" s="450" t="s">
        <v>189</v>
      </c>
      <c r="D10" s="451"/>
      <c r="E10" s="451"/>
      <c r="F10" s="451"/>
      <c r="G10" s="451"/>
      <c r="H10" s="451"/>
      <c r="I10" s="452"/>
      <c r="J10" s="317"/>
    </row>
    <row r="11" spans="1:10" ht="14.25" customHeight="1" x14ac:dyDescent="0.3">
      <c r="A11" s="448" t="s">
        <v>184</v>
      </c>
      <c r="B11" s="449"/>
      <c r="C11" s="453" t="s">
        <v>188</v>
      </c>
      <c r="D11" s="454"/>
      <c r="E11" s="454"/>
      <c r="F11" s="454"/>
      <c r="G11" s="454"/>
      <c r="H11" s="454"/>
      <c r="I11" s="454"/>
      <c r="J11" s="317"/>
    </row>
    <row r="12" spans="1:10" ht="14.25" customHeight="1" x14ac:dyDescent="0.3">
      <c r="A12" s="448" t="s">
        <v>185</v>
      </c>
      <c r="B12" s="449"/>
      <c r="C12" s="453" t="s">
        <v>188</v>
      </c>
      <c r="D12" s="454"/>
      <c r="E12" s="454"/>
      <c r="F12" s="454"/>
      <c r="G12" s="454"/>
      <c r="H12" s="454"/>
      <c r="I12" s="454"/>
      <c r="J12" s="317"/>
    </row>
    <row r="13" spans="1:10" ht="14.25" customHeight="1" x14ac:dyDescent="0.3">
      <c r="A13" s="448" t="s">
        <v>186</v>
      </c>
      <c r="B13" s="449"/>
      <c r="C13" s="453" t="s">
        <v>188</v>
      </c>
      <c r="D13" s="454"/>
      <c r="E13" s="454"/>
      <c r="F13" s="454"/>
      <c r="G13" s="454"/>
      <c r="H13" s="454"/>
      <c r="I13" s="454"/>
      <c r="J13" s="317"/>
    </row>
    <row r="14" spans="1:10" ht="14.25" customHeight="1" x14ac:dyDescent="0.3">
      <c r="A14" s="448" t="s">
        <v>187</v>
      </c>
      <c r="B14" s="449"/>
      <c r="C14" s="453" t="s">
        <v>188</v>
      </c>
      <c r="D14" s="454"/>
      <c r="E14" s="454"/>
      <c r="F14" s="454"/>
      <c r="G14" s="454"/>
      <c r="H14" s="454"/>
      <c r="I14" s="454"/>
      <c r="J14" s="317"/>
    </row>
    <row r="15" spans="1:10" ht="14.25" customHeight="1" x14ac:dyDescent="0.3">
      <c r="A15" s="453"/>
      <c r="B15" s="454"/>
      <c r="C15" s="453"/>
      <c r="D15" s="454"/>
      <c r="E15" s="454"/>
      <c r="F15" s="454"/>
      <c r="G15" s="454"/>
      <c r="H15" s="454"/>
      <c r="I15" s="454"/>
      <c r="J15" s="317"/>
    </row>
    <row r="16" spans="1:10" ht="14.4" x14ac:dyDescent="0.3">
      <c r="A16" s="453"/>
      <c r="B16" s="454"/>
      <c r="C16" s="453"/>
      <c r="D16" s="454"/>
      <c r="E16" s="454"/>
      <c r="F16" s="454"/>
      <c r="G16" s="454"/>
      <c r="H16" s="454"/>
      <c r="I16" s="454"/>
      <c r="J16" s="317"/>
    </row>
    <row r="17" spans="1:10" ht="14.4" x14ac:dyDescent="0.3">
      <c r="A17" s="453"/>
      <c r="B17" s="454"/>
      <c r="C17" s="453"/>
      <c r="D17" s="454"/>
      <c r="E17" s="454"/>
      <c r="F17" s="454"/>
      <c r="G17" s="454"/>
      <c r="H17" s="454"/>
      <c r="I17" s="454"/>
      <c r="J17" s="317"/>
    </row>
    <row r="18" spans="1:10" ht="14.4" x14ac:dyDescent="0.3">
      <c r="A18" s="453"/>
      <c r="B18" s="454"/>
      <c r="C18" s="453"/>
      <c r="D18" s="454"/>
      <c r="E18" s="454"/>
      <c r="F18" s="454"/>
      <c r="G18" s="454"/>
      <c r="H18" s="454"/>
      <c r="I18" s="454"/>
      <c r="J18" s="317"/>
    </row>
    <row r="19" spans="1:10" ht="14.4" x14ac:dyDescent="0.3">
      <c r="A19" s="453"/>
      <c r="B19" s="454"/>
      <c r="C19" s="453"/>
      <c r="D19" s="454"/>
      <c r="E19" s="454"/>
      <c r="F19" s="454"/>
      <c r="G19" s="454"/>
      <c r="H19" s="454"/>
      <c r="I19" s="454"/>
      <c r="J19" s="317"/>
    </row>
    <row r="20" spans="1:10" x14ac:dyDescent="0.25">
      <c r="A20" s="317"/>
      <c r="B20" s="317"/>
      <c r="C20" s="317"/>
      <c r="D20" s="317"/>
      <c r="E20" s="317"/>
      <c r="F20" s="317"/>
      <c r="G20" s="317"/>
      <c r="H20" s="317"/>
      <c r="I20" s="317"/>
      <c r="J20" s="317"/>
    </row>
  </sheetData>
  <sheetProtection password="8D29" sheet="1" formatRows="0"/>
  <mergeCells count="33">
    <mergeCell ref="A19:B19"/>
    <mergeCell ref="C19:I19"/>
    <mergeCell ref="A16:B16"/>
    <mergeCell ref="C16:I16"/>
    <mergeCell ref="A17:B17"/>
    <mergeCell ref="C17:I17"/>
    <mergeCell ref="A18:B18"/>
    <mergeCell ref="C18:I18"/>
    <mergeCell ref="A8:B8"/>
    <mergeCell ref="C4:I4"/>
    <mergeCell ref="C5:I5"/>
    <mergeCell ref="C6:I6"/>
    <mergeCell ref="C7:I7"/>
    <mergeCell ref="C8:I8"/>
    <mergeCell ref="A6:B6"/>
    <mergeCell ref="A7:B7"/>
    <mergeCell ref="A1:I1"/>
    <mergeCell ref="A3:B3"/>
    <mergeCell ref="C3:I3"/>
    <mergeCell ref="A4:B4"/>
    <mergeCell ref="A5:B5"/>
    <mergeCell ref="A13:B13"/>
    <mergeCell ref="C13:I13"/>
    <mergeCell ref="A14:B14"/>
    <mergeCell ref="C14:I14"/>
    <mergeCell ref="A15:B15"/>
    <mergeCell ref="C15:I15"/>
    <mergeCell ref="A10:B10"/>
    <mergeCell ref="C10:I10"/>
    <mergeCell ref="A11:B11"/>
    <mergeCell ref="C11:I11"/>
    <mergeCell ref="A12:B12"/>
    <mergeCell ref="C12:I12"/>
  </mergeCells>
  <pageMargins left="0.7" right="0.7" top="0.75" bottom="0.75" header="0.3" footer="0.3"/>
  <pageSetup paperSize="9"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6">
    <tabColor rgb="FFFF0000"/>
  </sheetPr>
  <dimension ref="A1:AC69"/>
  <sheetViews>
    <sheetView zoomScale="78" zoomScaleNormal="78" workbookViewId="0">
      <selection activeCell="T59" sqref="T59"/>
    </sheetView>
  </sheetViews>
  <sheetFormatPr defaultRowHeight="14.4" x14ac:dyDescent="0.3"/>
  <cols>
    <col min="2" max="2" width="31.109375" customWidth="1"/>
    <col min="3" max="7" width="13.6640625" customWidth="1"/>
    <col min="8" max="10" width="17.6640625" customWidth="1"/>
    <col min="11" max="15" width="13.6640625" customWidth="1"/>
    <col min="16" max="18" width="17.6640625" customWidth="1"/>
    <col min="19" max="19" width="2" customWidth="1"/>
    <col min="20" max="20" width="47.109375" style="77" customWidth="1"/>
    <col min="21" max="25" width="9.109375"/>
    <col min="27" max="27" width="11.88671875" customWidth="1"/>
    <col min="28" max="28" width="12" customWidth="1"/>
    <col min="29" max="29" width="9.5546875" customWidth="1"/>
  </cols>
  <sheetData>
    <row r="1" spans="1:29" x14ac:dyDescent="0.3">
      <c r="A1" s="714" t="s">
        <v>292</v>
      </c>
      <c r="B1" s="715"/>
      <c r="C1" s="707" t="s">
        <v>274</v>
      </c>
      <c r="D1" s="708"/>
      <c r="E1" s="708"/>
      <c r="F1" s="708"/>
      <c r="G1" s="718"/>
      <c r="H1" s="705" t="s">
        <v>273</v>
      </c>
      <c r="I1" s="706"/>
      <c r="J1" s="706"/>
      <c r="K1" s="707" t="s">
        <v>275</v>
      </c>
      <c r="L1" s="708"/>
      <c r="M1" s="708"/>
      <c r="N1" s="708"/>
      <c r="O1" s="709"/>
      <c r="P1" s="710" t="s">
        <v>276</v>
      </c>
      <c r="Q1" s="706"/>
      <c r="R1" s="711"/>
      <c r="S1" s="15"/>
      <c r="T1" s="74"/>
      <c r="U1" s="15"/>
      <c r="V1" s="15"/>
      <c r="W1" s="15"/>
      <c r="X1" s="15"/>
      <c r="Y1" s="15"/>
    </row>
    <row r="2" spans="1:29" ht="42" thickBot="1" x14ac:dyDescent="0.35">
      <c r="A2" s="716"/>
      <c r="B2" s="717"/>
      <c r="C2" s="27" t="s">
        <v>211</v>
      </c>
      <c r="D2" s="28" t="s">
        <v>277</v>
      </c>
      <c r="E2" s="28" t="s">
        <v>278</v>
      </c>
      <c r="F2" s="28" t="s">
        <v>215</v>
      </c>
      <c r="G2" s="65" t="s">
        <v>216</v>
      </c>
      <c r="H2" s="84" t="s">
        <v>272</v>
      </c>
      <c r="I2" s="30" t="s">
        <v>271</v>
      </c>
      <c r="J2" s="30" t="s">
        <v>270</v>
      </c>
      <c r="K2" s="29" t="s">
        <v>211</v>
      </c>
      <c r="L2" s="30" t="s">
        <v>277</v>
      </c>
      <c r="M2" s="30" t="s">
        <v>278</v>
      </c>
      <c r="N2" s="30" t="s">
        <v>215</v>
      </c>
      <c r="O2" s="66" t="s">
        <v>216</v>
      </c>
      <c r="P2" s="27" t="s">
        <v>272</v>
      </c>
      <c r="Q2" s="28" t="s">
        <v>271</v>
      </c>
      <c r="R2" s="67" t="s">
        <v>270</v>
      </c>
      <c r="S2" s="16"/>
      <c r="T2" s="80" t="s">
        <v>318</v>
      </c>
      <c r="U2" s="16"/>
      <c r="V2" s="16"/>
      <c r="W2" s="16"/>
      <c r="X2" s="16"/>
      <c r="Y2" s="16"/>
      <c r="AA2" s="134"/>
      <c r="AB2" s="134"/>
      <c r="AC2" s="134"/>
    </row>
    <row r="3" spans="1:29" x14ac:dyDescent="0.3">
      <c r="A3" s="85">
        <v>1</v>
      </c>
      <c r="B3" s="45" t="s">
        <v>57</v>
      </c>
      <c r="C3" s="81">
        <f>'část D zaměstnanci'!E7</f>
        <v>0</v>
      </c>
      <c r="D3" s="82">
        <f>'část D zaměstnanci'!G7</f>
        <v>0</v>
      </c>
      <c r="E3" s="124">
        <f>'část D zaměstnanci'!I7</f>
        <v>0</v>
      </c>
      <c r="F3" s="82">
        <f>'část D zaměstnanci'!J7</f>
        <v>0</v>
      </c>
      <c r="G3" s="124">
        <f>'část D zaměstnanci'!K7</f>
        <v>0</v>
      </c>
      <c r="H3" s="81">
        <f>'část E náklady'!$F$30</f>
        <v>0</v>
      </c>
      <c r="I3" s="82">
        <f>'část E náklady'!F42</f>
        <v>0</v>
      </c>
      <c r="J3" s="83">
        <f>'část E náklady'!F54</f>
        <v>0</v>
      </c>
      <c r="K3" s="33">
        <f>ROUND(('část D zaměstnanci'!E59),2)</f>
        <v>0</v>
      </c>
      <c r="L3" s="33">
        <f>ROUND(('část D zaměstnanci'!G59),2)</f>
        <v>0</v>
      </c>
      <c r="M3" s="121">
        <f>ROUND(('část D zaměstnanci'!I59),4)</f>
        <v>0</v>
      </c>
      <c r="N3" s="33">
        <f>ROUND(('část D zaměstnanci'!J59),2)</f>
        <v>0</v>
      </c>
      <c r="O3" s="121">
        <f>ROUND(('část D zaměstnanci'!K59),4)</f>
        <v>0</v>
      </c>
      <c r="P3" s="34">
        <f>ROUND(('část E náklady'!E30),2)</f>
        <v>0</v>
      </c>
      <c r="Q3" s="33">
        <f>ROUND(('část E náklady'!E42),2)</f>
        <v>0</v>
      </c>
      <c r="R3" s="35">
        <f>ROUND(('část E náklady'!E54),2)</f>
        <v>0</v>
      </c>
      <c r="S3" s="17"/>
      <c r="T3" s="79" t="s">
        <v>293</v>
      </c>
      <c r="U3" s="17"/>
      <c r="V3" s="17"/>
      <c r="W3" s="17"/>
      <c r="X3" s="17"/>
      <c r="Y3" s="17"/>
      <c r="AA3" s="12"/>
      <c r="AB3" s="12"/>
      <c r="AC3" s="12"/>
    </row>
    <row r="4" spans="1:29" x14ac:dyDescent="0.3">
      <c r="A4" s="86" t="s">
        <v>51</v>
      </c>
      <c r="B4" s="46" t="s">
        <v>58</v>
      </c>
      <c r="C4" s="31">
        <f>'část D zaměstnanci'!E8</f>
        <v>0</v>
      </c>
      <c r="D4" s="32">
        <f>'část D zaměstnanci'!G8</f>
        <v>0</v>
      </c>
      <c r="E4" s="125">
        <f>'část D zaměstnanci'!I8</f>
        <v>0</v>
      </c>
      <c r="F4" s="32">
        <f>'část D zaměstnanci'!J8</f>
        <v>0</v>
      </c>
      <c r="G4" s="125">
        <f>'část D zaměstnanci'!K8</f>
        <v>0</v>
      </c>
      <c r="H4" s="31">
        <f>'část E náklady'!$F$31</f>
        <v>0</v>
      </c>
      <c r="I4" s="32">
        <f>'část E náklady'!F43</f>
        <v>0</v>
      </c>
      <c r="J4" s="51">
        <f>'část E náklady'!F55</f>
        <v>0</v>
      </c>
      <c r="K4" s="37">
        <f>ROUND(('část D zaměstnanci'!E60),2)</f>
        <v>0</v>
      </c>
      <c r="L4" s="37">
        <f>ROUND(('část D zaměstnanci'!G60),2)</f>
        <v>0</v>
      </c>
      <c r="M4" s="122">
        <f>ROUND(('část D zaměstnanci'!I60),4)</f>
        <v>0</v>
      </c>
      <c r="N4" s="37">
        <f>ROUND(('část D zaměstnanci'!J60),2)</f>
        <v>0</v>
      </c>
      <c r="O4" s="122">
        <f>ROUND(('část D zaměstnanci'!K60),4)</f>
        <v>0</v>
      </c>
      <c r="P4" s="38">
        <f>ROUND(('část E náklady'!E31),2)</f>
        <v>0</v>
      </c>
      <c r="Q4" s="37">
        <f>ROUND(('část E náklady'!E43),2)</f>
        <v>0</v>
      </c>
      <c r="R4" s="39">
        <f>ROUND(('část E náklady'!E55),2)</f>
        <v>0</v>
      </c>
      <c r="S4" s="17"/>
      <c r="T4" s="75" t="s">
        <v>294</v>
      </c>
      <c r="U4" s="17"/>
      <c r="V4" s="17"/>
      <c r="W4" s="17"/>
      <c r="X4" s="17"/>
      <c r="Y4" s="17"/>
      <c r="AA4" s="12"/>
      <c r="AB4" s="12"/>
      <c r="AC4" s="12"/>
    </row>
    <row r="5" spans="1:29" x14ac:dyDescent="0.3">
      <c r="A5" s="86" t="s">
        <v>52</v>
      </c>
      <c r="B5" s="46" t="s">
        <v>59</v>
      </c>
      <c r="C5" s="31">
        <f>'část D zaměstnanci'!E9</f>
        <v>0</v>
      </c>
      <c r="D5" s="32">
        <f>'část D zaměstnanci'!G9</f>
        <v>0</v>
      </c>
      <c r="E5" s="125">
        <f>'část D zaměstnanci'!I9</f>
        <v>0</v>
      </c>
      <c r="F5" s="32">
        <f>'část D zaměstnanci'!J9</f>
        <v>0</v>
      </c>
      <c r="G5" s="125">
        <f>'část D zaměstnanci'!K9</f>
        <v>0</v>
      </c>
      <c r="H5" s="31">
        <f>'část E náklady'!$F$32</f>
        <v>0</v>
      </c>
      <c r="I5" s="32">
        <f>'část E náklady'!F44</f>
        <v>0</v>
      </c>
      <c r="J5" s="51">
        <f>'část E náklady'!F56</f>
        <v>0</v>
      </c>
      <c r="K5" s="37">
        <f>ROUND(('část D zaměstnanci'!E61),2)</f>
        <v>0</v>
      </c>
      <c r="L5" s="37">
        <f>ROUND(('část D zaměstnanci'!G61),2)</f>
        <v>0</v>
      </c>
      <c r="M5" s="122">
        <f>ROUND(('část D zaměstnanci'!I61),4)</f>
        <v>0</v>
      </c>
      <c r="N5" s="37">
        <f>ROUND(('část D zaměstnanci'!J61),2)</f>
        <v>0</v>
      </c>
      <c r="O5" s="122">
        <f>ROUND(('část D zaměstnanci'!K61),4)</f>
        <v>0</v>
      </c>
      <c r="P5" s="38">
        <f>ROUND(('část E náklady'!E32),2)</f>
        <v>0</v>
      </c>
      <c r="Q5" s="37">
        <f>ROUND(('část E náklady'!E44),2)</f>
        <v>0</v>
      </c>
      <c r="R5" s="39">
        <f>ROUND(('část E náklady'!E56),2)</f>
        <v>0</v>
      </c>
      <c r="S5" s="17"/>
      <c r="T5" s="75" t="s">
        <v>301</v>
      </c>
      <c r="U5" s="17"/>
      <c r="V5" s="17"/>
      <c r="W5" s="17"/>
      <c r="X5" s="17"/>
      <c r="Y5" s="17"/>
      <c r="AA5" s="12"/>
      <c r="AB5" s="12"/>
      <c r="AC5" s="12"/>
    </row>
    <row r="6" spans="1:29" x14ac:dyDescent="0.3">
      <c r="A6" s="36" t="s">
        <v>53</v>
      </c>
      <c r="B6" s="47" t="s">
        <v>68</v>
      </c>
      <c r="C6" s="38">
        <f>'část D zaměstnanci'!E10</f>
        <v>0</v>
      </c>
      <c r="D6" s="37">
        <f>'část D zaměstnanci'!G10</f>
        <v>0</v>
      </c>
      <c r="E6" s="122">
        <f>'část D zaměstnanci'!I10</f>
        <v>0</v>
      </c>
      <c r="F6" s="37">
        <f>'část D zaměstnanci'!J10</f>
        <v>0</v>
      </c>
      <c r="G6" s="122">
        <f>'část D zaměstnanci'!K10</f>
        <v>0</v>
      </c>
      <c r="H6" s="63" t="s">
        <v>282</v>
      </c>
      <c r="I6" s="62" t="s">
        <v>282</v>
      </c>
      <c r="J6" s="64" t="s">
        <v>282</v>
      </c>
      <c r="K6" s="37">
        <f>ROUND(('část D zaměstnanci'!E62),2)</f>
        <v>0</v>
      </c>
      <c r="L6" s="37">
        <f>ROUND(('část D zaměstnanci'!G62),2)</f>
        <v>0</v>
      </c>
      <c r="M6" s="122">
        <f>ROUND(('část D zaměstnanci'!I62),4)</f>
        <v>0</v>
      </c>
      <c r="N6" s="37">
        <f>ROUND(('část D zaměstnanci'!J62),2)</f>
        <v>0</v>
      </c>
      <c r="O6" s="122">
        <f>ROUND(('část D zaměstnanci'!K62),4)</f>
        <v>0</v>
      </c>
      <c r="P6" s="63" t="s">
        <v>282</v>
      </c>
      <c r="Q6" s="62" t="s">
        <v>282</v>
      </c>
      <c r="R6" s="64" t="s">
        <v>282</v>
      </c>
      <c r="S6" s="17"/>
      <c r="T6" s="75" t="s">
        <v>351</v>
      </c>
      <c r="U6" s="17"/>
      <c r="V6" s="17"/>
      <c r="W6" s="17"/>
      <c r="X6" s="17"/>
      <c r="Y6" s="17"/>
      <c r="AA6" s="12"/>
      <c r="AB6" s="12"/>
      <c r="AC6" s="12"/>
    </row>
    <row r="7" spans="1:29" x14ac:dyDescent="0.3">
      <c r="A7" s="36" t="s">
        <v>54</v>
      </c>
      <c r="B7" s="47" t="s">
        <v>69</v>
      </c>
      <c r="C7" s="38">
        <f>'část D zaměstnanci'!E11</f>
        <v>0</v>
      </c>
      <c r="D7" s="37">
        <f>'část D zaměstnanci'!G11</f>
        <v>0</v>
      </c>
      <c r="E7" s="122">
        <f>'část D zaměstnanci'!I11</f>
        <v>0</v>
      </c>
      <c r="F7" s="37">
        <f>'část D zaměstnanci'!J11</f>
        <v>0</v>
      </c>
      <c r="G7" s="122">
        <f>'část D zaměstnanci'!K11</f>
        <v>0</v>
      </c>
      <c r="H7" s="63" t="s">
        <v>282</v>
      </c>
      <c r="I7" s="62" t="s">
        <v>282</v>
      </c>
      <c r="J7" s="64" t="s">
        <v>282</v>
      </c>
      <c r="K7" s="37">
        <f>ROUND(('část D zaměstnanci'!E63),2)</f>
        <v>0</v>
      </c>
      <c r="L7" s="37">
        <f>ROUND(('část D zaměstnanci'!G63),2)</f>
        <v>0</v>
      </c>
      <c r="M7" s="122">
        <f>ROUND(('část D zaměstnanci'!I63),4)</f>
        <v>0</v>
      </c>
      <c r="N7" s="37">
        <f>ROUND(('část D zaměstnanci'!J63),2)</f>
        <v>0</v>
      </c>
      <c r="O7" s="122">
        <f>ROUND(('část D zaměstnanci'!K63),4)</f>
        <v>0</v>
      </c>
      <c r="P7" s="63" t="s">
        <v>282</v>
      </c>
      <c r="Q7" s="62" t="s">
        <v>282</v>
      </c>
      <c r="R7" s="64" t="s">
        <v>282</v>
      </c>
      <c r="S7" s="17"/>
      <c r="T7" s="75" t="s">
        <v>352</v>
      </c>
      <c r="U7" s="17"/>
      <c r="V7" s="17"/>
      <c r="W7" s="17"/>
      <c r="X7" s="17"/>
      <c r="Y7" s="17"/>
      <c r="AA7" s="12"/>
      <c r="AB7" s="12"/>
      <c r="AC7" s="12"/>
    </row>
    <row r="8" spans="1:29" x14ac:dyDescent="0.3">
      <c r="A8" s="36" t="s">
        <v>55</v>
      </c>
      <c r="B8" s="47" t="s">
        <v>70</v>
      </c>
      <c r="C8" s="38">
        <f>'část D zaměstnanci'!E12</f>
        <v>0</v>
      </c>
      <c r="D8" s="37">
        <f>'část D zaměstnanci'!G12</f>
        <v>0</v>
      </c>
      <c r="E8" s="122">
        <f>'část D zaměstnanci'!I12</f>
        <v>0</v>
      </c>
      <c r="F8" s="37">
        <f>'část D zaměstnanci'!J12</f>
        <v>0</v>
      </c>
      <c r="G8" s="122">
        <f>'část D zaměstnanci'!K12</f>
        <v>0</v>
      </c>
      <c r="H8" s="63" t="s">
        <v>282</v>
      </c>
      <c r="I8" s="62" t="s">
        <v>282</v>
      </c>
      <c r="J8" s="64" t="s">
        <v>282</v>
      </c>
      <c r="K8" s="37">
        <f>ROUND(('část D zaměstnanci'!E64),2)</f>
        <v>0</v>
      </c>
      <c r="L8" s="37">
        <f>ROUND(('část D zaměstnanci'!G64),2)</f>
        <v>0</v>
      </c>
      <c r="M8" s="122">
        <f>ROUND(('část D zaměstnanci'!I64),4)</f>
        <v>0</v>
      </c>
      <c r="N8" s="37">
        <f>ROUND(('část D zaměstnanci'!J64),2)</f>
        <v>0</v>
      </c>
      <c r="O8" s="122">
        <f>ROUND(('část D zaměstnanci'!K64),4)</f>
        <v>0</v>
      </c>
      <c r="P8" s="63" t="s">
        <v>282</v>
      </c>
      <c r="Q8" s="62" t="s">
        <v>282</v>
      </c>
      <c r="R8" s="64" t="s">
        <v>282</v>
      </c>
      <c r="S8" s="17"/>
      <c r="T8" s="76" t="s">
        <v>295</v>
      </c>
      <c r="U8" s="17"/>
      <c r="V8" s="17"/>
      <c r="W8" s="17"/>
      <c r="X8" s="17"/>
      <c r="Y8" s="17"/>
      <c r="AA8" s="12"/>
      <c r="AB8" s="12"/>
      <c r="AC8" s="12"/>
    </row>
    <row r="9" spans="1:29" x14ac:dyDescent="0.3">
      <c r="A9" s="36" t="s">
        <v>71</v>
      </c>
      <c r="B9" s="47" t="s">
        <v>72</v>
      </c>
      <c r="C9" s="38">
        <f>'část D zaměstnanci'!E13</f>
        <v>0</v>
      </c>
      <c r="D9" s="37">
        <f>'část D zaměstnanci'!G13</f>
        <v>0</v>
      </c>
      <c r="E9" s="122">
        <f>'část D zaměstnanci'!I13</f>
        <v>0</v>
      </c>
      <c r="F9" s="37">
        <f>'část D zaměstnanci'!J13</f>
        <v>0</v>
      </c>
      <c r="G9" s="122">
        <f>'část D zaměstnanci'!K13</f>
        <v>0</v>
      </c>
      <c r="H9" s="63" t="s">
        <v>282</v>
      </c>
      <c r="I9" s="62" t="s">
        <v>282</v>
      </c>
      <c r="J9" s="64" t="s">
        <v>282</v>
      </c>
      <c r="K9" s="37">
        <f>ROUND(('část D zaměstnanci'!E65),2)</f>
        <v>0</v>
      </c>
      <c r="L9" s="37">
        <f>ROUND(('část D zaměstnanci'!G65),2)</f>
        <v>0</v>
      </c>
      <c r="M9" s="122">
        <f>ROUND(('část D zaměstnanci'!I65),4)</f>
        <v>0</v>
      </c>
      <c r="N9" s="37">
        <f>ROUND(('část D zaměstnanci'!J65),2)</f>
        <v>0</v>
      </c>
      <c r="O9" s="122">
        <f>ROUND(('část D zaměstnanci'!K65),4)</f>
        <v>0</v>
      </c>
      <c r="P9" s="63" t="s">
        <v>282</v>
      </c>
      <c r="Q9" s="62" t="s">
        <v>282</v>
      </c>
      <c r="R9" s="64" t="s">
        <v>282</v>
      </c>
      <c r="S9" s="17"/>
      <c r="T9" s="75" t="s">
        <v>298</v>
      </c>
      <c r="U9" s="17"/>
      <c r="V9" s="17"/>
      <c r="W9" s="17"/>
      <c r="X9" s="17"/>
      <c r="Y9" s="17"/>
      <c r="AA9" s="12"/>
      <c r="AB9" s="12"/>
      <c r="AC9" s="12"/>
    </row>
    <row r="10" spans="1:29" x14ac:dyDescent="0.3">
      <c r="A10" s="86" t="s">
        <v>73</v>
      </c>
      <c r="B10" s="46" t="s">
        <v>60</v>
      </c>
      <c r="C10" s="31">
        <f>'část D zaměstnanci'!E14</f>
        <v>0</v>
      </c>
      <c r="D10" s="32">
        <f>'část D zaměstnanci'!G14</f>
        <v>0</v>
      </c>
      <c r="E10" s="125">
        <f>'část D zaměstnanci'!I14</f>
        <v>0</v>
      </c>
      <c r="F10" s="32">
        <f>'část D zaměstnanci'!J14</f>
        <v>0</v>
      </c>
      <c r="G10" s="125">
        <f>'část D zaměstnanci'!K14</f>
        <v>0</v>
      </c>
      <c r="H10" s="31">
        <f>'část E náklady'!$F$33</f>
        <v>0</v>
      </c>
      <c r="I10" s="32">
        <f>'část E náklady'!F45</f>
        <v>0</v>
      </c>
      <c r="J10" s="51">
        <f>'část E náklady'!F57</f>
        <v>0</v>
      </c>
      <c r="K10" s="37">
        <f>ROUND(('část D zaměstnanci'!E66),2)</f>
        <v>0</v>
      </c>
      <c r="L10" s="37">
        <f>ROUND(('část D zaměstnanci'!G66),2)</f>
        <v>0</v>
      </c>
      <c r="M10" s="122">
        <f>ROUND(('část D zaměstnanci'!I66),4)</f>
        <v>0</v>
      </c>
      <c r="N10" s="37">
        <f>ROUND(('část D zaměstnanci'!J66),2)</f>
        <v>0</v>
      </c>
      <c r="O10" s="122">
        <f>ROUND(('část D zaměstnanci'!K66),4)</f>
        <v>0</v>
      </c>
      <c r="P10" s="38">
        <f>ROUND(('část E náklady'!E33),2)</f>
        <v>0</v>
      </c>
      <c r="Q10" s="37">
        <f>ROUND(('část E náklady'!E45),2)</f>
        <v>0</v>
      </c>
      <c r="R10" s="39">
        <f>ROUND(('část E náklady'!E57),2)</f>
        <v>0</v>
      </c>
      <c r="S10" s="17"/>
      <c r="T10" s="75" t="s">
        <v>296</v>
      </c>
      <c r="U10" s="17"/>
      <c r="V10" s="17"/>
      <c r="W10" s="17"/>
      <c r="X10" s="17"/>
      <c r="Y10" s="17"/>
      <c r="AA10" s="12"/>
      <c r="AB10" s="12"/>
      <c r="AC10" s="12"/>
    </row>
    <row r="11" spans="1:29" x14ac:dyDescent="0.3">
      <c r="A11" s="36" t="s">
        <v>74</v>
      </c>
      <c r="B11" s="47" t="s">
        <v>75</v>
      </c>
      <c r="C11" s="38">
        <f>'část D zaměstnanci'!E15</f>
        <v>0</v>
      </c>
      <c r="D11" s="37">
        <f>'část D zaměstnanci'!G15</f>
        <v>0</v>
      </c>
      <c r="E11" s="122">
        <f>'část D zaměstnanci'!I15</f>
        <v>0</v>
      </c>
      <c r="F11" s="37">
        <f>'část D zaměstnanci'!J15</f>
        <v>0</v>
      </c>
      <c r="G11" s="122">
        <f>'část D zaměstnanci'!K15</f>
        <v>0</v>
      </c>
      <c r="H11" s="63" t="s">
        <v>282</v>
      </c>
      <c r="I11" s="62" t="s">
        <v>282</v>
      </c>
      <c r="J11" s="64" t="s">
        <v>282</v>
      </c>
      <c r="K11" s="37">
        <f>ROUND(('část D zaměstnanci'!E67),2)</f>
        <v>0</v>
      </c>
      <c r="L11" s="37">
        <f>ROUND(('část D zaměstnanci'!G67),2)</f>
        <v>0</v>
      </c>
      <c r="M11" s="122">
        <f>ROUND(('část D zaměstnanci'!I67),4)</f>
        <v>0</v>
      </c>
      <c r="N11" s="37">
        <f>ROUND(('část D zaměstnanci'!J67),2)</f>
        <v>0</v>
      </c>
      <c r="O11" s="122">
        <f>ROUND(('část D zaměstnanci'!K67),4)</f>
        <v>0</v>
      </c>
      <c r="P11" s="63" t="s">
        <v>282</v>
      </c>
      <c r="Q11" s="62" t="s">
        <v>282</v>
      </c>
      <c r="R11" s="64" t="s">
        <v>282</v>
      </c>
      <c r="S11" s="17"/>
      <c r="T11" s="75" t="s">
        <v>297</v>
      </c>
      <c r="U11" s="17"/>
      <c r="V11" s="17"/>
      <c r="W11" s="17"/>
      <c r="X11" s="17"/>
      <c r="Y11" s="17"/>
      <c r="AA11" s="12"/>
      <c r="AB11" s="12"/>
      <c r="AC11" s="12"/>
    </row>
    <row r="12" spans="1:29" x14ac:dyDescent="0.3">
      <c r="A12" s="36" t="s">
        <v>76</v>
      </c>
      <c r="B12" s="47" t="s">
        <v>77</v>
      </c>
      <c r="C12" s="38">
        <f>'část D zaměstnanci'!E16</f>
        <v>0</v>
      </c>
      <c r="D12" s="37">
        <f>'část D zaměstnanci'!G16</f>
        <v>0</v>
      </c>
      <c r="E12" s="122">
        <f>'část D zaměstnanci'!I16</f>
        <v>0</v>
      </c>
      <c r="F12" s="37">
        <f>'část D zaměstnanci'!J16</f>
        <v>0</v>
      </c>
      <c r="G12" s="122">
        <f>'část D zaměstnanci'!K16</f>
        <v>0</v>
      </c>
      <c r="H12" s="63" t="s">
        <v>282</v>
      </c>
      <c r="I12" s="62" t="s">
        <v>282</v>
      </c>
      <c r="J12" s="64" t="s">
        <v>282</v>
      </c>
      <c r="K12" s="37">
        <f>ROUND(('část D zaměstnanci'!E68),2)</f>
        <v>0</v>
      </c>
      <c r="L12" s="37">
        <f>ROUND(('část D zaměstnanci'!G68),2)</f>
        <v>0</v>
      </c>
      <c r="M12" s="122">
        <f>ROUND(('část D zaměstnanci'!I68),4)</f>
        <v>0</v>
      </c>
      <c r="N12" s="37">
        <f>ROUND(('část D zaměstnanci'!J68),2)</f>
        <v>0</v>
      </c>
      <c r="O12" s="122">
        <f>ROUND(('část D zaměstnanci'!K68),4)</f>
        <v>0</v>
      </c>
      <c r="P12" s="63" t="s">
        <v>282</v>
      </c>
      <c r="Q12" s="62" t="s">
        <v>282</v>
      </c>
      <c r="R12" s="64" t="s">
        <v>282</v>
      </c>
      <c r="S12" s="17"/>
      <c r="T12" s="78" t="s">
        <v>299</v>
      </c>
      <c r="U12" s="17"/>
      <c r="V12" s="17"/>
      <c r="W12" s="17"/>
      <c r="X12" s="17"/>
      <c r="Y12" s="17"/>
      <c r="AA12" s="12"/>
      <c r="AB12" s="12"/>
      <c r="AC12" s="12"/>
    </row>
    <row r="13" spans="1:29" x14ac:dyDescent="0.3">
      <c r="A13" s="36" t="s">
        <v>78</v>
      </c>
      <c r="B13" s="47" t="s">
        <v>79</v>
      </c>
      <c r="C13" s="38">
        <f>'část D zaměstnanci'!E17</f>
        <v>0</v>
      </c>
      <c r="D13" s="37">
        <f>'část D zaměstnanci'!G17</f>
        <v>0</v>
      </c>
      <c r="E13" s="122">
        <f>'část D zaměstnanci'!I17</f>
        <v>0</v>
      </c>
      <c r="F13" s="37">
        <f>'část D zaměstnanci'!J17</f>
        <v>0</v>
      </c>
      <c r="G13" s="122">
        <f>'část D zaměstnanci'!K17</f>
        <v>0</v>
      </c>
      <c r="H13" s="63" t="s">
        <v>282</v>
      </c>
      <c r="I13" s="62" t="s">
        <v>282</v>
      </c>
      <c r="J13" s="64" t="s">
        <v>282</v>
      </c>
      <c r="K13" s="37">
        <f>ROUND(('část D zaměstnanci'!E69),2)</f>
        <v>0</v>
      </c>
      <c r="L13" s="37">
        <f>ROUND(('část D zaměstnanci'!G69),2)</f>
        <v>0</v>
      </c>
      <c r="M13" s="122">
        <f>ROUND(('část D zaměstnanci'!I69),4)</f>
        <v>0</v>
      </c>
      <c r="N13" s="37">
        <f>ROUND(('část D zaměstnanci'!J69),2)</f>
        <v>0</v>
      </c>
      <c r="O13" s="122">
        <f>ROUND(('část D zaměstnanci'!K69),4)</f>
        <v>0</v>
      </c>
      <c r="P13" s="63" t="s">
        <v>282</v>
      </c>
      <c r="Q13" s="62" t="s">
        <v>282</v>
      </c>
      <c r="R13" s="64" t="s">
        <v>282</v>
      </c>
      <c r="S13" s="17"/>
      <c r="T13" s="78" t="s">
        <v>300</v>
      </c>
      <c r="U13" s="17"/>
      <c r="V13" s="17"/>
      <c r="W13" s="17"/>
      <c r="X13" s="17"/>
      <c r="Y13" s="17"/>
      <c r="AA13" s="12"/>
      <c r="AB13" s="12"/>
      <c r="AC13" s="12"/>
    </row>
    <row r="14" spans="1:29" x14ac:dyDescent="0.3">
      <c r="A14" s="36" t="s">
        <v>80</v>
      </c>
      <c r="B14" s="47" t="s">
        <v>81</v>
      </c>
      <c r="C14" s="38">
        <f>'část D zaměstnanci'!E18</f>
        <v>0</v>
      </c>
      <c r="D14" s="37">
        <f>'část D zaměstnanci'!G18</f>
        <v>0</v>
      </c>
      <c r="E14" s="122">
        <f>'část D zaměstnanci'!I18</f>
        <v>0</v>
      </c>
      <c r="F14" s="37">
        <f>'část D zaměstnanci'!J18</f>
        <v>0</v>
      </c>
      <c r="G14" s="122">
        <f>'část D zaměstnanci'!K18</f>
        <v>0</v>
      </c>
      <c r="H14" s="63" t="s">
        <v>282</v>
      </c>
      <c r="I14" s="62" t="s">
        <v>282</v>
      </c>
      <c r="J14" s="64" t="s">
        <v>282</v>
      </c>
      <c r="K14" s="37">
        <f>ROUND(('část D zaměstnanci'!E70),2)</f>
        <v>0</v>
      </c>
      <c r="L14" s="37">
        <f>ROUND(('část D zaměstnanci'!G70),2)</f>
        <v>0</v>
      </c>
      <c r="M14" s="122">
        <f>ROUND(('část D zaměstnanci'!I70),4)</f>
        <v>0</v>
      </c>
      <c r="N14" s="37">
        <f>ROUND(('část D zaměstnanci'!J70),2)</f>
        <v>0</v>
      </c>
      <c r="O14" s="122">
        <f>ROUND(('část D zaměstnanci'!K70),4)</f>
        <v>0</v>
      </c>
      <c r="P14" s="63" t="s">
        <v>282</v>
      </c>
      <c r="Q14" s="62" t="s">
        <v>282</v>
      </c>
      <c r="R14" s="64" t="s">
        <v>282</v>
      </c>
      <c r="S14" s="17"/>
      <c r="T14" s="78" t="s">
        <v>321</v>
      </c>
      <c r="U14" s="17"/>
      <c r="V14" s="17"/>
      <c r="W14" s="17"/>
      <c r="X14" s="17"/>
      <c r="Y14" s="17"/>
      <c r="AA14" s="12"/>
      <c r="AB14" s="12"/>
      <c r="AC14" s="12"/>
    </row>
    <row r="15" spans="1:29" x14ac:dyDescent="0.3">
      <c r="A15" s="36" t="s">
        <v>82</v>
      </c>
      <c r="B15" s="47" t="s">
        <v>83</v>
      </c>
      <c r="C15" s="38">
        <f>'část D zaměstnanci'!E19</f>
        <v>0</v>
      </c>
      <c r="D15" s="37">
        <f>'část D zaměstnanci'!G19</f>
        <v>0</v>
      </c>
      <c r="E15" s="122">
        <f>'část D zaměstnanci'!I19</f>
        <v>0</v>
      </c>
      <c r="F15" s="37">
        <f>'část D zaměstnanci'!J19</f>
        <v>0</v>
      </c>
      <c r="G15" s="122">
        <f>'část D zaměstnanci'!K19</f>
        <v>0</v>
      </c>
      <c r="H15" s="63" t="s">
        <v>282</v>
      </c>
      <c r="I15" s="62" t="s">
        <v>282</v>
      </c>
      <c r="J15" s="64" t="s">
        <v>282</v>
      </c>
      <c r="K15" s="37">
        <f>ROUND(('část D zaměstnanci'!E71),2)</f>
        <v>0</v>
      </c>
      <c r="L15" s="37">
        <f>ROUND(('část D zaměstnanci'!G71),2)</f>
        <v>0</v>
      </c>
      <c r="M15" s="122">
        <f>ROUND(('část D zaměstnanci'!I71),4)</f>
        <v>0</v>
      </c>
      <c r="N15" s="37">
        <f>ROUND(('část D zaměstnanci'!J71),2)</f>
        <v>0</v>
      </c>
      <c r="O15" s="122">
        <f>ROUND(('část D zaměstnanci'!K71),4)</f>
        <v>0</v>
      </c>
      <c r="P15" s="63" t="s">
        <v>282</v>
      </c>
      <c r="Q15" s="62" t="s">
        <v>282</v>
      </c>
      <c r="R15" s="64" t="s">
        <v>282</v>
      </c>
      <c r="S15" s="17"/>
      <c r="T15" s="78" t="s">
        <v>322</v>
      </c>
      <c r="U15" s="17"/>
      <c r="V15" s="17"/>
      <c r="W15" s="17"/>
      <c r="X15" s="17"/>
      <c r="Y15" s="17"/>
      <c r="AA15" s="12"/>
      <c r="AB15" s="12"/>
      <c r="AC15" s="12"/>
    </row>
    <row r="16" spans="1:29" x14ac:dyDescent="0.3">
      <c r="A16" s="36" t="s">
        <v>84</v>
      </c>
      <c r="B16" s="47" t="s">
        <v>85</v>
      </c>
      <c r="C16" s="38">
        <f>'část D zaměstnanci'!E20</f>
        <v>0</v>
      </c>
      <c r="D16" s="37">
        <f>'část D zaměstnanci'!G20</f>
        <v>0</v>
      </c>
      <c r="E16" s="122">
        <f>'část D zaměstnanci'!I20</f>
        <v>0</v>
      </c>
      <c r="F16" s="37">
        <f>'část D zaměstnanci'!J20</f>
        <v>0</v>
      </c>
      <c r="G16" s="122">
        <f>'část D zaměstnanci'!K20</f>
        <v>0</v>
      </c>
      <c r="H16" s="63" t="s">
        <v>282</v>
      </c>
      <c r="I16" s="62" t="s">
        <v>282</v>
      </c>
      <c r="J16" s="64" t="s">
        <v>282</v>
      </c>
      <c r="K16" s="37">
        <f>ROUND(('část D zaměstnanci'!E72),2)</f>
        <v>0</v>
      </c>
      <c r="L16" s="37">
        <f>ROUND(('část D zaměstnanci'!G72),2)</f>
        <v>0</v>
      </c>
      <c r="M16" s="122">
        <f>ROUND(('část D zaměstnanci'!I72),4)</f>
        <v>0</v>
      </c>
      <c r="N16" s="37">
        <f>ROUND(('část D zaměstnanci'!J72),2)</f>
        <v>0</v>
      </c>
      <c r="O16" s="122">
        <f>ROUND(('část D zaměstnanci'!K72),4)</f>
        <v>0</v>
      </c>
      <c r="P16" s="63" t="s">
        <v>282</v>
      </c>
      <c r="Q16" s="62" t="s">
        <v>282</v>
      </c>
      <c r="R16" s="64" t="s">
        <v>282</v>
      </c>
      <c r="S16" s="17"/>
      <c r="T16" s="79" t="s">
        <v>302</v>
      </c>
      <c r="U16" s="17"/>
      <c r="V16" s="17"/>
      <c r="W16" s="17"/>
      <c r="X16" s="17"/>
      <c r="Y16" s="17"/>
      <c r="AA16" s="12"/>
      <c r="AB16" s="12"/>
      <c r="AC16" s="12"/>
    </row>
    <row r="17" spans="1:29" x14ac:dyDescent="0.3">
      <c r="A17" s="36" t="s">
        <v>86</v>
      </c>
      <c r="B17" s="47" t="s">
        <v>87</v>
      </c>
      <c r="C17" s="38">
        <f>'část D zaměstnanci'!E21</f>
        <v>0</v>
      </c>
      <c r="D17" s="37">
        <f>'část D zaměstnanci'!G21</f>
        <v>0</v>
      </c>
      <c r="E17" s="122">
        <f>'část D zaměstnanci'!I21</f>
        <v>0</v>
      </c>
      <c r="F17" s="37">
        <f>'část D zaměstnanci'!J21</f>
        <v>0</v>
      </c>
      <c r="G17" s="122">
        <f>'část D zaměstnanci'!K21</f>
        <v>0</v>
      </c>
      <c r="H17" s="63" t="s">
        <v>282</v>
      </c>
      <c r="I17" s="62" t="s">
        <v>282</v>
      </c>
      <c r="J17" s="64" t="s">
        <v>282</v>
      </c>
      <c r="K17" s="37">
        <f>ROUND(('část D zaměstnanci'!E73),2)</f>
        <v>0</v>
      </c>
      <c r="L17" s="37">
        <f>ROUND(('část D zaměstnanci'!G73),2)</f>
        <v>0</v>
      </c>
      <c r="M17" s="122">
        <f>ROUND(('část D zaměstnanci'!I73),4)</f>
        <v>0</v>
      </c>
      <c r="N17" s="37">
        <f>ROUND(('část D zaměstnanci'!J73),2)</f>
        <v>0</v>
      </c>
      <c r="O17" s="122">
        <f>ROUND(('část D zaměstnanci'!K73),4)</f>
        <v>0</v>
      </c>
      <c r="P17" s="63" t="s">
        <v>282</v>
      </c>
      <c r="Q17" s="62" t="s">
        <v>282</v>
      </c>
      <c r="R17" s="64" t="s">
        <v>282</v>
      </c>
      <c r="S17" s="17"/>
      <c r="T17" s="75" t="s">
        <v>303</v>
      </c>
      <c r="U17" s="17"/>
      <c r="V17" s="17"/>
      <c r="W17" s="17"/>
      <c r="X17" s="17"/>
      <c r="Y17" s="17"/>
      <c r="AA17" s="12"/>
      <c r="AB17" s="12"/>
      <c r="AC17" s="12"/>
    </row>
    <row r="18" spans="1:29" x14ac:dyDescent="0.3">
      <c r="A18" s="36" t="s">
        <v>88</v>
      </c>
      <c r="B18" s="47" t="s">
        <v>89</v>
      </c>
      <c r="C18" s="38">
        <f>'část D zaměstnanci'!E22</f>
        <v>0</v>
      </c>
      <c r="D18" s="37">
        <f>'část D zaměstnanci'!G22</f>
        <v>0</v>
      </c>
      <c r="E18" s="122">
        <f>'část D zaměstnanci'!I22</f>
        <v>0</v>
      </c>
      <c r="F18" s="37">
        <f>'část D zaměstnanci'!J22</f>
        <v>0</v>
      </c>
      <c r="G18" s="122">
        <f>'část D zaměstnanci'!K22</f>
        <v>0</v>
      </c>
      <c r="H18" s="63" t="s">
        <v>282</v>
      </c>
      <c r="I18" s="62" t="s">
        <v>282</v>
      </c>
      <c r="J18" s="64" t="s">
        <v>282</v>
      </c>
      <c r="K18" s="37">
        <f>ROUND(('část D zaměstnanci'!E74),2)</f>
        <v>0</v>
      </c>
      <c r="L18" s="37">
        <f>ROUND(('část D zaměstnanci'!G74),2)</f>
        <v>0</v>
      </c>
      <c r="M18" s="122">
        <f>ROUND(('část D zaměstnanci'!I74),4)</f>
        <v>0</v>
      </c>
      <c r="N18" s="37">
        <f>ROUND(('část D zaměstnanci'!J74),2)</f>
        <v>0</v>
      </c>
      <c r="O18" s="122">
        <f>ROUND(('část D zaměstnanci'!K74),4)</f>
        <v>0</v>
      </c>
      <c r="P18" s="63" t="s">
        <v>282</v>
      </c>
      <c r="Q18" s="62" t="s">
        <v>282</v>
      </c>
      <c r="R18" s="64" t="s">
        <v>282</v>
      </c>
      <c r="S18" s="17"/>
      <c r="T18" s="75" t="s">
        <v>304</v>
      </c>
      <c r="U18" s="17"/>
      <c r="V18" s="17"/>
      <c r="W18" s="17"/>
      <c r="X18" s="17"/>
      <c r="Y18" s="17"/>
      <c r="AA18" s="13"/>
      <c r="AB18" s="13"/>
      <c r="AC18" s="13"/>
    </row>
    <row r="19" spans="1:29" x14ac:dyDescent="0.3">
      <c r="A19" s="36" t="s">
        <v>90</v>
      </c>
      <c r="B19" s="47" t="s">
        <v>91</v>
      </c>
      <c r="C19" s="38">
        <f>'část D zaměstnanci'!E23</f>
        <v>0</v>
      </c>
      <c r="D19" s="37">
        <f>'část D zaměstnanci'!G23</f>
        <v>0</v>
      </c>
      <c r="E19" s="122">
        <f>'část D zaměstnanci'!I23</f>
        <v>0</v>
      </c>
      <c r="F19" s="37">
        <f>'část D zaměstnanci'!J23</f>
        <v>0</v>
      </c>
      <c r="G19" s="122">
        <f>'část D zaměstnanci'!K23</f>
        <v>0</v>
      </c>
      <c r="H19" s="63" t="s">
        <v>282</v>
      </c>
      <c r="I19" s="62" t="s">
        <v>282</v>
      </c>
      <c r="J19" s="64" t="s">
        <v>282</v>
      </c>
      <c r="K19" s="37">
        <f>ROUND(('část D zaměstnanci'!E75),2)</f>
        <v>0</v>
      </c>
      <c r="L19" s="37">
        <f>ROUND(('část D zaměstnanci'!G75),2)</f>
        <v>0</v>
      </c>
      <c r="M19" s="122">
        <f>ROUND(('část D zaměstnanci'!I75),4)</f>
        <v>0</v>
      </c>
      <c r="N19" s="37">
        <f>ROUND(('část D zaměstnanci'!J75),2)</f>
        <v>0</v>
      </c>
      <c r="O19" s="122">
        <f>ROUND(('část D zaměstnanci'!K75),4)</f>
        <v>0</v>
      </c>
      <c r="P19" s="63" t="s">
        <v>282</v>
      </c>
      <c r="Q19" s="62" t="s">
        <v>282</v>
      </c>
      <c r="R19" s="64" t="s">
        <v>282</v>
      </c>
      <c r="S19" s="17"/>
      <c r="T19" s="75" t="s">
        <v>305</v>
      </c>
      <c r="U19" s="17"/>
      <c r="V19" s="17"/>
      <c r="W19" s="17"/>
      <c r="X19" s="17"/>
      <c r="Y19" s="17"/>
      <c r="AA19" s="14"/>
      <c r="AB19" s="14"/>
      <c r="AC19" s="13"/>
    </row>
    <row r="20" spans="1:29" x14ac:dyDescent="0.3">
      <c r="A20" s="36" t="s">
        <v>92</v>
      </c>
      <c r="B20" s="47" t="s">
        <v>93</v>
      </c>
      <c r="C20" s="38">
        <f>'část D zaměstnanci'!E24</f>
        <v>0</v>
      </c>
      <c r="D20" s="37">
        <f>'část D zaměstnanci'!G24</f>
        <v>0</v>
      </c>
      <c r="E20" s="122">
        <f>'část D zaměstnanci'!I24</f>
        <v>0</v>
      </c>
      <c r="F20" s="37">
        <f>'část D zaměstnanci'!J24</f>
        <v>0</v>
      </c>
      <c r="G20" s="122">
        <f>'část D zaměstnanci'!K24</f>
        <v>0</v>
      </c>
      <c r="H20" s="63" t="s">
        <v>282</v>
      </c>
      <c r="I20" s="62" t="s">
        <v>282</v>
      </c>
      <c r="J20" s="64" t="s">
        <v>282</v>
      </c>
      <c r="K20" s="37">
        <f>ROUND(('část D zaměstnanci'!E76),2)</f>
        <v>0</v>
      </c>
      <c r="L20" s="37">
        <f>ROUND(('část D zaměstnanci'!G76),2)</f>
        <v>0</v>
      </c>
      <c r="M20" s="122">
        <f>ROUND(('část D zaměstnanci'!I76),4)</f>
        <v>0</v>
      </c>
      <c r="N20" s="37">
        <f>ROUND(('část D zaměstnanci'!J76),2)</f>
        <v>0</v>
      </c>
      <c r="O20" s="122">
        <f>ROUND(('část D zaměstnanci'!K76),4)</f>
        <v>0</v>
      </c>
      <c r="P20" s="63" t="s">
        <v>282</v>
      </c>
      <c r="Q20" s="62" t="s">
        <v>282</v>
      </c>
      <c r="R20" s="64" t="s">
        <v>282</v>
      </c>
      <c r="S20" s="17"/>
      <c r="T20" s="75" t="s">
        <v>306</v>
      </c>
      <c r="U20" s="17"/>
      <c r="V20" s="17"/>
      <c r="W20" s="17"/>
      <c r="X20" s="17"/>
      <c r="Y20" s="17"/>
    </row>
    <row r="21" spans="1:29" x14ac:dyDescent="0.3">
      <c r="A21" s="36" t="s">
        <v>94</v>
      </c>
      <c r="B21" s="47" t="s">
        <v>95</v>
      </c>
      <c r="C21" s="38">
        <f>'část D zaměstnanci'!E25</f>
        <v>0</v>
      </c>
      <c r="D21" s="37">
        <f>'část D zaměstnanci'!G25</f>
        <v>0</v>
      </c>
      <c r="E21" s="122">
        <f>'část D zaměstnanci'!I25</f>
        <v>0</v>
      </c>
      <c r="F21" s="37">
        <f>'část D zaměstnanci'!J25</f>
        <v>0</v>
      </c>
      <c r="G21" s="122">
        <f>'část D zaměstnanci'!K25</f>
        <v>0</v>
      </c>
      <c r="H21" s="63" t="s">
        <v>282</v>
      </c>
      <c r="I21" s="62" t="s">
        <v>282</v>
      </c>
      <c r="J21" s="64" t="s">
        <v>282</v>
      </c>
      <c r="K21" s="37">
        <f>ROUND(('část D zaměstnanci'!E77),2)</f>
        <v>0</v>
      </c>
      <c r="L21" s="37">
        <f>ROUND(('část D zaměstnanci'!G77),2)</f>
        <v>0</v>
      </c>
      <c r="M21" s="122">
        <f>ROUND(('část D zaměstnanci'!I77),4)</f>
        <v>0</v>
      </c>
      <c r="N21" s="37">
        <f>ROUND(('část D zaměstnanci'!J77),2)</f>
        <v>0</v>
      </c>
      <c r="O21" s="122">
        <f>ROUND(('část D zaměstnanci'!K77),4)</f>
        <v>0</v>
      </c>
      <c r="P21" s="63" t="s">
        <v>282</v>
      </c>
      <c r="Q21" s="62" t="s">
        <v>282</v>
      </c>
      <c r="R21" s="64" t="s">
        <v>282</v>
      </c>
      <c r="S21" s="17"/>
      <c r="T21" s="75" t="s">
        <v>307</v>
      </c>
      <c r="U21" s="17"/>
      <c r="V21" s="17"/>
      <c r="W21" s="17"/>
      <c r="X21" s="17"/>
      <c r="Y21" s="17"/>
    </row>
    <row r="22" spans="1:29" x14ac:dyDescent="0.3">
      <c r="A22" s="36" t="s">
        <v>96</v>
      </c>
      <c r="B22" s="47" t="s">
        <v>97</v>
      </c>
      <c r="C22" s="38">
        <f>'část D zaměstnanci'!E26</f>
        <v>0</v>
      </c>
      <c r="D22" s="37">
        <f>'část D zaměstnanci'!G26</f>
        <v>0</v>
      </c>
      <c r="E22" s="122">
        <f>'část D zaměstnanci'!I26</f>
        <v>0</v>
      </c>
      <c r="F22" s="37">
        <f>'část D zaměstnanci'!J26</f>
        <v>0</v>
      </c>
      <c r="G22" s="122">
        <f>'část D zaměstnanci'!K26</f>
        <v>0</v>
      </c>
      <c r="H22" s="63" t="s">
        <v>282</v>
      </c>
      <c r="I22" s="62" t="s">
        <v>282</v>
      </c>
      <c r="J22" s="64" t="s">
        <v>282</v>
      </c>
      <c r="K22" s="37">
        <f>ROUND(('část D zaměstnanci'!E78),2)</f>
        <v>0</v>
      </c>
      <c r="L22" s="37">
        <f>ROUND(('část D zaměstnanci'!G78),2)</f>
        <v>0</v>
      </c>
      <c r="M22" s="122">
        <f>ROUND(('část D zaměstnanci'!I78),4)</f>
        <v>0</v>
      </c>
      <c r="N22" s="37">
        <f>ROUND(('část D zaměstnanci'!J78),2)</f>
        <v>0</v>
      </c>
      <c r="O22" s="122">
        <f>ROUND(('část D zaměstnanci'!K78),4)</f>
        <v>0</v>
      </c>
      <c r="P22" s="63" t="s">
        <v>282</v>
      </c>
      <c r="Q22" s="62" t="s">
        <v>282</v>
      </c>
      <c r="R22" s="64" t="s">
        <v>282</v>
      </c>
      <c r="S22" s="17"/>
      <c r="T22" s="75" t="s">
        <v>308</v>
      </c>
      <c r="U22" s="17"/>
      <c r="V22" s="17"/>
      <c r="W22" s="17"/>
      <c r="X22" s="17"/>
      <c r="Y22" s="17"/>
    </row>
    <row r="23" spans="1:29" x14ac:dyDescent="0.3">
      <c r="A23" s="36" t="s">
        <v>98</v>
      </c>
      <c r="B23" s="47" t="s">
        <v>99</v>
      </c>
      <c r="C23" s="38">
        <f>'část D zaměstnanci'!E27</f>
        <v>0</v>
      </c>
      <c r="D23" s="37">
        <f>'část D zaměstnanci'!G27</f>
        <v>0</v>
      </c>
      <c r="E23" s="122">
        <f>'část D zaměstnanci'!I27</f>
        <v>0</v>
      </c>
      <c r="F23" s="37">
        <f>'část D zaměstnanci'!J27</f>
        <v>0</v>
      </c>
      <c r="G23" s="122">
        <f>'část D zaměstnanci'!K27</f>
        <v>0</v>
      </c>
      <c r="H23" s="63" t="s">
        <v>282</v>
      </c>
      <c r="I23" s="62" t="s">
        <v>282</v>
      </c>
      <c r="J23" s="64" t="s">
        <v>282</v>
      </c>
      <c r="K23" s="37">
        <f>ROUND(('část D zaměstnanci'!E79),2)</f>
        <v>0</v>
      </c>
      <c r="L23" s="37">
        <f>ROUND(('část D zaměstnanci'!G79),2)</f>
        <v>0</v>
      </c>
      <c r="M23" s="122">
        <f>ROUND(('část D zaměstnanci'!I79),4)</f>
        <v>0</v>
      </c>
      <c r="N23" s="37">
        <f>ROUND(('část D zaměstnanci'!J79),2)</f>
        <v>0</v>
      </c>
      <c r="O23" s="122">
        <f>ROUND(('část D zaměstnanci'!K79),4)</f>
        <v>0</v>
      </c>
      <c r="P23" s="63" t="s">
        <v>282</v>
      </c>
      <c r="Q23" s="62" t="s">
        <v>282</v>
      </c>
      <c r="R23" s="64" t="s">
        <v>282</v>
      </c>
      <c r="S23" s="17"/>
      <c r="T23" s="75" t="s">
        <v>309</v>
      </c>
      <c r="U23" s="17"/>
      <c r="V23" s="17"/>
      <c r="W23" s="17"/>
      <c r="X23" s="17"/>
      <c r="Y23" s="17"/>
    </row>
    <row r="24" spans="1:29" x14ac:dyDescent="0.3">
      <c r="A24" s="86" t="s">
        <v>100</v>
      </c>
      <c r="B24" s="46" t="s">
        <v>61</v>
      </c>
      <c r="C24" s="31">
        <f>'část D zaměstnanci'!E28</f>
        <v>0</v>
      </c>
      <c r="D24" s="32">
        <f>'část D zaměstnanci'!G28</f>
        <v>0</v>
      </c>
      <c r="E24" s="125">
        <f>'část D zaměstnanci'!I28</f>
        <v>0</v>
      </c>
      <c r="F24" s="32">
        <f>'část D zaměstnanci'!J28</f>
        <v>0</v>
      </c>
      <c r="G24" s="125">
        <f>'část D zaměstnanci'!K28</f>
        <v>0</v>
      </c>
      <c r="H24" s="31">
        <f>'část E náklady'!$F$34</f>
        <v>0</v>
      </c>
      <c r="I24" s="32">
        <f>'část E náklady'!F46</f>
        <v>0</v>
      </c>
      <c r="J24" s="51">
        <f>'část E náklady'!F58</f>
        <v>0</v>
      </c>
      <c r="K24" s="37">
        <f>ROUND(('část D zaměstnanci'!E80),2)</f>
        <v>0</v>
      </c>
      <c r="L24" s="37">
        <f>ROUND(('část D zaměstnanci'!G80),2)</f>
        <v>0</v>
      </c>
      <c r="M24" s="122">
        <f>ROUND(('část D zaměstnanci'!I80),4)</f>
        <v>0</v>
      </c>
      <c r="N24" s="37">
        <f>ROUND(('část D zaměstnanci'!J80),2)</f>
        <v>0</v>
      </c>
      <c r="O24" s="122">
        <f>ROUND(('část D zaměstnanci'!K80),4)</f>
        <v>0</v>
      </c>
      <c r="P24" s="38">
        <f>ROUND(('část E náklady'!E34),2)</f>
        <v>0</v>
      </c>
      <c r="Q24" s="37">
        <f>ROUND(('část E náklady'!E46),2)</f>
        <v>0</v>
      </c>
      <c r="R24" s="39">
        <f>ROUND(('část E náklady'!E58),2)</f>
        <v>0</v>
      </c>
      <c r="S24" s="17"/>
      <c r="T24" s="75" t="s">
        <v>310</v>
      </c>
      <c r="U24" s="17"/>
      <c r="V24" s="17"/>
      <c r="W24" s="17"/>
      <c r="X24" s="17"/>
      <c r="Y24" s="17"/>
    </row>
    <row r="25" spans="1:29" x14ac:dyDescent="0.3">
      <c r="A25" s="36" t="s">
        <v>101</v>
      </c>
      <c r="B25" s="47" t="s">
        <v>102</v>
      </c>
      <c r="C25" s="38">
        <f>'část D zaměstnanci'!E29</f>
        <v>0</v>
      </c>
      <c r="D25" s="37">
        <f>'část D zaměstnanci'!G29</f>
        <v>0</v>
      </c>
      <c r="E25" s="122">
        <f>'část D zaměstnanci'!I29</f>
        <v>0</v>
      </c>
      <c r="F25" s="37">
        <f>'část D zaměstnanci'!J29</f>
        <v>0</v>
      </c>
      <c r="G25" s="122">
        <f>'část D zaměstnanci'!K29</f>
        <v>0</v>
      </c>
      <c r="H25" s="63" t="s">
        <v>282</v>
      </c>
      <c r="I25" s="62" t="s">
        <v>282</v>
      </c>
      <c r="J25" s="64" t="s">
        <v>282</v>
      </c>
      <c r="K25" s="37">
        <f>ROUND(('část D zaměstnanci'!E81),2)</f>
        <v>0</v>
      </c>
      <c r="L25" s="37">
        <f>ROUND(('část D zaměstnanci'!G81),2)</f>
        <v>0</v>
      </c>
      <c r="M25" s="122">
        <f>ROUND(('část D zaměstnanci'!I81),4)</f>
        <v>0</v>
      </c>
      <c r="N25" s="37">
        <f>ROUND(('část D zaměstnanci'!J81),2)</f>
        <v>0</v>
      </c>
      <c r="O25" s="122">
        <f>ROUND(('část D zaměstnanci'!K81),4)</f>
        <v>0</v>
      </c>
      <c r="P25" s="63" t="s">
        <v>282</v>
      </c>
      <c r="Q25" s="62" t="s">
        <v>282</v>
      </c>
      <c r="R25" s="64" t="s">
        <v>282</v>
      </c>
      <c r="S25" s="17"/>
      <c r="T25" s="75" t="s">
        <v>311</v>
      </c>
      <c r="U25" s="17"/>
      <c r="V25" s="17"/>
      <c r="W25" s="17"/>
      <c r="X25" s="17"/>
      <c r="Y25" s="17"/>
    </row>
    <row r="26" spans="1:29" x14ac:dyDescent="0.3">
      <c r="A26" s="36" t="s">
        <v>103</v>
      </c>
      <c r="B26" s="47" t="s">
        <v>104</v>
      </c>
      <c r="C26" s="38">
        <f>'část D zaměstnanci'!E30</f>
        <v>0</v>
      </c>
      <c r="D26" s="37">
        <f>'část D zaměstnanci'!G30</f>
        <v>0</v>
      </c>
      <c r="E26" s="122">
        <f>'část D zaměstnanci'!I30</f>
        <v>0</v>
      </c>
      <c r="F26" s="37">
        <f>'část D zaměstnanci'!J30</f>
        <v>0</v>
      </c>
      <c r="G26" s="122">
        <f>'část D zaměstnanci'!K30</f>
        <v>0</v>
      </c>
      <c r="H26" s="63" t="s">
        <v>282</v>
      </c>
      <c r="I26" s="62" t="s">
        <v>282</v>
      </c>
      <c r="J26" s="64" t="s">
        <v>282</v>
      </c>
      <c r="K26" s="37">
        <f>ROUND(('část D zaměstnanci'!E82),2)</f>
        <v>0</v>
      </c>
      <c r="L26" s="37">
        <f>ROUND(('část D zaměstnanci'!G82),2)</f>
        <v>0</v>
      </c>
      <c r="M26" s="122">
        <f>ROUND(('část D zaměstnanci'!I82),4)</f>
        <v>0</v>
      </c>
      <c r="N26" s="37">
        <f>ROUND(('část D zaměstnanci'!J82),2)</f>
        <v>0</v>
      </c>
      <c r="O26" s="122">
        <f>ROUND(('část D zaměstnanci'!K82),4)</f>
        <v>0</v>
      </c>
      <c r="P26" s="63" t="s">
        <v>282</v>
      </c>
      <c r="Q26" s="62" t="s">
        <v>282</v>
      </c>
      <c r="R26" s="64" t="s">
        <v>282</v>
      </c>
      <c r="S26" s="17"/>
      <c r="T26" s="75"/>
      <c r="U26" s="17"/>
      <c r="V26" s="17"/>
      <c r="W26" s="17"/>
      <c r="X26" s="17"/>
      <c r="Y26" s="17"/>
    </row>
    <row r="27" spans="1:29" ht="18" x14ac:dyDescent="0.35">
      <c r="A27" s="36" t="s">
        <v>105</v>
      </c>
      <c r="B27" s="47" t="s">
        <v>106</v>
      </c>
      <c r="C27" s="38">
        <f>'část D zaměstnanci'!E31</f>
        <v>0</v>
      </c>
      <c r="D27" s="37">
        <f>'část D zaměstnanci'!G31</f>
        <v>0</v>
      </c>
      <c r="E27" s="122">
        <f>'část D zaměstnanci'!I31</f>
        <v>0</v>
      </c>
      <c r="F27" s="37">
        <f>'část D zaměstnanci'!J31</f>
        <v>0</v>
      </c>
      <c r="G27" s="122">
        <f>'část D zaměstnanci'!K31</f>
        <v>0</v>
      </c>
      <c r="H27" s="63" t="s">
        <v>282</v>
      </c>
      <c r="I27" s="62" t="s">
        <v>282</v>
      </c>
      <c r="J27" s="64" t="s">
        <v>282</v>
      </c>
      <c r="K27" s="37">
        <f>ROUND(('část D zaměstnanci'!E83),2)</f>
        <v>0</v>
      </c>
      <c r="L27" s="37">
        <f>ROUND(('část D zaměstnanci'!G83),2)</f>
        <v>0</v>
      </c>
      <c r="M27" s="122">
        <f>ROUND(('část D zaměstnanci'!I83),4)</f>
        <v>0</v>
      </c>
      <c r="N27" s="37">
        <f>ROUND(('část D zaměstnanci'!J83),2)</f>
        <v>0</v>
      </c>
      <c r="O27" s="122">
        <f>ROUND(('část D zaměstnanci'!K83),4)</f>
        <v>0</v>
      </c>
      <c r="P27" s="63" t="s">
        <v>282</v>
      </c>
      <c r="Q27" s="62" t="s">
        <v>282</v>
      </c>
      <c r="R27" s="64" t="s">
        <v>282</v>
      </c>
      <c r="S27" s="17"/>
      <c r="T27" s="263" t="str">
        <f>IF(G4=0,"VE SLUŽBĚ NENÍ SOCIÁLNÍ PRACOVNÍK!!!","   ")</f>
        <v>VE SLUŽBĚ NENÍ SOCIÁLNÍ PRACOVNÍK!!!</v>
      </c>
      <c r="U27" s="17"/>
      <c r="V27" s="17"/>
      <c r="W27" s="17"/>
      <c r="X27" s="17"/>
      <c r="Y27" s="17"/>
    </row>
    <row r="28" spans="1:29" x14ac:dyDescent="0.3">
      <c r="A28" s="36" t="s">
        <v>107</v>
      </c>
      <c r="B28" s="47" t="s">
        <v>108</v>
      </c>
      <c r="C28" s="38">
        <f>'část D zaměstnanci'!E32</f>
        <v>0</v>
      </c>
      <c r="D28" s="37">
        <f>'část D zaměstnanci'!G32</f>
        <v>0</v>
      </c>
      <c r="E28" s="122">
        <f>'část D zaměstnanci'!I32</f>
        <v>0</v>
      </c>
      <c r="F28" s="37">
        <f>'část D zaměstnanci'!J32</f>
        <v>0</v>
      </c>
      <c r="G28" s="122">
        <f>'část D zaměstnanci'!K32</f>
        <v>0</v>
      </c>
      <c r="H28" s="63" t="s">
        <v>282</v>
      </c>
      <c r="I28" s="62" t="s">
        <v>282</v>
      </c>
      <c r="J28" s="64" t="s">
        <v>282</v>
      </c>
      <c r="K28" s="37">
        <f>ROUND(('část D zaměstnanci'!E84),2)</f>
        <v>0</v>
      </c>
      <c r="L28" s="37">
        <f>ROUND(('část D zaměstnanci'!G84),2)</f>
        <v>0</v>
      </c>
      <c r="M28" s="122">
        <f>ROUND(('část D zaměstnanci'!I84),4)</f>
        <v>0</v>
      </c>
      <c r="N28" s="37">
        <f>ROUND(('část D zaměstnanci'!J84),2)</f>
        <v>0</v>
      </c>
      <c r="O28" s="122">
        <f>ROUND(('část D zaměstnanci'!K84),4)</f>
        <v>0</v>
      </c>
      <c r="P28" s="63" t="s">
        <v>282</v>
      </c>
      <c r="Q28" s="62" t="s">
        <v>282</v>
      </c>
      <c r="R28" s="64" t="s">
        <v>282</v>
      </c>
      <c r="S28" s="17"/>
      <c r="T28" s="131" t="s">
        <v>345</v>
      </c>
      <c r="U28" s="17"/>
      <c r="V28" s="17"/>
      <c r="W28" s="17"/>
      <c r="X28" s="17"/>
      <c r="Y28" s="17"/>
    </row>
    <row r="29" spans="1:29" x14ac:dyDescent="0.3">
      <c r="A29" s="36" t="s">
        <v>109</v>
      </c>
      <c r="B29" s="47" t="s">
        <v>110</v>
      </c>
      <c r="C29" s="38">
        <f>'část D zaměstnanci'!E33</f>
        <v>0</v>
      </c>
      <c r="D29" s="37">
        <f>'část D zaměstnanci'!G33</f>
        <v>0</v>
      </c>
      <c r="E29" s="122">
        <f>'část D zaměstnanci'!I33</f>
        <v>0</v>
      </c>
      <c r="F29" s="37">
        <f>'část D zaměstnanci'!J33</f>
        <v>0</v>
      </c>
      <c r="G29" s="122">
        <f>'část D zaměstnanci'!K33</f>
        <v>0</v>
      </c>
      <c r="H29" s="63" t="s">
        <v>282</v>
      </c>
      <c r="I29" s="62" t="s">
        <v>282</v>
      </c>
      <c r="J29" s="64" t="s">
        <v>282</v>
      </c>
      <c r="K29" s="37">
        <f>ROUND(('část D zaměstnanci'!E85),2)</f>
        <v>0</v>
      </c>
      <c r="L29" s="37">
        <f>ROUND(('část D zaměstnanci'!G85),2)</f>
        <v>0</v>
      </c>
      <c r="M29" s="122">
        <f>ROUND(('část D zaměstnanci'!I85),4)</f>
        <v>0</v>
      </c>
      <c r="N29" s="37">
        <f>ROUND(('část D zaměstnanci'!J85),2)</f>
        <v>0</v>
      </c>
      <c r="O29" s="122">
        <f>ROUND(('část D zaměstnanci'!K85),4)</f>
        <v>0</v>
      </c>
      <c r="P29" s="63" t="s">
        <v>282</v>
      </c>
      <c r="Q29" s="62" t="s">
        <v>282</v>
      </c>
      <c r="R29" s="64" t="s">
        <v>282</v>
      </c>
      <c r="S29" s="17"/>
      <c r="T29" s="132" t="s">
        <v>312</v>
      </c>
      <c r="U29" s="17"/>
      <c r="V29" s="17"/>
      <c r="W29" s="17"/>
      <c r="X29" s="17"/>
      <c r="Y29" s="17"/>
    </row>
    <row r="30" spans="1:29" x14ac:dyDescent="0.3">
      <c r="A30" s="36" t="s">
        <v>111</v>
      </c>
      <c r="B30" s="47" t="s">
        <v>112</v>
      </c>
      <c r="C30" s="38">
        <f>'část D zaměstnanci'!E34</f>
        <v>0</v>
      </c>
      <c r="D30" s="37">
        <f>'část D zaměstnanci'!G34</f>
        <v>0</v>
      </c>
      <c r="E30" s="122">
        <f>'část D zaměstnanci'!I34</f>
        <v>0</v>
      </c>
      <c r="F30" s="37">
        <f>'část D zaměstnanci'!J34</f>
        <v>0</v>
      </c>
      <c r="G30" s="122">
        <f>'část D zaměstnanci'!K34</f>
        <v>0</v>
      </c>
      <c r="H30" s="63" t="s">
        <v>282</v>
      </c>
      <c r="I30" s="62" t="s">
        <v>282</v>
      </c>
      <c r="J30" s="64" t="s">
        <v>282</v>
      </c>
      <c r="K30" s="37">
        <f>ROUND(('část D zaměstnanci'!E86),2)</f>
        <v>0</v>
      </c>
      <c r="L30" s="37">
        <f>ROUND(('část D zaměstnanci'!G86),2)</f>
        <v>0</v>
      </c>
      <c r="M30" s="122">
        <f>ROUND(('část D zaměstnanci'!I86),4)</f>
        <v>0</v>
      </c>
      <c r="N30" s="37">
        <f>ROUND(('část D zaměstnanci'!J86),2)</f>
        <v>0</v>
      </c>
      <c r="O30" s="122">
        <f>ROUND(('část D zaměstnanci'!K86),4)</f>
        <v>0</v>
      </c>
      <c r="P30" s="63" t="s">
        <v>282</v>
      </c>
      <c r="Q30" s="62" t="s">
        <v>282</v>
      </c>
      <c r="R30" s="64" t="s">
        <v>282</v>
      </c>
      <c r="S30" s="17"/>
      <c r="T30" s="132" t="s">
        <v>313</v>
      </c>
      <c r="U30" s="17"/>
      <c r="V30" s="17"/>
      <c r="W30" s="17"/>
      <c r="X30" s="17"/>
      <c r="Y30" s="17"/>
    </row>
    <row r="31" spans="1:29" x14ac:dyDescent="0.3">
      <c r="A31" s="36" t="s">
        <v>113</v>
      </c>
      <c r="B31" s="47" t="s">
        <v>114</v>
      </c>
      <c r="C31" s="38">
        <f>'část D zaměstnanci'!E35</f>
        <v>0</v>
      </c>
      <c r="D31" s="37">
        <f>'část D zaměstnanci'!G35</f>
        <v>0</v>
      </c>
      <c r="E31" s="122">
        <f>'část D zaměstnanci'!I35</f>
        <v>0</v>
      </c>
      <c r="F31" s="37">
        <f>'část D zaměstnanci'!J35</f>
        <v>0</v>
      </c>
      <c r="G31" s="122">
        <f>'část D zaměstnanci'!K35</f>
        <v>0</v>
      </c>
      <c r="H31" s="63" t="s">
        <v>282</v>
      </c>
      <c r="I31" s="62" t="s">
        <v>282</v>
      </c>
      <c r="J31" s="64" t="s">
        <v>282</v>
      </c>
      <c r="K31" s="37">
        <f>ROUND(('část D zaměstnanci'!E87),2)</f>
        <v>0</v>
      </c>
      <c r="L31" s="37">
        <f>ROUND(('část D zaměstnanci'!G87),2)</f>
        <v>0</v>
      </c>
      <c r="M31" s="122">
        <f>ROUND(('část D zaměstnanci'!I87),4)</f>
        <v>0</v>
      </c>
      <c r="N31" s="37">
        <f>ROUND(('část D zaměstnanci'!J87),2)</f>
        <v>0</v>
      </c>
      <c r="O31" s="122">
        <f>ROUND(('část D zaměstnanci'!K87),4)</f>
        <v>0</v>
      </c>
      <c r="P31" s="63" t="s">
        <v>282</v>
      </c>
      <c r="Q31" s="62" t="s">
        <v>282</v>
      </c>
      <c r="R31" s="64" t="s">
        <v>282</v>
      </c>
      <c r="S31" s="17"/>
      <c r="T31" s="132" t="s">
        <v>353</v>
      </c>
      <c r="U31" s="17"/>
      <c r="V31" s="17"/>
      <c r="W31" s="17"/>
      <c r="X31" s="17"/>
      <c r="Y31" s="17"/>
    </row>
    <row r="32" spans="1:29" x14ac:dyDescent="0.3">
      <c r="A32" s="36" t="s">
        <v>115</v>
      </c>
      <c r="B32" s="47" t="s">
        <v>116</v>
      </c>
      <c r="C32" s="38">
        <f>'část D zaměstnanci'!E36</f>
        <v>0</v>
      </c>
      <c r="D32" s="37">
        <f>'část D zaměstnanci'!G36</f>
        <v>0</v>
      </c>
      <c r="E32" s="122">
        <f>'část D zaměstnanci'!I36</f>
        <v>0</v>
      </c>
      <c r="F32" s="37">
        <f>'část D zaměstnanci'!J36</f>
        <v>0</v>
      </c>
      <c r="G32" s="122">
        <f>'část D zaměstnanci'!K36</f>
        <v>0</v>
      </c>
      <c r="H32" s="63" t="s">
        <v>282</v>
      </c>
      <c r="I32" s="62" t="s">
        <v>282</v>
      </c>
      <c r="J32" s="64" t="s">
        <v>282</v>
      </c>
      <c r="K32" s="37">
        <f>ROUND(('část D zaměstnanci'!E88),2)</f>
        <v>0</v>
      </c>
      <c r="L32" s="37">
        <f>ROUND(('část D zaměstnanci'!G88),2)</f>
        <v>0</v>
      </c>
      <c r="M32" s="122">
        <f>ROUND(('část D zaměstnanci'!I88),4)</f>
        <v>0</v>
      </c>
      <c r="N32" s="37">
        <f>ROUND(('část D zaměstnanci'!J88),2)</f>
        <v>0</v>
      </c>
      <c r="O32" s="122">
        <f>ROUND(('část D zaměstnanci'!K88),4)</f>
        <v>0</v>
      </c>
      <c r="P32" s="63" t="s">
        <v>282</v>
      </c>
      <c r="Q32" s="62" t="s">
        <v>282</v>
      </c>
      <c r="R32" s="64" t="s">
        <v>282</v>
      </c>
      <c r="S32" s="17"/>
      <c r="T32" s="132" t="s">
        <v>314</v>
      </c>
      <c r="U32" s="17"/>
      <c r="V32" s="17"/>
      <c r="W32" s="17"/>
      <c r="X32" s="17"/>
      <c r="Y32" s="17"/>
    </row>
    <row r="33" spans="1:25" x14ac:dyDescent="0.3">
      <c r="A33" s="86" t="s">
        <v>117</v>
      </c>
      <c r="B33" s="46" t="s">
        <v>62</v>
      </c>
      <c r="C33" s="31">
        <f>'část D zaměstnanci'!E37</f>
        <v>0</v>
      </c>
      <c r="D33" s="32">
        <f>'část D zaměstnanci'!G37</f>
        <v>0</v>
      </c>
      <c r="E33" s="125">
        <f>'část D zaměstnanci'!I37</f>
        <v>0</v>
      </c>
      <c r="F33" s="32">
        <f>'část D zaměstnanci'!J37</f>
        <v>0</v>
      </c>
      <c r="G33" s="125">
        <f>'část D zaměstnanci'!K37</f>
        <v>0</v>
      </c>
      <c r="H33" s="31">
        <f>'část E náklady'!$F$35</f>
        <v>0</v>
      </c>
      <c r="I33" s="32">
        <f>'část E náklady'!F47</f>
        <v>0</v>
      </c>
      <c r="J33" s="51">
        <f>'část E náklady'!F59</f>
        <v>0</v>
      </c>
      <c r="K33" s="37">
        <f>ROUND(('část D zaměstnanci'!E89),2)</f>
        <v>0</v>
      </c>
      <c r="L33" s="37">
        <f>ROUND(('část D zaměstnanci'!G89),2)</f>
        <v>0</v>
      </c>
      <c r="M33" s="122">
        <f>ROUND(('část D zaměstnanci'!I89),4)</f>
        <v>0</v>
      </c>
      <c r="N33" s="37">
        <f>ROUND(('část D zaměstnanci'!J89),2)</f>
        <v>0</v>
      </c>
      <c r="O33" s="122">
        <f>ROUND(('část D zaměstnanci'!K89),4)</f>
        <v>0</v>
      </c>
      <c r="P33" s="38">
        <f>ROUND(('část E náklady'!E35),2)</f>
        <v>0</v>
      </c>
      <c r="Q33" s="37">
        <f>ROUND(('část E náklady'!E47),2)</f>
        <v>0</v>
      </c>
      <c r="R33" s="39">
        <f>ROUND(('část E náklady'!E59),2)</f>
        <v>0</v>
      </c>
      <c r="S33" s="17"/>
      <c r="T33" s="132" t="s">
        <v>329</v>
      </c>
      <c r="U33" s="17"/>
      <c r="V33" s="17"/>
      <c r="W33" s="17"/>
      <c r="X33" s="17"/>
      <c r="Y33" s="17"/>
    </row>
    <row r="34" spans="1:25" x14ac:dyDescent="0.3">
      <c r="A34" s="86" t="s">
        <v>118</v>
      </c>
      <c r="B34" s="48" t="s">
        <v>63</v>
      </c>
      <c r="C34" s="31">
        <f>'část D zaměstnanci'!E38</f>
        <v>0</v>
      </c>
      <c r="D34" s="32">
        <f>'část D zaměstnanci'!G38</f>
        <v>0</v>
      </c>
      <c r="E34" s="125">
        <f>'část D zaměstnanci'!I38</f>
        <v>0</v>
      </c>
      <c r="F34" s="32">
        <f>'část D zaměstnanci'!J38</f>
        <v>0</v>
      </c>
      <c r="G34" s="125">
        <f>'část D zaměstnanci'!K38</f>
        <v>0</v>
      </c>
      <c r="H34" s="31">
        <f>'část E náklady'!$F$36</f>
        <v>0</v>
      </c>
      <c r="I34" s="32">
        <f>'část E náklady'!F48</f>
        <v>0</v>
      </c>
      <c r="J34" s="51">
        <f>'část E náklady'!F60</f>
        <v>0</v>
      </c>
      <c r="K34" s="37">
        <f>ROUND(('část D zaměstnanci'!E90),2)</f>
        <v>0</v>
      </c>
      <c r="L34" s="37">
        <f>ROUND(('část D zaměstnanci'!G90),2)</f>
        <v>0</v>
      </c>
      <c r="M34" s="122">
        <f>ROUND(('část D zaměstnanci'!I90),4)</f>
        <v>0</v>
      </c>
      <c r="N34" s="37">
        <f>ROUND(('část D zaměstnanci'!J90),2)</f>
        <v>0</v>
      </c>
      <c r="O34" s="122">
        <f>ROUND(('část D zaměstnanci'!K90),4)</f>
        <v>0</v>
      </c>
      <c r="P34" s="38">
        <f>ROUND(('část E náklady'!E36),2)</f>
        <v>0</v>
      </c>
      <c r="Q34" s="37">
        <f>ROUND(('část E náklady'!E48),2)</f>
        <v>0</v>
      </c>
      <c r="R34" s="39">
        <f>ROUND(('část E náklady'!E60),2)</f>
        <v>0</v>
      </c>
      <c r="S34" s="17"/>
      <c r="T34" s="132" t="s">
        <v>330</v>
      </c>
      <c r="U34" s="17"/>
      <c r="V34" s="17"/>
      <c r="W34" s="17"/>
      <c r="X34" s="17"/>
      <c r="Y34" s="17"/>
    </row>
    <row r="35" spans="1:25" x14ac:dyDescent="0.3">
      <c r="A35" s="87" t="s">
        <v>119</v>
      </c>
      <c r="B35" s="49" t="s">
        <v>64</v>
      </c>
      <c r="C35" s="31">
        <f>'část D zaměstnanci'!E39</f>
        <v>0</v>
      </c>
      <c r="D35" s="32">
        <f>'část D zaměstnanci'!G39</f>
        <v>0</v>
      </c>
      <c r="E35" s="125">
        <f>'část D zaměstnanci'!I39</f>
        <v>0</v>
      </c>
      <c r="F35" s="32">
        <f>'část D zaměstnanci'!J39</f>
        <v>0</v>
      </c>
      <c r="G35" s="125">
        <f>'část D zaměstnanci'!K39</f>
        <v>0</v>
      </c>
      <c r="H35" s="31">
        <f>'část E náklady'!$F$37</f>
        <v>0</v>
      </c>
      <c r="I35" s="32">
        <f>'část E náklady'!F49</f>
        <v>0</v>
      </c>
      <c r="J35" s="51">
        <f>'část E náklady'!F61</f>
        <v>0</v>
      </c>
      <c r="K35" s="37">
        <f>ROUND(('část D zaměstnanci'!E91),2)</f>
        <v>0</v>
      </c>
      <c r="L35" s="37">
        <f>ROUND(('část D zaměstnanci'!G91),2)</f>
        <v>0</v>
      </c>
      <c r="M35" s="122">
        <f>ROUND(('část D zaměstnanci'!I91),4)</f>
        <v>0</v>
      </c>
      <c r="N35" s="37">
        <f>ROUND(('část D zaměstnanci'!J91),2)</f>
        <v>0</v>
      </c>
      <c r="O35" s="122">
        <f>ROUND(('část D zaměstnanci'!K91),4)</f>
        <v>0</v>
      </c>
      <c r="P35" s="38">
        <f>ROUND(('část E náklady'!E37),2)</f>
        <v>0</v>
      </c>
      <c r="Q35" s="37">
        <f>ROUND(('část E náklady'!E49),2)</f>
        <v>0</v>
      </c>
      <c r="R35" s="39">
        <f>ROUND(('část E náklady'!E61),2)</f>
        <v>0</v>
      </c>
      <c r="S35" s="17"/>
      <c r="T35" s="132" t="s">
        <v>315</v>
      </c>
      <c r="U35" s="17"/>
      <c r="V35" s="17"/>
      <c r="W35" s="17"/>
      <c r="X35" s="17"/>
      <c r="Y35" s="17"/>
    </row>
    <row r="36" spans="1:25" x14ac:dyDescent="0.3">
      <c r="A36" s="86" t="s">
        <v>120</v>
      </c>
      <c r="B36" s="46" t="s">
        <v>121</v>
      </c>
      <c r="C36" s="31">
        <f>'část D zaměstnanci'!E40</f>
        <v>0</v>
      </c>
      <c r="D36" s="32">
        <f>'část D zaměstnanci'!G40</f>
        <v>0</v>
      </c>
      <c r="E36" s="125">
        <f>'část D zaměstnanci'!I40</f>
        <v>0</v>
      </c>
      <c r="F36" s="32">
        <f>'část D zaměstnanci'!J40</f>
        <v>0</v>
      </c>
      <c r="G36" s="125">
        <f>'část D zaměstnanci'!K40</f>
        <v>0</v>
      </c>
      <c r="H36" s="31">
        <f>'část E náklady'!$F$38</f>
        <v>0</v>
      </c>
      <c r="I36" s="32">
        <f>'část E náklady'!F50</f>
        <v>0</v>
      </c>
      <c r="J36" s="51">
        <f>'část E náklady'!F62</f>
        <v>0</v>
      </c>
      <c r="K36" s="37">
        <f>ROUND(('část D zaměstnanci'!E92),2)</f>
        <v>0</v>
      </c>
      <c r="L36" s="37">
        <f>ROUND(('část D zaměstnanci'!G92),2)</f>
        <v>0</v>
      </c>
      <c r="M36" s="122">
        <f>ROUND(('část D zaměstnanci'!I92),4)</f>
        <v>0</v>
      </c>
      <c r="N36" s="37">
        <f>ROUND(('část D zaměstnanci'!J92),2)</f>
        <v>0</v>
      </c>
      <c r="O36" s="122">
        <f>ROUND(('část D zaměstnanci'!K92),4)</f>
        <v>0</v>
      </c>
      <c r="P36" s="38">
        <f>ROUND(('část E náklady'!E38),2)</f>
        <v>0</v>
      </c>
      <c r="Q36" s="37">
        <f>ROUND(('část E náklady'!E50),2)</f>
        <v>0</v>
      </c>
      <c r="R36" s="39">
        <f>ROUND(('část E náklady'!E62),2)</f>
        <v>0</v>
      </c>
      <c r="S36" s="17"/>
      <c r="T36" s="132" t="s">
        <v>316</v>
      </c>
      <c r="U36" s="17"/>
      <c r="V36" s="17"/>
      <c r="W36" s="17"/>
      <c r="X36" s="17"/>
      <c r="Y36" s="17"/>
    </row>
    <row r="37" spans="1:25" x14ac:dyDescent="0.3">
      <c r="A37" s="36" t="s">
        <v>122</v>
      </c>
      <c r="B37" s="47" t="s">
        <v>123</v>
      </c>
      <c r="C37" s="38">
        <f>'část D zaměstnanci'!E41</f>
        <v>0</v>
      </c>
      <c r="D37" s="37">
        <f>'část D zaměstnanci'!G41</f>
        <v>0</v>
      </c>
      <c r="E37" s="122">
        <f>'část D zaměstnanci'!I41</f>
        <v>0</v>
      </c>
      <c r="F37" s="37">
        <f>'část D zaměstnanci'!J41</f>
        <v>0</v>
      </c>
      <c r="G37" s="122">
        <f>'část D zaměstnanci'!K41</f>
        <v>0</v>
      </c>
      <c r="H37" s="63" t="s">
        <v>282</v>
      </c>
      <c r="I37" s="62" t="s">
        <v>282</v>
      </c>
      <c r="J37" s="64" t="s">
        <v>282</v>
      </c>
      <c r="K37" s="37">
        <f>ROUND(('část D zaměstnanci'!E93),2)</f>
        <v>0</v>
      </c>
      <c r="L37" s="37">
        <f>ROUND(('část D zaměstnanci'!G93),2)</f>
        <v>0</v>
      </c>
      <c r="M37" s="122">
        <f>ROUND(('část D zaměstnanci'!I93),4)</f>
        <v>0</v>
      </c>
      <c r="N37" s="37">
        <f>ROUND(('část D zaměstnanci'!J93),2)</f>
        <v>0</v>
      </c>
      <c r="O37" s="122">
        <f>ROUND(('část D zaměstnanci'!K93),4)</f>
        <v>0</v>
      </c>
      <c r="P37" s="63" t="s">
        <v>282</v>
      </c>
      <c r="Q37" s="62" t="s">
        <v>282</v>
      </c>
      <c r="R37" s="64" t="s">
        <v>282</v>
      </c>
      <c r="S37" s="17"/>
      <c r="T37" s="132" t="s">
        <v>317</v>
      </c>
      <c r="U37" s="17"/>
      <c r="V37" s="17"/>
      <c r="W37" s="17"/>
      <c r="X37" s="17"/>
      <c r="Y37" s="17"/>
    </row>
    <row r="38" spans="1:25" x14ac:dyDescent="0.3">
      <c r="A38" s="36" t="s">
        <v>124</v>
      </c>
      <c r="B38" s="47" t="s">
        <v>125</v>
      </c>
      <c r="C38" s="38">
        <f>'část D zaměstnanci'!E42</f>
        <v>0</v>
      </c>
      <c r="D38" s="37">
        <f>'část D zaměstnanci'!G42</f>
        <v>0</v>
      </c>
      <c r="E38" s="122">
        <f>'část D zaměstnanci'!I42</f>
        <v>0</v>
      </c>
      <c r="F38" s="37">
        <f>'část D zaměstnanci'!J42</f>
        <v>0</v>
      </c>
      <c r="G38" s="122">
        <f>'část D zaměstnanci'!K42</f>
        <v>0</v>
      </c>
      <c r="H38" s="63" t="s">
        <v>282</v>
      </c>
      <c r="I38" s="62" t="s">
        <v>282</v>
      </c>
      <c r="J38" s="64" t="s">
        <v>282</v>
      </c>
      <c r="K38" s="37">
        <f>ROUND(('část D zaměstnanci'!E94),2)</f>
        <v>0</v>
      </c>
      <c r="L38" s="37">
        <f>ROUND(('část D zaměstnanci'!G94),2)</f>
        <v>0</v>
      </c>
      <c r="M38" s="122">
        <f>ROUND(('část D zaměstnanci'!I94),4)</f>
        <v>0</v>
      </c>
      <c r="N38" s="37">
        <f>ROUND(('část D zaměstnanci'!J94),2)</f>
        <v>0</v>
      </c>
      <c r="O38" s="122">
        <f>ROUND(('část D zaměstnanci'!K94),4)</f>
        <v>0</v>
      </c>
      <c r="P38" s="63" t="s">
        <v>282</v>
      </c>
      <c r="Q38" s="62" t="s">
        <v>282</v>
      </c>
      <c r="R38" s="64" t="s">
        <v>282</v>
      </c>
      <c r="S38" s="17"/>
      <c r="T38" s="133"/>
      <c r="U38" s="17"/>
      <c r="V38" s="17"/>
      <c r="W38" s="17"/>
      <c r="X38" s="17"/>
      <c r="Y38" s="17"/>
    </row>
    <row r="39" spans="1:25" x14ac:dyDescent="0.3">
      <c r="A39" s="36" t="s">
        <v>126</v>
      </c>
      <c r="B39" s="47" t="s">
        <v>127</v>
      </c>
      <c r="C39" s="38">
        <f>'část D zaměstnanci'!E43</f>
        <v>0</v>
      </c>
      <c r="D39" s="37">
        <f>'část D zaměstnanci'!G43</f>
        <v>0</v>
      </c>
      <c r="E39" s="122">
        <f>'část D zaměstnanci'!I43</f>
        <v>0</v>
      </c>
      <c r="F39" s="37">
        <f>'část D zaměstnanci'!J43</f>
        <v>0</v>
      </c>
      <c r="G39" s="122">
        <f>'část D zaměstnanci'!K43</f>
        <v>0</v>
      </c>
      <c r="H39" s="63" t="s">
        <v>282</v>
      </c>
      <c r="I39" s="62" t="s">
        <v>282</v>
      </c>
      <c r="J39" s="64" t="s">
        <v>282</v>
      </c>
      <c r="K39" s="37">
        <f>ROUND(('část D zaměstnanci'!E95),2)</f>
        <v>0</v>
      </c>
      <c r="L39" s="37">
        <f>ROUND(('část D zaměstnanci'!G95),2)</f>
        <v>0</v>
      </c>
      <c r="M39" s="122">
        <f>ROUND(('část D zaměstnanci'!I95),4)</f>
        <v>0</v>
      </c>
      <c r="N39" s="37">
        <f>ROUND(('část D zaměstnanci'!J95),2)</f>
        <v>0</v>
      </c>
      <c r="O39" s="122">
        <f>ROUND(('část D zaměstnanci'!K95),4)</f>
        <v>0</v>
      </c>
      <c r="P39" s="63" t="s">
        <v>282</v>
      </c>
      <c r="Q39" s="62" t="s">
        <v>282</v>
      </c>
      <c r="R39" s="64" t="s">
        <v>282</v>
      </c>
      <c r="S39" s="17"/>
      <c r="T39" s="132" t="s">
        <v>319</v>
      </c>
      <c r="U39" s="17"/>
      <c r="V39" s="17"/>
      <c r="W39" s="17"/>
      <c r="X39" s="17"/>
      <c r="Y39" s="17"/>
    </row>
    <row r="40" spans="1:25" x14ac:dyDescent="0.3">
      <c r="A40" s="36" t="s">
        <v>128</v>
      </c>
      <c r="B40" s="47" t="s">
        <v>129</v>
      </c>
      <c r="C40" s="38">
        <f>'část D zaměstnanci'!E44</f>
        <v>0</v>
      </c>
      <c r="D40" s="37">
        <f>'část D zaměstnanci'!G44</f>
        <v>0</v>
      </c>
      <c r="E40" s="122">
        <f>'část D zaměstnanci'!I44</f>
        <v>0</v>
      </c>
      <c r="F40" s="37">
        <f>'část D zaměstnanci'!J44</f>
        <v>0</v>
      </c>
      <c r="G40" s="122">
        <f>'část D zaměstnanci'!K44</f>
        <v>0</v>
      </c>
      <c r="H40" s="63" t="s">
        <v>282</v>
      </c>
      <c r="I40" s="62" t="s">
        <v>282</v>
      </c>
      <c r="J40" s="64" t="s">
        <v>282</v>
      </c>
      <c r="K40" s="37">
        <f>ROUND(('část D zaměstnanci'!E96),2)</f>
        <v>0</v>
      </c>
      <c r="L40" s="37">
        <f>ROUND(('část D zaměstnanci'!G96),2)</f>
        <v>0</v>
      </c>
      <c r="M40" s="122">
        <f>ROUND(('část D zaměstnanci'!I96),4)</f>
        <v>0</v>
      </c>
      <c r="N40" s="37">
        <f>ROUND(('část D zaměstnanci'!J96),2)</f>
        <v>0</v>
      </c>
      <c r="O40" s="122">
        <f>ROUND(('část D zaměstnanci'!K96),4)</f>
        <v>0</v>
      </c>
      <c r="P40" s="63" t="s">
        <v>282</v>
      </c>
      <c r="Q40" s="62" t="s">
        <v>282</v>
      </c>
      <c r="R40" s="64" t="s">
        <v>282</v>
      </c>
      <c r="S40" s="17"/>
      <c r="T40" s="132" t="s">
        <v>346</v>
      </c>
      <c r="U40" s="17"/>
      <c r="V40" s="17"/>
      <c r="W40" s="17"/>
      <c r="X40" s="17"/>
      <c r="Y40" s="17"/>
    </row>
    <row r="41" spans="1:25" x14ac:dyDescent="0.3">
      <c r="A41" s="36" t="s">
        <v>130</v>
      </c>
      <c r="B41" s="47" t="s">
        <v>131</v>
      </c>
      <c r="C41" s="38">
        <f>'část D zaměstnanci'!E45</f>
        <v>0</v>
      </c>
      <c r="D41" s="37">
        <f>'část D zaměstnanci'!G45</f>
        <v>0</v>
      </c>
      <c r="E41" s="122">
        <f>'část D zaměstnanci'!I45</f>
        <v>0</v>
      </c>
      <c r="F41" s="37">
        <f>'část D zaměstnanci'!J45</f>
        <v>0</v>
      </c>
      <c r="G41" s="122">
        <f>'část D zaměstnanci'!K45</f>
        <v>0</v>
      </c>
      <c r="H41" s="63" t="s">
        <v>282</v>
      </c>
      <c r="I41" s="62" t="s">
        <v>282</v>
      </c>
      <c r="J41" s="64" t="s">
        <v>282</v>
      </c>
      <c r="K41" s="37">
        <f>ROUND(('část D zaměstnanci'!E97),2)</f>
        <v>0</v>
      </c>
      <c r="L41" s="37">
        <f>ROUND(('část D zaměstnanci'!G97),2)</f>
        <v>0</v>
      </c>
      <c r="M41" s="122">
        <f>ROUND(('část D zaměstnanci'!I97),4)</f>
        <v>0</v>
      </c>
      <c r="N41" s="37">
        <f>ROUND(('část D zaměstnanci'!J97),2)</f>
        <v>0</v>
      </c>
      <c r="O41" s="122">
        <f>ROUND(('část D zaměstnanci'!K97),4)</f>
        <v>0</v>
      </c>
      <c r="P41" s="63" t="s">
        <v>282</v>
      </c>
      <c r="Q41" s="62" t="s">
        <v>282</v>
      </c>
      <c r="R41" s="64" t="s">
        <v>282</v>
      </c>
      <c r="S41" s="17"/>
      <c r="T41" s="132" t="s">
        <v>323</v>
      </c>
      <c r="U41" s="17"/>
      <c r="V41" s="17"/>
      <c r="W41" s="17"/>
      <c r="X41" s="17"/>
      <c r="Y41" s="17"/>
    </row>
    <row r="42" spans="1:25" x14ac:dyDescent="0.3">
      <c r="A42" s="86" t="s">
        <v>132</v>
      </c>
      <c r="B42" s="46" t="s">
        <v>65</v>
      </c>
      <c r="C42" s="31">
        <f>'část D zaměstnanci'!E46</f>
        <v>0</v>
      </c>
      <c r="D42" s="32">
        <f>'část D zaměstnanci'!G46</f>
        <v>0</v>
      </c>
      <c r="E42" s="125">
        <f>'část D zaměstnanci'!I46</f>
        <v>0</v>
      </c>
      <c r="F42" s="32">
        <f>'část D zaměstnanci'!J46</f>
        <v>0</v>
      </c>
      <c r="G42" s="125">
        <f>'část D zaměstnanci'!K46</f>
        <v>0</v>
      </c>
      <c r="H42" s="31">
        <f>'část E náklady'!$F$39</f>
        <v>0</v>
      </c>
      <c r="I42" s="32">
        <f>'část E náklady'!F51</f>
        <v>0</v>
      </c>
      <c r="J42" s="51">
        <f>'část E náklady'!F63</f>
        <v>0</v>
      </c>
      <c r="K42" s="37">
        <f>ROUND(('část D zaměstnanci'!E98),2)</f>
        <v>0</v>
      </c>
      <c r="L42" s="37">
        <f>ROUND(('část D zaměstnanci'!G98),2)</f>
        <v>0</v>
      </c>
      <c r="M42" s="122">
        <f>ROUND(('část D zaměstnanci'!I98),4)</f>
        <v>0</v>
      </c>
      <c r="N42" s="37">
        <f>ROUND(('část D zaměstnanci'!J98),2)</f>
        <v>0</v>
      </c>
      <c r="O42" s="122">
        <f>ROUND(('část D zaměstnanci'!K98),4)</f>
        <v>0</v>
      </c>
      <c r="P42" s="38">
        <f>ROUND(('část E náklady'!E39),2)</f>
        <v>0</v>
      </c>
      <c r="Q42" s="37">
        <f>ROUND(('část E náklady'!E51),2)</f>
        <v>0</v>
      </c>
      <c r="R42" s="39">
        <f>ROUND(('část E náklady'!E63),2)</f>
        <v>0</v>
      </c>
      <c r="S42" s="17"/>
      <c r="T42" s="132" t="s">
        <v>320</v>
      </c>
      <c r="U42" s="17"/>
      <c r="V42" s="17"/>
      <c r="W42" s="17"/>
      <c r="X42" s="17"/>
      <c r="Y42" s="17"/>
    </row>
    <row r="43" spans="1:25" x14ac:dyDescent="0.3">
      <c r="A43" s="36" t="s">
        <v>133</v>
      </c>
      <c r="B43" s="47" t="s">
        <v>134</v>
      </c>
      <c r="C43" s="38">
        <f>'část D zaměstnanci'!E47</f>
        <v>0</v>
      </c>
      <c r="D43" s="37">
        <f>'část D zaměstnanci'!G47</f>
        <v>0</v>
      </c>
      <c r="E43" s="122">
        <f>'část D zaměstnanci'!I47</f>
        <v>0</v>
      </c>
      <c r="F43" s="37">
        <f>'část D zaměstnanci'!J47</f>
        <v>0</v>
      </c>
      <c r="G43" s="122">
        <f>'část D zaměstnanci'!K47</f>
        <v>0</v>
      </c>
      <c r="H43" s="63" t="s">
        <v>282</v>
      </c>
      <c r="I43" s="62" t="s">
        <v>282</v>
      </c>
      <c r="J43" s="64" t="s">
        <v>282</v>
      </c>
      <c r="K43" s="37">
        <f>ROUND(('část D zaměstnanci'!E99),2)</f>
        <v>0</v>
      </c>
      <c r="L43" s="37">
        <f>ROUND(('část D zaměstnanci'!G99),2)</f>
        <v>0</v>
      </c>
      <c r="M43" s="122">
        <f>ROUND(('část D zaměstnanci'!I99),4)</f>
        <v>0</v>
      </c>
      <c r="N43" s="37">
        <f>ROUND(('část D zaměstnanci'!J99),2)</f>
        <v>0</v>
      </c>
      <c r="O43" s="122">
        <f>ROUND(('část D zaměstnanci'!K99),4)</f>
        <v>0</v>
      </c>
      <c r="P43" s="63" t="s">
        <v>282</v>
      </c>
      <c r="Q43" s="62" t="s">
        <v>282</v>
      </c>
      <c r="R43" s="64" t="s">
        <v>282</v>
      </c>
      <c r="S43" s="17"/>
      <c r="T43" s="132" t="s">
        <v>324</v>
      </c>
      <c r="U43" s="17"/>
      <c r="V43" s="17"/>
      <c r="W43" s="17"/>
      <c r="X43" s="17"/>
      <c r="Y43" s="17"/>
    </row>
    <row r="44" spans="1:25" x14ac:dyDescent="0.3">
      <c r="A44" s="36" t="s">
        <v>135</v>
      </c>
      <c r="B44" s="47" t="s">
        <v>136</v>
      </c>
      <c r="C44" s="38">
        <f>'část D zaměstnanci'!E48</f>
        <v>0</v>
      </c>
      <c r="D44" s="37">
        <f>'část D zaměstnanci'!G48</f>
        <v>0</v>
      </c>
      <c r="E44" s="122">
        <f>'část D zaměstnanci'!I48</f>
        <v>0</v>
      </c>
      <c r="F44" s="37">
        <f>'část D zaměstnanci'!J48</f>
        <v>0</v>
      </c>
      <c r="G44" s="122">
        <f>'část D zaměstnanci'!K48</f>
        <v>0</v>
      </c>
      <c r="H44" s="63" t="s">
        <v>282</v>
      </c>
      <c r="I44" s="62" t="s">
        <v>282</v>
      </c>
      <c r="J44" s="64" t="s">
        <v>282</v>
      </c>
      <c r="K44" s="37">
        <f>ROUND(('část D zaměstnanci'!E100),2)</f>
        <v>0</v>
      </c>
      <c r="L44" s="37">
        <f>ROUND(('část D zaměstnanci'!G100),2)</f>
        <v>0</v>
      </c>
      <c r="M44" s="122">
        <f>ROUND(('část D zaměstnanci'!I100),4)</f>
        <v>0</v>
      </c>
      <c r="N44" s="37">
        <f>ROUND(('část D zaměstnanci'!J100),2)</f>
        <v>0</v>
      </c>
      <c r="O44" s="122">
        <f>ROUND(('část D zaměstnanci'!K100),4)</f>
        <v>0</v>
      </c>
      <c r="P44" s="63" t="s">
        <v>282</v>
      </c>
      <c r="Q44" s="62" t="s">
        <v>282</v>
      </c>
      <c r="R44" s="64" t="s">
        <v>282</v>
      </c>
      <c r="S44" s="17"/>
      <c r="T44" s="132" t="s">
        <v>325</v>
      </c>
      <c r="U44" s="17"/>
      <c r="V44" s="17"/>
      <c r="W44" s="17"/>
      <c r="X44" s="17"/>
      <c r="Y44" s="17"/>
    </row>
    <row r="45" spans="1:25" x14ac:dyDescent="0.3">
      <c r="A45" s="36" t="s">
        <v>137</v>
      </c>
      <c r="B45" s="47" t="s">
        <v>138</v>
      </c>
      <c r="C45" s="38">
        <f>'část D zaměstnanci'!E49</f>
        <v>0</v>
      </c>
      <c r="D45" s="37">
        <f>'část D zaměstnanci'!G49</f>
        <v>0</v>
      </c>
      <c r="E45" s="122">
        <f>'část D zaměstnanci'!I49</f>
        <v>0</v>
      </c>
      <c r="F45" s="37">
        <f>'část D zaměstnanci'!J49</f>
        <v>0</v>
      </c>
      <c r="G45" s="122">
        <f>'část D zaměstnanci'!K49</f>
        <v>0</v>
      </c>
      <c r="H45" s="63" t="s">
        <v>282</v>
      </c>
      <c r="I45" s="62" t="s">
        <v>282</v>
      </c>
      <c r="J45" s="64" t="s">
        <v>282</v>
      </c>
      <c r="K45" s="37">
        <f>ROUND(('část D zaměstnanci'!E101),2)</f>
        <v>0</v>
      </c>
      <c r="L45" s="37">
        <f>ROUND(('část D zaměstnanci'!G101),2)</f>
        <v>0</v>
      </c>
      <c r="M45" s="122">
        <f>ROUND(('část D zaměstnanci'!I101),4)</f>
        <v>0</v>
      </c>
      <c r="N45" s="37">
        <f>ROUND(('část D zaměstnanci'!J101),2)</f>
        <v>0</v>
      </c>
      <c r="O45" s="122">
        <f>ROUND(('část D zaměstnanci'!K101),4)</f>
        <v>0</v>
      </c>
      <c r="P45" s="63" t="s">
        <v>282</v>
      </c>
      <c r="Q45" s="62" t="s">
        <v>282</v>
      </c>
      <c r="R45" s="64" t="s">
        <v>282</v>
      </c>
      <c r="S45" s="17"/>
      <c r="T45" s="132" t="s">
        <v>326</v>
      </c>
      <c r="U45" s="17"/>
      <c r="V45" s="17"/>
      <c r="W45" s="17"/>
      <c r="X45" s="17"/>
      <c r="Y45" s="17"/>
    </row>
    <row r="46" spans="1:25" x14ac:dyDescent="0.3">
      <c r="A46" s="86" t="s">
        <v>139</v>
      </c>
      <c r="B46" s="46" t="s">
        <v>66</v>
      </c>
      <c r="C46" s="31">
        <f>'část D zaměstnanci'!E50</f>
        <v>0</v>
      </c>
      <c r="D46" s="32">
        <f>'část D zaměstnanci'!G50</f>
        <v>0</v>
      </c>
      <c r="E46" s="125">
        <f>'část D zaměstnanci'!I50</f>
        <v>0</v>
      </c>
      <c r="F46" s="32">
        <f>'část D zaměstnanci'!J50</f>
        <v>0</v>
      </c>
      <c r="G46" s="125">
        <f>'část D zaměstnanci'!K50</f>
        <v>0</v>
      </c>
      <c r="H46" s="31">
        <f>'část E náklady'!$F$40</f>
        <v>0</v>
      </c>
      <c r="I46" s="32">
        <f>'část E náklady'!F52</f>
        <v>0</v>
      </c>
      <c r="J46" s="51">
        <f>'část E náklady'!F64</f>
        <v>0</v>
      </c>
      <c r="K46" s="37">
        <f>ROUND(('část D zaměstnanci'!E102),2)</f>
        <v>0</v>
      </c>
      <c r="L46" s="37">
        <f>ROUND(('část D zaměstnanci'!G102),2)</f>
        <v>0</v>
      </c>
      <c r="M46" s="122">
        <f>ROUND(('část D zaměstnanci'!I102),4)</f>
        <v>0</v>
      </c>
      <c r="N46" s="37">
        <f>ROUND(('část D zaměstnanci'!J102),2)</f>
        <v>0</v>
      </c>
      <c r="O46" s="122">
        <f>ROUND(('část D zaměstnanci'!K102),4)</f>
        <v>0</v>
      </c>
      <c r="P46" s="38">
        <f>ROUND(('část E náklady'!E40),2)</f>
        <v>0</v>
      </c>
      <c r="Q46" s="37">
        <f>ROUND(('část E náklady'!E52),2)</f>
        <v>0</v>
      </c>
      <c r="R46" s="39">
        <f>ROUND(('část E náklady'!E64),2)</f>
        <v>0</v>
      </c>
      <c r="S46" s="17"/>
      <c r="T46" s="79" t="s">
        <v>327</v>
      </c>
      <c r="U46" s="17"/>
      <c r="V46" s="17"/>
      <c r="W46" s="17"/>
      <c r="X46" s="17"/>
      <c r="Y46" s="17"/>
    </row>
    <row r="47" spans="1:25" x14ac:dyDescent="0.3">
      <c r="A47" s="36" t="s">
        <v>140</v>
      </c>
      <c r="B47" s="47" t="s">
        <v>141</v>
      </c>
      <c r="C47" s="38">
        <f>'část D zaměstnanci'!E51</f>
        <v>0</v>
      </c>
      <c r="D47" s="37">
        <f>'část D zaměstnanci'!G51</f>
        <v>0</v>
      </c>
      <c r="E47" s="122">
        <f>'část D zaměstnanci'!I51</f>
        <v>0</v>
      </c>
      <c r="F47" s="37">
        <f>'část D zaměstnanci'!J51</f>
        <v>0</v>
      </c>
      <c r="G47" s="122">
        <f>'část D zaměstnanci'!K51</f>
        <v>0</v>
      </c>
      <c r="H47" s="63" t="s">
        <v>282</v>
      </c>
      <c r="I47" s="62" t="s">
        <v>282</v>
      </c>
      <c r="J47" s="64" t="s">
        <v>282</v>
      </c>
      <c r="K47" s="37">
        <f>ROUND(('část D zaměstnanci'!E103),2)</f>
        <v>0</v>
      </c>
      <c r="L47" s="37">
        <f>ROUND(('část D zaměstnanci'!G103),2)</f>
        <v>0</v>
      </c>
      <c r="M47" s="122">
        <f>ROUND(('část D zaměstnanci'!I103),4)</f>
        <v>0</v>
      </c>
      <c r="N47" s="37">
        <f>ROUND(('část D zaměstnanci'!J103),2)</f>
        <v>0</v>
      </c>
      <c r="O47" s="122">
        <f>ROUND(('část D zaměstnanci'!K103),4)</f>
        <v>0</v>
      </c>
      <c r="P47" s="63" t="s">
        <v>282</v>
      </c>
      <c r="Q47" s="62" t="s">
        <v>282</v>
      </c>
      <c r="R47" s="64" t="s">
        <v>282</v>
      </c>
      <c r="S47" s="17"/>
      <c r="T47" s="79" t="s">
        <v>328</v>
      </c>
      <c r="U47" s="17"/>
      <c r="V47" s="17"/>
      <c r="W47" s="17"/>
      <c r="X47" s="17"/>
      <c r="Y47" s="17"/>
    </row>
    <row r="48" spans="1:25" x14ac:dyDescent="0.3">
      <c r="A48" s="36" t="s">
        <v>142</v>
      </c>
      <c r="B48" s="47" t="s">
        <v>143</v>
      </c>
      <c r="C48" s="38">
        <f>'část D zaměstnanci'!E52</f>
        <v>0</v>
      </c>
      <c r="D48" s="37">
        <f>'část D zaměstnanci'!G52</f>
        <v>0</v>
      </c>
      <c r="E48" s="122">
        <f>'část D zaměstnanci'!I52</f>
        <v>0</v>
      </c>
      <c r="F48" s="37">
        <f>'část D zaměstnanci'!J52</f>
        <v>0</v>
      </c>
      <c r="G48" s="122">
        <f>'část D zaměstnanci'!K52</f>
        <v>0</v>
      </c>
      <c r="H48" s="63" t="s">
        <v>282</v>
      </c>
      <c r="I48" s="62" t="s">
        <v>282</v>
      </c>
      <c r="J48" s="64" t="s">
        <v>282</v>
      </c>
      <c r="K48" s="37">
        <f>ROUND(('část D zaměstnanci'!E104),2)</f>
        <v>0</v>
      </c>
      <c r="L48" s="37">
        <f>ROUND(('část D zaměstnanci'!G104),2)</f>
        <v>0</v>
      </c>
      <c r="M48" s="122">
        <f>ROUND(('část D zaměstnanci'!I104),4)</f>
        <v>0</v>
      </c>
      <c r="N48" s="37">
        <f>ROUND(('část D zaměstnanci'!J104),2)</f>
        <v>0</v>
      </c>
      <c r="O48" s="122">
        <f>ROUND(('část D zaměstnanci'!K104),4)</f>
        <v>0</v>
      </c>
      <c r="P48" s="63" t="s">
        <v>282</v>
      </c>
      <c r="Q48" s="62" t="s">
        <v>282</v>
      </c>
      <c r="R48" s="64" t="s">
        <v>282</v>
      </c>
      <c r="S48" s="17"/>
      <c r="T48" s="75"/>
      <c r="U48" s="17"/>
      <c r="V48" s="17"/>
      <c r="W48" s="17"/>
      <c r="X48" s="17"/>
      <c r="Y48" s="17"/>
    </row>
    <row r="49" spans="1:25" x14ac:dyDescent="0.3">
      <c r="A49" s="36" t="s">
        <v>144</v>
      </c>
      <c r="B49" s="47" t="s">
        <v>145</v>
      </c>
      <c r="C49" s="38">
        <f>'část D zaměstnanci'!E53</f>
        <v>0</v>
      </c>
      <c r="D49" s="37">
        <f>'část D zaměstnanci'!G53</f>
        <v>0</v>
      </c>
      <c r="E49" s="122">
        <f>'část D zaměstnanci'!I53</f>
        <v>0</v>
      </c>
      <c r="F49" s="37">
        <f>'část D zaměstnanci'!J53</f>
        <v>0</v>
      </c>
      <c r="G49" s="122">
        <f>'část D zaměstnanci'!K53</f>
        <v>0</v>
      </c>
      <c r="H49" s="63" t="s">
        <v>282</v>
      </c>
      <c r="I49" s="62" t="s">
        <v>282</v>
      </c>
      <c r="J49" s="64" t="s">
        <v>282</v>
      </c>
      <c r="K49" s="37">
        <f>ROUND(('část D zaměstnanci'!E105),2)</f>
        <v>0</v>
      </c>
      <c r="L49" s="37">
        <f>ROUND(('část D zaměstnanci'!G105),2)</f>
        <v>0</v>
      </c>
      <c r="M49" s="122">
        <f>ROUND(('část D zaměstnanci'!I105),4)</f>
        <v>0</v>
      </c>
      <c r="N49" s="37">
        <f>ROUND(('část D zaměstnanci'!J105),2)</f>
        <v>0</v>
      </c>
      <c r="O49" s="122">
        <f>ROUND(('část D zaměstnanci'!K105),4)</f>
        <v>0</v>
      </c>
      <c r="P49" s="63" t="s">
        <v>282</v>
      </c>
      <c r="Q49" s="62" t="s">
        <v>282</v>
      </c>
      <c r="R49" s="64" t="s">
        <v>282</v>
      </c>
      <c r="S49" s="17"/>
      <c r="T49" s="75"/>
      <c r="U49" s="17"/>
      <c r="V49" s="17"/>
      <c r="W49" s="17"/>
      <c r="X49" s="17"/>
      <c r="Y49" s="17"/>
    </row>
    <row r="50" spans="1:25" ht="15" thickBot="1" x14ac:dyDescent="0.35">
      <c r="A50" s="42" t="s">
        <v>100</v>
      </c>
      <c r="B50" s="50" t="s">
        <v>288</v>
      </c>
      <c r="C50" s="40" t="s">
        <v>282</v>
      </c>
      <c r="D50" s="41" t="s">
        <v>282</v>
      </c>
      <c r="E50" s="126" t="s">
        <v>282</v>
      </c>
      <c r="F50" s="41" t="s">
        <v>282</v>
      </c>
      <c r="G50" s="126" t="s">
        <v>282</v>
      </c>
      <c r="H50" s="40">
        <f>'část E náklady'!F65</f>
        <v>0</v>
      </c>
      <c r="I50" s="244" t="s">
        <v>282</v>
      </c>
      <c r="J50" s="245" t="s">
        <v>282</v>
      </c>
      <c r="K50" s="37" t="s">
        <v>282</v>
      </c>
      <c r="L50" s="37" t="s">
        <v>289</v>
      </c>
      <c r="M50" s="122" t="s">
        <v>282</v>
      </c>
      <c r="N50" s="37" t="s">
        <v>282</v>
      </c>
      <c r="O50" s="122" t="s">
        <v>282</v>
      </c>
      <c r="P50" s="40">
        <f>'část E náklady'!E65</f>
        <v>0</v>
      </c>
      <c r="Q50" s="57" t="s">
        <v>282</v>
      </c>
      <c r="R50" s="58" t="s">
        <v>282</v>
      </c>
      <c r="S50" s="17"/>
      <c r="T50" s="75"/>
      <c r="U50" s="17"/>
      <c r="V50" s="17"/>
      <c r="W50" s="17"/>
      <c r="X50" s="17"/>
      <c r="Y50" s="17"/>
    </row>
    <row r="51" spans="1:25" ht="15" thickBot="1" x14ac:dyDescent="0.35">
      <c r="A51" s="43"/>
      <c r="B51" s="44" t="s">
        <v>56</v>
      </c>
      <c r="C51" s="52">
        <f>'část D zaměstnanci'!E54</f>
        <v>0</v>
      </c>
      <c r="D51" s="53">
        <f>'část D zaměstnanci'!G54</f>
        <v>0</v>
      </c>
      <c r="E51" s="127">
        <f>'část D zaměstnanci'!I54</f>
        <v>0</v>
      </c>
      <c r="F51" s="53">
        <f>'část D zaměstnanci'!J54</f>
        <v>0</v>
      </c>
      <c r="G51" s="127">
        <f>'část D zaměstnanci'!K54</f>
        <v>0</v>
      </c>
      <c r="H51" s="59" t="s">
        <v>289</v>
      </c>
      <c r="I51" s="60" t="s">
        <v>282</v>
      </c>
      <c r="J51" s="61" t="s">
        <v>282</v>
      </c>
      <c r="K51" s="54">
        <f>('část D zaměstnanci'!E106)</f>
        <v>0</v>
      </c>
      <c r="L51" s="55">
        <f>('část D zaměstnanci'!G106)</f>
        <v>0</v>
      </c>
      <c r="M51" s="123">
        <f>('část D zaměstnanci'!$I$106)</f>
        <v>0</v>
      </c>
      <c r="N51" s="55">
        <f>('část D zaměstnanci'!J106)</f>
        <v>0</v>
      </c>
      <c r="O51" s="123">
        <f>('část D zaměstnanci'!K106)</f>
        <v>0</v>
      </c>
      <c r="P51" s="56" t="s">
        <v>282</v>
      </c>
      <c r="Q51" s="57" t="s">
        <v>282</v>
      </c>
      <c r="R51" s="58" t="s">
        <v>282</v>
      </c>
      <c r="S51" s="17"/>
      <c r="T51" s="75"/>
      <c r="U51" s="17"/>
      <c r="V51" s="17"/>
      <c r="W51" s="17"/>
      <c r="X51" s="17"/>
      <c r="Y51" s="17"/>
    </row>
    <row r="52" spans="1:25" x14ac:dyDescent="0.3">
      <c r="A52" s="68"/>
      <c r="B52" s="69"/>
      <c r="C52" s="70"/>
      <c r="D52" s="70"/>
      <c r="E52" s="70"/>
      <c r="F52" s="70"/>
      <c r="G52" s="70"/>
      <c r="H52" s="71"/>
      <c r="I52" s="71"/>
      <c r="J52" s="71"/>
      <c r="K52" s="17"/>
      <c r="L52" s="17"/>
      <c r="M52" s="17"/>
      <c r="N52" s="17"/>
      <c r="O52" s="17"/>
      <c r="P52" s="71"/>
      <c r="Q52" s="71"/>
      <c r="R52" s="71"/>
      <c r="S52" s="17"/>
      <c r="T52" s="75"/>
      <c r="U52" s="17"/>
      <c r="V52" s="17"/>
      <c r="W52" s="17"/>
      <c r="X52" s="17"/>
      <c r="Y52" s="17"/>
    </row>
    <row r="53" spans="1:25" x14ac:dyDescent="0.3">
      <c r="B53" s="712" t="s">
        <v>290</v>
      </c>
      <c r="C53" s="713"/>
      <c r="D53" s="713"/>
      <c r="E53" s="713"/>
      <c r="F53" s="72" t="s">
        <v>43</v>
      </c>
      <c r="G53" s="72" t="s">
        <v>291</v>
      </c>
      <c r="T53" s="77" t="s">
        <v>331</v>
      </c>
    </row>
    <row r="54" spans="1:25" x14ac:dyDescent="0.3">
      <c r="B54" s="529" t="s">
        <v>164</v>
      </c>
      <c r="C54" s="704"/>
      <c r="D54" s="704"/>
      <c r="E54" s="704"/>
      <c r="F54" s="92">
        <f>ROUND(('část E náklady'!E82),2)</f>
        <v>0</v>
      </c>
      <c r="G54" s="88">
        <f>ROUND(('část E náklady'!F82),2)</f>
        <v>0</v>
      </c>
      <c r="T54" s="89" t="s">
        <v>332</v>
      </c>
    </row>
    <row r="55" spans="1:25" x14ac:dyDescent="0.3">
      <c r="B55" s="529" t="s">
        <v>165</v>
      </c>
      <c r="C55" s="704"/>
      <c r="D55" s="704"/>
      <c r="E55" s="704"/>
      <c r="F55" s="92">
        <f>ROUND(('část E náklady'!E83),2)</f>
        <v>0</v>
      </c>
      <c r="G55" s="88">
        <f>ROUND(('část E náklady'!F83),2)</f>
        <v>0</v>
      </c>
      <c r="T55" s="77" t="s">
        <v>334</v>
      </c>
    </row>
    <row r="56" spans="1:25" x14ac:dyDescent="0.3">
      <c r="T56" s="77" t="s">
        <v>337</v>
      </c>
    </row>
    <row r="57" spans="1:25" ht="17.399999999999999" x14ac:dyDescent="0.35">
      <c r="B57" s="529" t="s">
        <v>587</v>
      </c>
      <c r="C57" s="704"/>
      <c r="D57" s="704"/>
      <c r="E57" s="704"/>
      <c r="F57" s="264">
        <f>'část F zdroje'!E32</f>
        <v>0</v>
      </c>
      <c r="G57" s="264">
        <f>'část F zdroje'!E35</f>
        <v>0</v>
      </c>
      <c r="I57" s="265" t="str">
        <f>IF(F57&lt;&gt;G57,"Výnosy za celou službu a za její část se liší","   ")</f>
        <v xml:space="preserve">   </v>
      </c>
      <c r="T57" s="77" t="s">
        <v>335</v>
      </c>
    </row>
    <row r="58" spans="1:25" ht="17.399999999999999" x14ac:dyDescent="0.35">
      <c r="B58" s="529" t="s">
        <v>290</v>
      </c>
      <c r="C58" s="704"/>
      <c r="D58" s="704"/>
      <c r="E58" s="704"/>
      <c r="F58" s="264">
        <f>'část F zdroje'!E31</f>
        <v>0</v>
      </c>
      <c r="G58" s="264">
        <f>'část F zdroje'!E34</f>
        <v>0</v>
      </c>
      <c r="I58" s="265" t="str">
        <f>IF(F58&lt;&gt;G58,"Náklady za celou službu a za její část se liší","   ")</f>
        <v xml:space="preserve">   </v>
      </c>
      <c r="T58" s="77" t="s">
        <v>333</v>
      </c>
    </row>
    <row r="59" spans="1:25" x14ac:dyDescent="0.3">
      <c r="C59" s="14"/>
      <c r="D59" s="14"/>
      <c r="E59" s="14"/>
      <c r="T59" s="77" t="s">
        <v>336</v>
      </c>
    </row>
    <row r="60" spans="1:25" x14ac:dyDescent="0.3">
      <c r="T60" s="77" t="s">
        <v>341</v>
      </c>
    </row>
    <row r="61" spans="1:25" x14ac:dyDescent="0.3">
      <c r="E61" s="93"/>
      <c r="T61" s="77" t="s">
        <v>342</v>
      </c>
    </row>
    <row r="62" spans="1:25" x14ac:dyDescent="0.3">
      <c r="E62" s="93"/>
      <c r="T62" s="89" t="s">
        <v>338</v>
      </c>
    </row>
    <row r="63" spans="1:25" x14ac:dyDescent="0.3">
      <c r="D63" s="94"/>
      <c r="E63" s="93"/>
      <c r="T63" s="77" t="s">
        <v>339</v>
      </c>
    </row>
    <row r="64" spans="1:25" x14ac:dyDescent="0.3">
      <c r="T64" s="77" t="s">
        <v>340</v>
      </c>
    </row>
    <row r="66" spans="19:20" x14ac:dyDescent="0.3">
      <c r="T66" s="14" t="s">
        <v>343</v>
      </c>
    </row>
    <row r="67" spans="19:20" x14ac:dyDescent="0.3">
      <c r="S67" s="73"/>
      <c r="T67" s="93" t="s">
        <v>580</v>
      </c>
    </row>
    <row r="68" spans="19:20" x14ac:dyDescent="0.3">
      <c r="S68" s="90"/>
      <c r="T68" s="93" t="s">
        <v>581</v>
      </c>
    </row>
    <row r="69" spans="19:20" x14ac:dyDescent="0.3">
      <c r="S69" s="91"/>
      <c r="T69" s="93" t="s">
        <v>344</v>
      </c>
    </row>
  </sheetData>
  <sheetProtection password="8D29" sheet="1" formatCells="0" formatColumns="0"/>
  <mergeCells count="10">
    <mergeCell ref="B57:E57"/>
    <mergeCell ref="B58:E58"/>
    <mergeCell ref="H1:J1"/>
    <mergeCell ref="K1:O1"/>
    <mergeCell ref="P1:R1"/>
    <mergeCell ref="B54:E54"/>
    <mergeCell ref="B55:E55"/>
    <mergeCell ref="B53:E53"/>
    <mergeCell ref="A1:B2"/>
    <mergeCell ref="C1:G1"/>
  </mergeCells>
  <conditionalFormatting sqref="C3">
    <cfRule type="cellIs" dxfId="90" priority="55" operator="greaterThan">
      <formula>$C$3*$H$3*1000</formula>
    </cfRule>
  </conditionalFormatting>
  <conditionalFormatting sqref="C4">
    <cfRule type="cellIs" dxfId="89" priority="91" operator="greaterThan">
      <formula>$C$4*$H$4*1000</formula>
    </cfRule>
  </conditionalFormatting>
  <conditionalFormatting sqref="C5">
    <cfRule type="cellIs" dxfId="88" priority="87" operator="greaterThan">
      <formula>$C$5*$H$5*1000</formula>
    </cfRule>
  </conditionalFormatting>
  <conditionalFormatting sqref="C10">
    <cfRule type="cellIs" dxfId="87" priority="95" operator="greaterThan">
      <formula>$C$10*$H$10*1000</formula>
    </cfRule>
  </conditionalFormatting>
  <conditionalFormatting sqref="C24">
    <cfRule type="cellIs" dxfId="86" priority="83" operator="greaterThan">
      <formula>$C$24*$H$24*1000</formula>
    </cfRule>
  </conditionalFormatting>
  <conditionalFormatting sqref="C33">
    <cfRule type="cellIs" dxfId="85" priority="79" operator="greaterThan">
      <formula>$C$33*$H$33*1000</formula>
    </cfRule>
  </conditionalFormatting>
  <conditionalFormatting sqref="C34">
    <cfRule type="cellIs" dxfId="84" priority="75" operator="greaterThan">
      <formula>$C$34*$H$34*1000</formula>
    </cfRule>
  </conditionalFormatting>
  <conditionalFormatting sqref="C35">
    <cfRule type="cellIs" dxfId="83" priority="71" operator="greaterThan">
      <formula>$C$35*$H$35*1000</formula>
    </cfRule>
  </conditionalFormatting>
  <conditionalFormatting sqref="C36">
    <cfRule type="cellIs" dxfId="82" priority="67" operator="greaterThan">
      <formula>$C$36*$H$36*1000</formula>
    </cfRule>
  </conditionalFormatting>
  <conditionalFormatting sqref="C42">
    <cfRule type="cellIs" dxfId="81" priority="63" operator="greaterThan">
      <formula>$C$42*$H$42*1000</formula>
    </cfRule>
  </conditionalFormatting>
  <conditionalFormatting sqref="C46">
    <cfRule type="cellIs" dxfId="80" priority="59" operator="greaterThan">
      <formula>$C$46*$H$46*1000</formula>
    </cfRule>
  </conditionalFormatting>
  <conditionalFormatting sqref="C10:F10 C3:F5 C24:F24 C33:F36 C42:F42 C46:F46 H3:J4 H50">
    <cfRule type="cellIs" dxfId="79" priority="578" operator="notEqual">
      <formula>0</formula>
    </cfRule>
  </conditionalFormatting>
  <conditionalFormatting sqref="D3">
    <cfRule type="cellIs" dxfId="78" priority="54" operator="greaterThan">
      <formula>$D$3*$I$3*1000</formula>
    </cfRule>
  </conditionalFormatting>
  <conditionalFormatting sqref="D4">
    <cfRule type="cellIs" dxfId="77" priority="90" operator="greaterThan">
      <formula>$D$4*$I$4*1000</formula>
    </cfRule>
  </conditionalFormatting>
  <conditionalFormatting sqref="D5">
    <cfRule type="cellIs" dxfId="76" priority="86" operator="greaterThan">
      <formula>$D$5*$I$5*1000</formula>
    </cfRule>
  </conditionalFormatting>
  <conditionalFormatting sqref="D10">
    <cfRule type="cellIs" dxfId="75" priority="94" operator="greaterThan">
      <formula>$D$10*$I$10*1000</formula>
    </cfRule>
  </conditionalFormatting>
  <conditionalFormatting sqref="D24">
    <cfRule type="cellIs" dxfId="74" priority="82" operator="greaterThan">
      <formula>$D$24*$I$24*1000</formula>
    </cfRule>
  </conditionalFormatting>
  <conditionalFormatting sqref="D33">
    <cfRule type="cellIs" dxfId="73" priority="78" operator="greaterThan">
      <formula>$D$33*$I$33*1000</formula>
    </cfRule>
  </conditionalFormatting>
  <conditionalFormatting sqref="D34">
    <cfRule type="cellIs" dxfId="72" priority="74" operator="greaterThan">
      <formula>$D$34*$I$34*1000</formula>
    </cfRule>
  </conditionalFormatting>
  <conditionalFormatting sqref="D35">
    <cfRule type="cellIs" dxfId="71" priority="70" operator="greaterThan">
      <formula>$D$35*$I$35*1000</formula>
    </cfRule>
  </conditionalFormatting>
  <conditionalFormatting sqref="D36">
    <cfRule type="cellIs" dxfId="70" priority="66" operator="greaterThan">
      <formula>$D$36*$I$36*1000</formula>
    </cfRule>
  </conditionalFormatting>
  <conditionalFormatting sqref="D42">
    <cfRule type="cellIs" dxfId="69" priority="62" operator="greaterThan">
      <formula>$D$42*$I$42*1000</formula>
    </cfRule>
  </conditionalFormatting>
  <conditionalFormatting sqref="D46">
    <cfRule type="cellIs" dxfId="68" priority="58" operator="greaterThan">
      <formula>$D$46*$I$46*1000</formula>
    </cfRule>
  </conditionalFormatting>
  <conditionalFormatting sqref="E3">
    <cfRule type="cellIs" dxfId="67" priority="53" operator="greaterThan">
      <formula>$E$3*$J$3*1000</formula>
    </cfRule>
  </conditionalFormatting>
  <conditionalFormatting sqref="E4">
    <cfRule type="cellIs" dxfId="66" priority="89" operator="greaterThan">
      <formula>$E$4*$J$4*1000</formula>
    </cfRule>
  </conditionalFormatting>
  <conditionalFormatting sqref="E5">
    <cfRule type="cellIs" dxfId="65" priority="85" operator="greaterThan">
      <formula>$E$5*$J$5*1000</formula>
    </cfRule>
  </conditionalFormatting>
  <conditionalFormatting sqref="E10">
    <cfRule type="cellIs" dxfId="64" priority="93" operator="greaterThan">
      <formula>$E$10*$J$10*1000</formula>
    </cfRule>
  </conditionalFormatting>
  <conditionalFormatting sqref="E24">
    <cfRule type="cellIs" dxfId="63" priority="81" operator="greaterThan">
      <formula>$E$24*$J$24*1000</formula>
    </cfRule>
  </conditionalFormatting>
  <conditionalFormatting sqref="E33">
    <cfRule type="cellIs" dxfId="62" priority="77" operator="greaterThan">
      <formula>$E$33*$J$33*1000</formula>
    </cfRule>
  </conditionalFormatting>
  <conditionalFormatting sqref="E34">
    <cfRule type="cellIs" dxfId="61" priority="73" operator="greaterThan">
      <formula>$E$34*$J$34*1000</formula>
    </cfRule>
  </conditionalFormatting>
  <conditionalFormatting sqref="E35">
    <cfRule type="cellIs" dxfId="60" priority="69" operator="greaterThan">
      <formula>$E$35*$J$35*1000</formula>
    </cfRule>
  </conditionalFormatting>
  <conditionalFormatting sqref="E36">
    <cfRule type="cellIs" dxfId="59" priority="65" operator="greaterThan">
      <formula>$E$36*$J$36*1000</formula>
    </cfRule>
  </conditionalFormatting>
  <conditionalFormatting sqref="E42">
    <cfRule type="cellIs" dxfId="58" priority="61" operator="greaterThan">
      <formula>$E$42*$J$42*1000</formula>
    </cfRule>
  </conditionalFormatting>
  <conditionalFormatting sqref="E46">
    <cfRule type="cellIs" dxfId="57" priority="57" operator="greaterThan">
      <formula>$E$46*$J$46*1000</formula>
    </cfRule>
  </conditionalFormatting>
  <conditionalFormatting sqref="F3">
    <cfRule type="cellIs" dxfId="56" priority="52" operator="greaterThan">
      <formula>$F$3*$G$54*1000</formula>
    </cfRule>
  </conditionalFormatting>
  <conditionalFormatting sqref="F4">
    <cfRule type="cellIs" dxfId="55" priority="88" operator="greaterThan">
      <formula>$F$4*$G$54*1000</formula>
    </cfRule>
  </conditionalFormatting>
  <conditionalFormatting sqref="F5">
    <cfRule type="cellIs" dxfId="54" priority="84" operator="greaterThan">
      <formula>$F$5*$G$54*1000</formula>
    </cfRule>
  </conditionalFormatting>
  <conditionalFormatting sqref="F10">
    <cfRule type="cellIs" dxfId="53" priority="92" operator="greaterThan">
      <formula>$F$10*$G$54*1000</formula>
    </cfRule>
  </conditionalFormatting>
  <conditionalFormatting sqref="F24">
    <cfRule type="cellIs" dxfId="52" priority="80" operator="greaterThan">
      <formula>$F$24*$G$54*1000</formula>
    </cfRule>
  </conditionalFormatting>
  <conditionalFormatting sqref="F33">
    <cfRule type="cellIs" dxfId="51" priority="76" operator="greaterThan">
      <formula>$F$33*$G$54*1000</formula>
    </cfRule>
  </conditionalFormatting>
  <conditionalFormatting sqref="F34">
    <cfRule type="cellIs" dxfId="50" priority="72" operator="greaterThan">
      <formula>$F$34*$G$54*1000</formula>
    </cfRule>
  </conditionalFormatting>
  <conditionalFormatting sqref="F35">
    <cfRule type="cellIs" dxfId="49" priority="68" operator="greaterThan">
      <formula>$F$35*$G$55*1000</formula>
    </cfRule>
  </conditionalFormatting>
  <conditionalFormatting sqref="F36">
    <cfRule type="cellIs" dxfId="48" priority="64" operator="greaterThan">
      <formula>$F$36*$G$55*1000</formula>
    </cfRule>
  </conditionalFormatting>
  <conditionalFormatting sqref="F42">
    <cfRule type="cellIs" dxfId="47" priority="60" operator="greaterThan">
      <formula>$F$42*$G$55*1000</formula>
    </cfRule>
  </conditionalFormatting>
  <conditionalFormatting sqref="F46">
    <cfRule type="cellIs" dxfId="46" priority="56" operator="greaterThan">
      <formula>$F$46*$G$55*1000</formula>
    </cfRule>
  </conditionalFormatting>
  <conditionalFormatting sqref="F54">
    <cfRule type="colorScale" priority="2">
      <colorScale>
        <cfvo type="formula" val="$G$54-0.01"/>
        <cfvo type="num" val="$G$54"/>
        <cfvo type="formula" val="$G$54+0.01"/>
        <color theme="5" tint="0.39997558519241921"/>
        <color rgb="FF92D050"/>
        <color rgb="FFFFC000"/>
      </colorScale>
    </cfRule>
  </conditionalFormatting>
  <conditionalFormatting sqref="F55">
    <cfRule type="colorScale" priority="1">
      <colorScale>
        <cfvo type="formula" val="$G$55-0.01"/>
        <cfvo type="num" val="$G$55"/>
        <cfvo type="formula" val="$G$55+0.01"/>
        <color theme="5" tint="0.39997558519241921"/>
        <color rgb="FF92D050"/>
        <color rgb="FFFFC000"/>
      </colorScale>
    </cfRule>
  </conditionalFormatting>
  <conditionalFormatting sqref="G54">
    <cfRule type="cellIs" dxfId="45" priority="4" operator="greaterThan">
      <formula>$G$54*$F$3*1000</formula>
    </cfRule>
  </conditionalFormatting>
  <conditionalFormatting sqref="G55">
    <cfRule type="cellIs" dxfId="44" priority="3" operator="greaterThan">
      <formula>$G$55*$F$35*1000</formula>
    </cfRule>
  </conditionalFormatting>
  <conditionalFormatting sqref="H3">
    <cfRule type="cellIs" dxfId="43" priority="46" operator="greaterThan">
      <formula>$C$3*$H$3*1000</formula>
    </cfRule>
  </conditionalFormatting>
  <conditionalFormatting sqref="H4">
    <cfRule type="cellIs" dxfId="42" priority="43" operator="greaterThan">
      <formula>$C$4*$H$4*1000</formula>
    </cfRule>
  </conditionalFormatting>
  <conditionalFormatting sqref="H5">
    <cfRule type="cellIs" dxfId="41" priority="39" operator="greaterThan">
      <formula>$C$5*$H$5*1000</formula>
    </cfRule>
  </conditionalFormatting>
  <conditionalFormatting sqref="H10">
    <cfRule type="cellIs" dxfId="40" priority="35" operator="greaterThan">
      <formula>$C$10*$H$10*1000</formula>
    </cfRule>
  </conditionalFormatting>
  <conditionalFormatting sqref="H24">
    <cfRule type="cellIs" dxfId="39" priority="31" operator="greaterThan">
      <formula>$C$24*$H$24*1000</formula>
    </cfRule>
  </conditionalFormatting>
  <conditionalFormatting sqref="H33">
    <cfRule type="cellIs" dxfId="38" priority="27" operator="greaterThan">
      <formula>$C$33*$H$33*1000</formula>
    </cfRule>
  </conditionalFormatting>
  <conditionalFormatting sqref="H34">
    <cfRule type="cellIs" dxfId="37" priority="23" operator="greaterThan">
      <formula>$C$34*$H$34*1000</formula>
    </cfRule>
  </conditionalFormatting>
  <conditionalFormatting sqref="H35">
    <cfRule type="cellIs" dxfId="36" priority="19" operator="greaterThan">
      <formula>$C$35*$H$35*1000</formula>
    </cfRule>
  </conditionalFormatting>
  <conditionalFormatting sqref="H36">
    <cfRule type="cellIs" dxfId="35" priority="15" operator="greaterThan">
      <formula>$C$36*$H$36*1000</formula>
    </cfRule>
  </conditionalFormatting>
  <conditionalFormatting sqref="H42">
    <cfRule type="cellIs" dxfId="34" priority="11" operator="greaterThan">
      <formula>$C$42*$H$42*1000</formula>
    </cfRule>
  </conditionalFormatting>
  <conditionalFormatting sqref="H46">
    <cfRule type="cellIs" dxfId="33" priority="7" operator="greaterThan">
      <formula>$C$46*$H$46*1000</formula>
    </cfRule>
  </conditionalFormatting>
  <conditionalFormatting sqref="H5:J5">
    <cfRule type="cellIs" dxfId="32" priority="40" operator="notEqual">
      <formula>0</formula>
    </cfRule>
  </conditionalFormatting>
  <conditionalFormatting sqref="H10:J10">
    <cfRule type="cellIs" dxfId="31" priority="36" operator="notEqual">
      <formula>0</formula>
    </cfRule>
  </conditionalFormatting>
  <conditionalFormatting sqref="H24:J24">
    <cfRule type="cellIs" dxfId="30" priority="32" operator="notEqual">
      <formula>0</formula>
    </cfRule>
  </conditionalFormatting>
  <conditionalFormatting sqref="H33:J33">
    <cfRule type="cellIs" dxfId="29" priority="28" operator="notEqual">
      <formula>0</formula>
    </cfRule>
  </conditionalFormatting>
  <conditionalFormatting sqref="H34:J34">
    <cfRule type="cellIs" dxfId="28" priority="24" operator="notEqual">
      <formula>0</formula>
    </cfRule>
  </conditionalFormatting>
  <conditionalFormatting sqref="H35:J35">
    <cfRule type="cellIs" dxfId="27" priority="20" operator="notEqual">
      <formula>0</formula>
    </cfRule>
  </conditionalFormatting>
  <conditionalFormatting sqref="H36:J36">
    <cfRule type="cellIs" dxfId="26" priority="16" operator="notEqual">
      <formula>0</formula>
    </cfRule>
  </conditionalFormatting>
  <conditionalFormatting sqref="H42:J42">
    <cfRule type="cellIs" dxfId="25" priority="12" operator="notEqual">
      <formula>0</formula>
    </cfRule>
  </conditionalFormatting>
  <conditionalFormatting sqref="H46:J46">
    <cfRule type="cellIs" dxfId="24" priority="8" operator="notEqual">
      <formula>0</formula>
    </cfRule>
  </conditionalFormatting>
  <conditionalFormatting sqref="I3">
    <cfRule type="cellIs" dxfId="23" priority="45" operator="greaterThan">
      <formula>$D$3*$I$3*1000</formula>
    </cfRule>
  </conditionalFormatting>
  <conditionalFormatting sqref="I4">
    <cfRule type="cellIs" dxfId="22" priority="42" operator="greaterThan">
      <formula>$D$4*$I$4*1000</formula>
    </cfRule>
  </conditionalFormatting>
  <conditionalFormatting sqref="I5">
    <cfRule type="cellIs" dxfId="21" priority="38" operator="greaterThan">
      <formula>$D$5*$I$5*1000</formula>
    </cfRule>
  </conditionalFormatting>
  <conditionalFormatting sqref="I10">
    <cfRule type="cellIs" dxfId="20" priority="34" operator="greaterThan">
      <formula>$D$10*$I$10*1000</formula>
    </cfRule>
  </conditionalFormatting>
  <conditionalFormatting sqref="I24">
    <cfRule type="cellIs" dxfId="19" priority="30" operator="greaterThan">
      <formula>$D$24*$I$24*1000</formula>
    </cfRule>
  </conditionalFormatting>
  <conditionalFormatting sqref="I33">
    <cfRule type="cellIs" dxfId="18" priority="26" operator="greaterThan">
      <formula>$D$33*$I$33*1000</formula>
    </cfRule>
  </conditionalFormatting>
  <conditionalFormatting sqref="I34">
    <cfRule type="cellIs" dxfId="17" priority="22" operator="greaterThan">
      <formula>$D$34*$I$34*1000</formula>
    </cfRule>
  </conditionalFormatting>
  <conditionalFormatting sqref="I35">
    <cfRule type="cellIs" dxfId="16" priority="18" operator="greaterThan">
      <formula>$D$35*$I$35*1000</formula>
    </cfRule>
  </conditionalFormatting>
  <conditionalFormatting sqref="I36">
    <cfRule type="cellIs" dxfId="15" priority="14" operator="greaterThan">
      <formula>$D$36*$I$36*1000</formula>
    </cfRule>
  </conditionalFormatting>
  <conditionalFormatting sqref="I42">
    <cfRule type="cellIs" dxfId="14" priority="10" operator="greaterThan">
      <formula>$D$42*$I$42*1000</formula>
    </cfRule>
  </conditionalFormatting>
  <conditionalFormatting sqref="I46">
    <cfRule type="cellIs" dxfId="13" priority="6" operator="greaterThan">
      <formula>$D$46*$I$46*1000</formula>
    </cfRule>
  </conditionalFormatting>
  <conditionalFormatting sqref="J3">
    <cfRule type="cellIs" dxfId="12" priority="44" operator="greaterThan">
      <formula>$E$3*$J$3*1000</formula>
    </cfRule>
  </conditionalFormatting>
  <conditionalFormatting sqref="J4">
    <cfRule type="cellIs" dxfId="11" priority="41" operator="greaterThan">
      <formula>$E$4*$J$4*1000</formula>
    </cfRule>
  </conditionalFormatting>
  <conditionalFormatting sqref="J5">
    <cfRule type="cellIs" dxfId="10" priority="37" operator="greaterThan">
      <formula>$E$5*$J$5*1000</formula>
    </cfRule>
  </conditionalFormatting>
  <conditionalFormatting sqref="J10">
    <cfRule type="cellIs" dxfId="9" priority="33" operator="greaterThan">
      <formula>$E$10*$J$10*1000</formula>
    </cfRule>
  </conditionalFormatting>
  <conditionalFormatting sqref="J14">
    <cfRule type="cellIs" dxfId="8" priority="48" operator="equal">
      <formula>$H$3-$C$3</formula>
    </cfRule>
  </conditionalFormatting>
  <conditionalFormatting sqref="J24">
    <cfRule type="cellIs" dxfId="7" priority="29" operator="greaterThan">
      <formula>$E$24*$J$24*1000</formula>
    </cfRule>
  </conditionalFormatting>
  <conditionalFormatting sqref="J33">
    <cfRule type="cellIs" dxfId="6" priority="25" operator="greaterThan">
      <formula>$E$33*$J$33*1000</formula>
    </cfRule>
  </conditionalFormatting>
  <conditionalFormatting sqref="J34">
    <cfRule type="cellIs" dxfId="5" priority="21" operator="greaterThan">
      <formula>$E$34*$J$34*1000</formula>
    </cfRule>
  </conditionalFormatting>
  <conditionalFormatting sqref="J35">
    <cfRule type="cellIs" dxfId="4" priority="17" operator="greaterThan">
      <formula>$E$35*$J$35*1000</formula>
    </cfRule>
  </conditionalFormatting>
  <conditionalFormatting sqref="J36">
    <cfRule type="cellIs" dxfId="3" priority="13" operator="greaterThan">
      <formula>$E$36*$J$36*1000</formula>
    </cfRule>
  </conditionalFormatting>
  <conditionalFormatting sqref="J42">
    <cfRule type="cellIs" dxfId="2" priority="9" operator="greaterThan">
      <formula>$E$42*$J$42*1000</formula>
    </cfRule>
  </conditionalFormatting>
  <conditionalFormatting sqref="J46">
    <cfRule type="cellIs" dxfId="1" priority="5" operator="greaterThan">
      <formula>$E$46*$J$46*1000</formula>
    </cfRule>
  </conditionalFormatting>
  <conditionalFormatting sqref="K3">
    <cfRule type="colorScale" priority="550">
      <colorScale>
        <cfvo type="formula" val="ROUND($C$3,2)-0.01"/>
        <cfvo type="num" val="ROUND($C$3,2)"/>
        <cfvo type="formula" val="ROUND($C$3,2)+0.01"/>
        <color theme="5" tint="0.39997558519241921"/>
        <color rgb="FF92D050"/>
        <color rgb="FFFFC000"/>
      </colorScale>
    </cfRule>
  </conditionalFormatting>
  <conditionalFormatting sqref="K4">
    <cfRule type="colorScale" priority="541">
      <colorScale>
        <cfvo type="formula" val="ROUND($C$4,2)-0.01"/>
        <cfvo type="num" val="ROUND($C$4,2)"/>
        <cfvo type="formula" val="ROUND($C$4,2)+0.01"/>
        <color theme="5" tint="0.39997558519241921"/>
        <color rgb="FF92D050"/>
        <color rgb="FFFFC000"/>
      </colorScale>
    </cfRule>
  </conditionalFormatting>
  <conditionalFormatting sqref="K5">
    <cfRule type="colorScale" priority="532">
      <colorScale>
        <cfvo type="formula" val="ROUND($C$5,2)-0.01"/>
        <cfvo type="num" val="ROUND($C$5,2)"/>
        <cfvo type="formula" val="ROUND($C$5,2)+0.01"/>
        <color theme="5" tint="0.39997558519241921"/>
        <color rgb="FF92D050"/>
        <color rgb="FFFFC000"/>
      </colorScale>
    </cfRule>
  </conditionalFormatting>
  <conditionalFormatting sqref="K6">
    <cfRule type="colorScale" priority="523">
      <colorScale>
        <cfvo type="formula" val="ROUND($C$6,2)-0.01"/>
        <cfvo type="num" val="ROUND($C$6,2)"/>
        <cfvo type="formula" val="ROUND($C$6,2)+0.01"/>
        <color theme="5" tint="0.39997558519241921"/>
        <color rgb="FF92D050"/>
        <color rgb="FFFFC000"/>
      </colorScale>
    </cfRule>
  </conditionalFormatting>
  <conditionalFormatting sqref="K7">
    <cfRule type="colorScale" priority="514">
      <colorScale>
        <cfvo type="formula" val="ROUND($C$7,2)-0.01"/>
        <cfvo type="num" val="ROUND($C$7,2)"/>
        <cfvo type="formula" val="ROUND($C$7,2)+0.01"/>
        <color theme="5" tint="0.39997558519241921"/>
        <color rgb="FF92D050"/>
        <color rgb="FFFFC000"/>
      </colorScale>
    </cfRule>
  </conditionalFormatting>
  <conditionalFormatting sqref="K8">
    <cfRule type="colorScale" priority="505">
      <colorScale>
        <cfvo type="formula" val="ROUND($C$8,2)-0.01"/>
        <cfvo type="num" val="ROUND($C$8,2)"/>
        <cfvo type="formula" val="ROUND($C$8,2)+0.01"/>
        <color theme="5" tint="0.39997558519241921"/>
        <color rgb="FF92D050"/>
        <color rgb="FFFFC000"/>
      </colorScale>
    </cfRule>
  </conditionalFormatting>
  <conditionalFormatting sqref="K9">
    <cfRule type="colorScale" priority="496">
      <colorScale>
        <cfvo type="formula" val="ROUND($C$9,2)-0.01"/>
        <cfvo type="num" val="ROUND($C$9,2)"/>
        <cfvo type="formula" val="ROUND($C$9,2)+0.01"/>
        <color theme="5" tint="0.39997558519241921"/>
        <color rgb="FF92D050"/>
        <color rgb="FFFFC000"/>
      </colorScale>
    </cfRule>
  </conditionalFormatting>
  <conditionalFormatting sqref="K10">
    <cfRule type="colorScale" priority="487">
      <colorScale>
        <cfvo type="formula" val="ROUND($C$10,2)-0.01"/>
        <cfvo type="num" val="ROUND($C$10,2)"/>
        <cfvo type="formula" val="ROUND($C$10,2)+0.01"/>
        <color theme="5" tint="0.39997558519241921"/>
        <color rgb="FF92D050"/>
        <color rgb="FFFFC000"/>
      </colorScale>
    </cfRule>
  </conditionalFormatting>
  <conditionalFormatting sqref="K11">
    <cfRule type="colorScale" priority="478">
      <colorScale>
        <cfvo type="formula" val="ROUND($C$11,2)-0.01"/>
        <cfvo type="num" val="ROUND($C$11,2)"/>
        <cfvo type="formula" val="ROUND($C$11,2)+0.01"/>
        <color theme="5" tint="0.39997558519241921"/>
        <color rgb="FF92D050"/>
        <color rgb="FFFFC000"/>
      </colorScale>
    </cfRule>
  </conditionalFormatting>
  <conditionalFormatting sqref="K12">
    <cfRule type="colorScale" priority="469">
      <colorScale>
        <cfvo type="formula" val="ROUND($C$12,2)-0.01"/>
        <cfvo type="num" val="ROUND($C$12,2)"/>
        <cfvo type="formula" val="ROUND($C$12,2)+0.01"/>
        <color theme="5" tint="0.39997558519241921"/>
        <color rgb="FF92D050"/>
        <color rgb="FFFFC000"/>
      </colorScale>
    </cfRule>
  </conditionalFormatting>
  <conditionalFormatting sqref="K13">
    <cfRule type="colorScale" priority="460">
      <colorScale>
        <cfvo type="formula" val="ROUND($C$13,2)-0.01"/>
        <cfvo type="num" val="ROUND($C$13,2)"/>
        <cfvo type="formula" val="ROUND($C$13,2)+0.01"/>
        <color theme="5" tint="0.39997558519241921"/>
        <color rgb="FF92D050"/>
        <color rgb="FFFFC000"/>
      </colorScale>
    </cfRule>
  </conditionalFormatting>
  <conditionalFormatting sqref="K14">
    <cfRule type="colorScale" priority="451">
      <colorScale>
        <cfvo type="formula" val="ROUND($C$14,2)-0.01"/>
        <cfvo type="num" val="ROUND($C$14,2)"/>
        <cfvo type="formula" val="ROUND($C$14,2)+0.01"/>
        <color theme="5" tint="0.39997558519241921"/>
        <color rgb="FF92D050"/>
        <color rgb="FFFFC000"/>
      </colorScale>
    </cfRule>
  </conditionalFormatting>
  <conditionalFormatting sqref="K15">
    <cfRule type="colorScale" priority="442">
      <colorScale>
        <cfvo type="formula" val="ROUND($C$15,2)-0.01"/>
        <cfvo type="num" val="ROUND($C$15,2)"/>
        <cfvo type="formula" val="ROUND($C$15,2)+0.01"/>
        <color theme="5" tint="0.39997558519241921"/>
        <color rgb="FF92D050"/>
        <color rgb="FFFFC000"/>
      </colorScale>
    </cfRule>
  </conditionalFormatting>
  <conditionalFormatting sqref="K16">
    <cfRule type="colorScale" priority="406">
      <colorScale>
        <cfvo type="formula" val="ROUND($C$16,2)-0.01"/>
        <cfvo type="num" val="ROUND($C$16,2)"/>
        <cfvo type="formula" val="ROUND($C$16,2)+0.01"/>
        <color theme="5" tint="0.39997558519241921"/>
        <color rgb="FF92D050"/>
        <color rgb="FFFFC000"/>
      </colorScale>
    </cfRule>
  </conditionalFormatting>
  <conditionalFormatting sqref="K17">
    <cfRule type="colorScale" priority="397">
      <colorScale>
        <cfvo type="formula" val="ROUND($C$17,2)-0.01"/>
        <cfvo type="num" val="ROUND($C$17,2)"/>
        <cfvo type="formula" val="ROUND($C$17,2)+0.01"/>
        <color theme="5" tint="0.39997558519241921"/>
        <color rgb="FF92D050"/>
        <color rgb="FFFFC000"/>
      </colorScale>
    </cfRule>
  </conditionalFormatting>
  <conditionalFormatting sqref="K18">
    <cfRule type="colorScale" priority="415">
      <colorScale>
        <cfvo type="formula" val="ROUND($C$18,2)-0.01"/>
        <cfvo type="num" val="ROUND($C$18,2)"/>
        <cfvo type="formula" val="ROUND($C$18,2)+0.01"/>
        <color theme="5" tint="0.39997558519241921"/>
        <color rgb="FF92D050"/>
        <color rgb="FFFFC000"/>
      </colorScale>
    </cfRule>
  </conditionalFormatting>
  <conditionalFormatting sqref="K19">
    <cfRule type="colorScale" priority="388">
      <colorScale>
        <cfvo type="formula" val="ROUND($C$19,2)-0.01"/>
        <cfvo type="num" val="ROUND($C$19,2)"/>
        <cfvo type="formula" val="ROUND($C$19,2)+0.01"/>
        <color theme="5" tint="0.39997558519241921"/>
        <color rgb="FF92D050"/>
        <color rgb="FFFFC000"/>
      </colorScale>
    </cfRule>
  </conditionalFormatting>
  <conditionalFormatting sqref="K20">
    <cfRule type="colorScale" priority="379">
      <colorScale>
        <cfvo type="formula" val="ROUND($C$20,2)-0.01"/>
        <cfvo type="num" val="ROUND($C$20,2)"/>
        <cfvo type="formula" val="ROUND($C$20,2)+0.01"/>
        <color theme="5" tint="0.39997558519241921"/>
        <color rgb="FF92D050"/>
        <color rgb="FFFFC000"/>
      </colorScale>
    </cfRule>
  </conditionalFormatting>
  <conditionalFormatting sqref="K21">
    <cfRule type="colorScale" priority="370">
      <colorScale>
        <cfvo type="formula" val="ROUND($C$21,2)-0.01"/>
        <cfvo type="num" val="ROUND($C$21,2)"/>
        <cfvo type="formula" val="ROUND($C$21,2)+0.01"/>
        <color theme="5" tint="0.39997558519241921"/>
        <color rgb="FF92D050"/>
        <color rgb="FFFFC000"/>
      </colorScale>
    </cfRule>
  </conditionalFormatting>
  <conditionalFormatting sqref="K22">
    <cfRule type="colorScale" priority="361">
      <colorScale>
        <cfvo type="formula" val="ROUND($C$22,2)-0.01"/>
        <cfvo type="num" val="ROUND($C$22,2)"/>
        <cfvo type="formula" val="ROUND($C$22,2)+0.01"/>
        <color theme="5" tint="0.39997558519241921"/>
        <color rgb="FF92D050"/>
        <color rgb="FFFFC000"/>
      </colorScale>
    </cfRule>
  </conditionalFormatting>
  <conditionalFormatting sqref="K23">
    <cfRule type="colorScale" priority="352">
      <colorScale>
        <cfvo type="formula" val="ROUND($C$23,2)-0.01"/>
        <cfvo type="num" val="ROUND($C$23,2)"/>
        <cfvo type="formula" val="ROUND($C$23,2)+0.01"/>
        <color theme="5" tint="0.39997558519241921"/>
        <color rgb="FF92D050"/>
        <color rgb="FFFFC000"/>
      </colorScale>
    </cfRule>
  </conditionalFormatting>
  <conditionalFormatting sqref="K24">
    <cfRule type="colorScale" priority="343">
      <colorScale>
        <cfvo type="formula" val="ROUND($C$24,2)-0.01"/>
        <cfvo type="num" val="ROUND($C$24,2)"/>
        <cfvo type="formula" val="ROUND($C$24,2)+0.01"/>
        <color theme="5" tint="0.39997558519241921"/>
        <color rgb="FF92D050"/>
        <color rgb="FFFFC000"/>
      </colorScale>
    </cfRule>
  </conditionalFormatting>
  <conditionalFormatting sqref="K25">
    <cfRule type="colorScale" priority="334">
      <colorScale>
        <cfvo type="formula" val="ROUND($C$25,2)-0.01"/>
        <cfvo type="num" val="ROUND($C$25,2)"/>
        <cfvo type="formula" val="ROUND($C$25,2)+0.01"/>
        <color theme="5" tint="0.39997558519241921"/>
        <color rgb="FF92D050"/>
        <color rgb="FFFFC000"/>
      </colorScale>
    </cfRule>
  </conditionalFormatting>
  <conditionalFormatting sqref="K26">
    <cfRule type="colorScale" priority="325">
      <colorScale>
        <cfvo type="formula" val="ROUND($C$26,2)-0.01"/>
        <cfvo type="num" val="ROUND($C$26,2)"/>
        <cfvo type="formula" val="ROUND($C$26,2)+0.01"/>
        <color theme="5" tint="0.39997558519241921"/>
        <color rgb="FF92D050"/>
        <color rgb="FFFFC000"/>
      </colorScale>
    </cfRule>
  </conditionalFormatting>
  <conditionalFormatting sqref="K27">
    <cfRule type="colorScale" priority="316">
      <colorScale>
        <cfvo type="formula" val="ROUND($C$27,2)-0.01"/>
        <cfvo type="num" val="ROUND($C$27,2)"/>
        <cfvo type="formula" val="ROUND($C$27,2)+0.01"/>
        <color theme="5" tint="0.39997558519241921"/>
        <color rgb="FF92D050"/>
        <color rgb="FFFFC000"/>
      </colorScale>
    </cfRule>
  </conditionalFormatting>
  <conditionalFormatting sqref="K28">
    <cfRule type="colorScale" priority="307">
      <colorScale>
        <cfvo type="formula" val="ROUND($C$28,2)-0.01"/>
        <cfvo type="num" val="ROUND($C$28,2)"/>
        <cfvo type="formula" val="ROUND($C$28,2)+0.01"/>
        <color theme="5" tint="0.39997558519241921"/>
        <color rgb="FF92D050"/>
        <color rgb="FFFFC000"/>
      </colorScale>
    </cfRule>
  </conditionalFormatting>
  <conditionalFormatting sqref="K29">
    <cfRule type="colorScale" priority="298">
      <colorScale>
        <cfvo type="formula" val="ROUND($C$29,2)-0.01"/>
        <cfvo type="num" val="ROUND($C$29,2)"/>
        <cfvo type="formula" val="ROUND($C$29,2)+0.01"/>
        <color theme="5" tint="0.39997558519241921"/>
        <color rgb="FF92D050"/>
        <color rgb="FFFFC000"/>
      </colorScale>
    </cfRule>
  </conditionalFormatting>
  <conditionalFormatting sqref="K30">
    <cfRule type="colorScale" priority="289">
      <colorScale>
        <cfvo type="formula" val="ROUND($C$30,2)-0.01"/>
        <cfvo type="num" val="ROUND($C$30,2)"/>
        <cfvo type="formula" val="ROUND($C$30,2)+0.01"/>
        <color theme="5" tint="0.39997558519241921"/>
        <color rgb="FF92D050"/>
        <color rgb="FFFFC000"/>
      </colorScale>
    </cfRule>
  </conditionalFormatting>
  <conditionalFormatting sqref="K31">
    <cfRule type="colorScale" priority="280">
      <colorScale>
        <cfvo type="formula" val="ROUND($C$31,2)-0.01"/>
        <cfvo type="num" val="ROUND($C$31,2)"/>
        <cfvo type="formula" val="ROUND($C$31,2)+0.01"/>
        <color theme="5" tint="0.39997558519241921"/>
        <color rgb="FF92D050"/>
        <color rgb="FFFFC000"/>
      </colorScale>
    </cfRule>
  </conditionalFormatting>
  <conditionalFormatting sqref="K32">
    <cfRule type="colorScale" priority="271">
      <colorScale>
        <cfvo type="formula" val="ROUND($C$32,2)-0.01"/>
        <cfvo type="num" val="ROUND($C$32,2)"/>
        <cfvo type="formula" val="ROUND($C$32,2)+0.01"/>
        <color theme="5" tint="0.39997558519241921"/>
        <color rgb="FF92D050"/>
        <color rgb="FFFFC000"/>
      </colorScale>
    </cfRule>
  </conditionalFormatting>
  <conditionalFormatting sqref="K33">
    <cfRule type="colorScale" priority="262">
      <colorScale>
        <cfvo type="formula" val="ROUND($C$33,2)-0.01"/>
        <cfvo type="num" val="ROUND($C$33,2)"/>
        <cfvo type="formula" val="ROUND($C$33,2)+0.01"/>
        <color theme="5" tint="0.39997558519241921"/>
        <color rgb="FF92D050"/>
        <color rgb="FFFFC000"/>
      </colorScale>
    </cfRule>
  </conditionalFormatting>
  <conditionalFormatting sqref="K34">
    <cfRule type="colorScale" priority="253">
      <colorScale>
        <cfvo type="formula" val="ROUND($C$34,2)-0.01"/>
        <cfvo type="num" val="ROUND($C$34,2)"/>
        <cfvo type="formula" val="ROUND($C$34,2)+0.01"/>
        <color theme="5" tint="0.39997558519241921"/>
        <color rgb="FF92D050"/>
        <color rgb="FFFFC000"/>
      </colorScale>
    </cfRule>
  </conditionalFormatting>
  <conditionalFormatting sqref="K35">
    <cfRule type="colorScale" priority="244">
      <colorScale>
        <cfvo type="formula" val="ROUND($C$35,2)-0.01"/>
        <cfvo type="num" val="ROUND($C$35,2)"/>
        <cfvo type="formula" val="ROUND($C$35,2)+0.01"/>
        <color theme="5" tint="0.39997558519241921"/>
        <color rgb="FF92D050"/>
        <color rgb="FFFFC000"/>
      </colorScale>
    </cfRule>
  </conditionalFormatting>
  <conditionalFormatting sqref="K36">
    <cfRule type="colorScale" priority="235">
      <colorScale>
        <cfvo type="formula" val="ROUND($C$36,2)-0.01"/>
        <cfvo type="num" val="ROUND($C$36,2)"/>
        <cfvo type="formula" val="ROUND($C$36,2)+0.01"/>
        <color theme="5" tint="0.39997558519241921"/>
        <color rgb="FF92D050"/>
        <color rgb="FFFFC000"/>
      </colorScale>
    </cfRule>
  </conditionalFormatting>
  <conditionalFormatting sqref="K37">
    <cfRule type="colorScale" priority="226">
      <colorScale>
        <cfvo type="formula" val="ROUND($C$37,2)-0.01"/>
        <cfvo type="num" val="ROUND($C$37,2)"/>
        <cfvo type="formula" val="ROUND($C$37,2)+0.01"/>
        <color theme="5" tint="0.39997558519241921"/>
        <color rgb="FF92D050"/>
        <color rgb="FFFFC000"/>
      </colorScale>
    </cfRule>
  </conditionalFormatting>
  <conditionalFormatting sqref="K38">
    <cfRule type="colorScale" priority="217">
      <colorScale>
        <cfvo type="formula" val="ROUND($C$38,2)-0.01"/>
        <cfvo type="num" val="ROUND($C$38,2)"/>
        <cfvo type="formula" val="ROUND($C$38,2)+0.01"/>
        <color theme="5" tint="0.39997558519241921"/>
        <color rgb="FF92D050"/>
        <color rgb="FFFFC000"/>
      </colorScale>
    </cfRule>
  </conditionalFormatting>
  <conditionalFormatting sqref="K39">
    <cfRule type="colorScale" priority="208">
      <colorScale>
        <cfvo type="formula" val="ROUND($C$39,2)-0.01"/>
        <cfvo type="num" val="ROUND($C$39,2)"/>
        <cfvo type="formula" val="ROUND($C$39,2)+0.01"/>
        <color theme="5" tint="0.39997558519241921"/>
        <color rgb="FF92D050"/>
        <color rgb="FFFFC000"/>
      </colorScale>
    </cfRule>
  </conditionalFormatting>
  <conditionalFormatting sqref="K40">
    <cfRule type="colorScale" priority="199">
      <colorScale>
        <cfvo type="formula" val="ROUND($C$40,2)-0.01"/>
        <cfvo type="num" val="ROUND($C$40,2)"/>
        <cfvo type="formula" val="ROUND($C$40,2)+0.01"/>
        <color theme="5" tint="0.39997558519241921"/>
        <color rgb="FF92D050"/>
        <color rgb="FFFFC000"/>
      </colorScale>
    </cfRule>
  </conditionalFormatting>
  <conditionalFormatting sqref="K41">
    <cfRule type="colorScale" priority="190">
      <colorScale>
        <cfvo type="formula" val="ROUND($C$41,2)-0.01"/>
        <cfvo type="num" val="ROUND($C$41,2)"/>
        <cfvo type="formula" val="ROUND($C$41,2)+0.01"/>
        <color theme="5" tint="0.39997558519241921"/>
        <color rgb="FF92D050"/>
        <color rgb="FFFFC000"/>
      </colorScale>
    </cfRule>
  </conditionalFormatting>
  <conditionalFormatting sqref="K42">
    <cfRule type="colorScale" priority="181">
      <colorScale>
        <cfvo type="formula" val="ROUND($C$42,2)-0.01"/>
        <cfvo type="num" val="ROUND($C$42,2)"/>
        <cfvo type="formula" val="ROUND($C$42,2)+0.01"/>
        <color theme="5" tint="0.39997558519241921"/>
        <color rgb="FF92D050"/>
        <color rgb="FFFFC000"/>
      </colorScale>
    </cfRule>
  </conditionalFormatting>
  <conditionalFormatting sqref="K43">
    <cfRule type="colorScale" priority="172">
      <colorScale>
        <cfvo type="formula" val="ROUND($C$43,2)-0.01"/>
        <cfvo type="num" val="ROUND($C$43,2)"/>
        <cfvo type="formula" val="ROUND($C$43,2)+0.01"/>
        <color theme="5" tint="0.39997558519241921"/>
        <color rgb="FF92D050"/>
        <color rgb="FFFFC000"/>
      </colorScale>
    </cfRule>
  </conditionalFormatting>
  <conditionalFormatting sqref="K44">
    <cfRule type="colorScale" priority="163">
      <colorScale>
        <cfvo type="formula" val="ROUND($C$44,2)-0.01"/>
        <cfvo type="num" val="ROUND($C$44,2)"/>
        <cfvo type="formula" val="ROUND($C$44,2)+0.01"/>
        <color theme="5" tint="0.39997558519241921"/>
        <color rgb="FF92D050"/>
        <color rgb="FFFFC000"/>
      </colorScale>
    </cfRule>
  </conditionalFormatting>
  <conditionalFormatting sqref="K45">
    <cfRule type="colorScale" priority="154">
      <colorScale>
        <cfvo type="formula" val="ROUND($C$45,2)-0.01"/>
        <cfvo type="num" val="ROUND($C$45,2)"/>
        <cfvo type="formula" val="ROUND($C$45,2)+0.01"/>
        <color theme="5" tint="0.39997558519241921"/>
        <color rgb="FF92D050"/>
        <color rgb="FFFFC000"/>
      </colorScale>
    </cfRule>
  </conditionalFormatting>
  <conditionalFormatting sqref="K46">
    <cfRule type="colorScale" priority="145">
      <colorScale>
        <cfvo type="formula" val="ROUND($C$46,2)-0.01"/>
        <cfvo type="num" val="ROUND($C$46,2)"/>
        <cfvo type="formula" val="ROUND($C$46,2)+0.01"/>
        <color theme="5" tint="0.39997558519241921"/>
        <color rgb="FF92D050"/>
        <color rgb="FFFFC000"/>
      </colorScale>
    </cfRule>
  </conditionalFormatting>
  <conditionalFormatting sqref="K47">
    <cfRule type="colorScale" priority="136">
      <colorScale>
        <cfvo type="formula" val="ROUND($C$47,2)-0.01"/>
        <cfvo type="num" val="ROUND($C$47,2)"/>
        <cfvo type="formula" val="ROUND($C$47,2)+0.01"/>
        <color theme="5" tint="0.39997558519241921"/>
        <color rgb="FF92D050"/>
        <color rgb="FFFFC000"/>
      </colorScale>
    </cfRule>
  </conditionalFormatting>
  <conditionalFormatting sqref="K48">
    <cfRule type="colorScale" priority="127">
      <colorScale>
        <cfvo type="formula" val="ROUND($C$48,2)-0.01"/>
        <cfvo type="num" val="ROUND($C$48,2)"/>
        <cfvo type="formula" val="ROUND($C$48,2)+0.01"/>
        <color theme="5" tint="0.39997558519241921"/>
        <color rgb="FF92D050"/>
        <color rgb="FFFFC000"/>
      </colorScale>
    </cfRule>
  </conditionalFormatting>
  <conditionalFormatting sqref="K49">
    <cfRule type="colorScale" priority="118">
      <colorScale>
        <cfvo type="formula" val="ROUND($C$49,2)-0.01"/>
        <cfvo type="num" val="ROUND($C$49,2)"/>
        <cfvo type="formula" val="ROUND($C$49,2)+0.01"/>
        <color rgb="FFC00000"/>
        <color rgb="FF92D050"/>
        <color rgb="FFFFC000"/>
      </colorScale>
    </cfRule>
  </conditionalFormatting>
  <conditionalFormatting sqref="K51:K52">
    <cfRule type="colorScale" priority="100">
      <colorScale>
        <cfvo type="formula" val="ROUND($C$51,2)-0.01"/>
        <cfvo type="num" val="ROUND($C$51,2)"/>
        <cfvo type="formula" val="ROUND($C$51,2)+0.01"/>
        <color theme="5" tint="0.39997558519241921"/>
        <color rgb="FF92D050"/>
        <color rgb="FFFFC000"/>
      </colorScale>
    </cfRule>
  </conditionalFormatting>
  <conditionalFormatting sqref="L3">
    <cfRule type="colorScale" priority="552">
      <colorScale>
        <cfvo type="formula" val="ROUND($D$3,2)-0.01"/>
        <cfvo type="num" val="ROUND($D$3,2)"/>
        <cfvo type="formula" val="ROUND($D$3,2)+0.01"/>
        <color theme="5" tint="0.39997558519241921"/>
        <color rgb="FF92D050"/>
        <color rgb="FFFFC000"/>
      </colorScale>
    </cfRule>
  </conditionalFormatting>
  <conditionalFormatting sqref="L4">
    <cfRule type="colorScale" priority="542">
      <colorScale>
        <cfvo type="formula" val="ROUND($D$4,2)-0.01"/>
        <cfvo type="num" val="ROUND($D$4,2)"/>
        <cfvo type="formula" val="ROUND($D$4,2)+0.01"/>
        <color theme="5" tint="0.39997558519241921"/>
        <color rgb="FF92D050"/>
        <color rgb="FFFFC000"/>
      </colorScale>
    </cfRule>
  </conditionalFormatting>
  <conditionalFormatting sqref="L5">
    <cfRule type="colorScale" priority="533">
      <colorScale>
        <cfvo type="formula" val="ROUND($D$5,2)-0.01"/>
        <cfvo type="num" val="ROUND($D$5,2)"/>
        <cfvo type="formula" val="ROUND($D$5,2)+0.01"/>
        <color theme="5" tint="0.39997558519241921"/>
        <color rgb="FF92D050"/>
        <color rgb="FFFFC000"/>
      </colorScale>
    </cfRule>
  </conditionalFormatting>
  <conditionalFormatting sqref="L6">
    <cfRule type="colorScale" priority="524">
      <colorScale>
        <cfvo type="formula" val="ROUND($D$6,2)-0.01"/>
        <cfvo type="num" val="ROUND($D$6,2)"/>
        <cfvo type="formula" val="ROUND($D$6,2)+0.01"/>
        <color theme="5" tint="0.39997558519241921"/>
        <color rgb="FF92D050"/>
        <color rgb="FFFFC000"/>
      </colorScale>
    </cfRule>
  </conditionalFormatting>
  <conditionalFormatting sqref="L7">
    <cfRule type="colorScale" priority="515">
      <colorScale>
        <cfvo type="formula" val="ROUND($D$7,2)-0.01"/>
        <cfvo type="num" val="ROUND($D$7,2)"/>
        <cfvo type="formula" val="ROUND($D$7,2)+0.01"/>
        <color theme="5" tint="0.39997558519241921"/>
        <color rgb="FF92D050"/>
        <color rgb="FFFFC000"/>
      </colorScale>
    </cfRule>
  </conditionalFormatting>
  <conditionalFormatting sqref="L8">
    <cfRule type="colorScale" priority="506">
      <colorScale>
        <cfvo type="formula" val="ROUND($D$8,2)-0.01"/>
        <cfvo type="num" val="ROUND($D$8,2)"/>
        <cfvo type="formula" val="ROUND($D$8,2)+0.01"/>
        <color theme="5" tint="0.39997558519241921"/>
        <color rgb="FF92D050"/>
        <color rgb="FFFFC000"/>
      </colorScale>
    </cfRule>
  </conditionalFormatting>
  <conditionalFormatting sqref="L9">
    <cfRule type="colorScale" priority="497">
      <colorScale>
        <cfvo type="formula" val="ROUND($D$9,2)-0.01"/>
        <cfvo type="num" val="ROUND($D$9,2)"/>
        <cfvo type="formula" val="ROUND($D$9,2)+0.01"/>
        <color theme="5" tint="0.39997558519241921"/>
        <color rgb="FF92D050"/>
        <color rgb="FFFFC000"/>
      </colorScale>
    </cfRule>
  </conditionalFormatting>
  <conditionalFormatting sqref="L10">
    <cfRule type="colorScale" priority="488">
      <colorScale>
        <cfvo type="formula" val="ROUND($D$10,2)-0.01"/>
        <cfvo type="num" val="ROUND($D$10,2)"/>
        <cfvo type="formula" val="ROUND($D$10,2)+0.01"/>
        <color theme="5" tint="0.39997558519241921"/>
        <color rgb="FF92D050"/>
        <color rgb="FFFFC000"/>
      </colorScale>
    </cfRule>
  </conditionalFormatting>
  <conditionalFormatting sqref="L11">
    <cfRule type="colorScale" priority="479">
      <colorScale>
        <cfvo type="formula" val="ROUND($D$11,2)-0.01"/>
        <cfvo type="num" val="ROUND($D$11,2)"/>
        <cfvo type="formula" val="ROUND($D$11,2)+0.01"/>
        <color theme="5" tint="0.39997558519241921"/>
        <color rgb="FF92D050"/>
        <color rgb="FFFFC000"/>
      </colorScale>
    </cfRule>
  </conditionalFormatting>
  <conditionalFormatting sqref="L12">
    <cfRule type="colorScale" priority="470">
      <colorScale>
        <cfvo type="formula" val="ROUND($D$12,2)-0.01"/>
        <cfvo type="num" val="ROUND($D$12,2)"/>
        <cfvo type="formula" val="ROUND($D$12,2)+0.01"/>
        <color theme="5" tint="0.39997558519241921"/>
        <color rgb="FF92D050"/>
        <color rgb="FFFFC000"/>
      </colorScale>
    </cfRule>
  </conditionalFormatting>
  <conditionalFormatting sqref="L13">
    <cfRule type="colorScale" priority="461">
      <colorScale>
        <cfvo type="formula" val="ROUND($D$13,2)-0.01"/>
        <cfvo type="num" val="ROUND($D$13,2)"/>
        <cfvo type="formula" val="ROUND($D$13,2)+0.01"/>
        <color theme="5" tint="0.39997558519241921"/>
        <color rgb="FF92D050"/>
        <color rgb="FFFFC000"/>
      </colorScale>
    </cfRule>
  </conditionalFormatting>
  <conditionalFormatting sqref="L14">
    <cfRule type="colorScale" priority="452">
      <colorScale>
        <cfvo type="formula" val="ROUND($D$14,2)-0.01"/>
        <cfvo type="num" val="ROUND($D$14,2)"/>
        <cfvo type="formula" val="ROUND($D$14,2)+0.01"/>
        <color theme="5" tint="0.39997558519241921"/>
        <color rgb="FF92D050"/>
        <color rgb="FFFFC000"/>
      </colorScale>
    </cfRule>
  </conditionalFormatting>
  <conditionalFormatting sqref="L15">
    <cfRule type="colorScale" priority="443">
      <colorScale>
        <cfvo type="formula" val="ROUND($D$15,2)-0.01"/>
        <cfvo type="num" val="ROUND($D$15,2)"/>
        <cfvo type="formula" val="ROUND($D$15,2)+0.01"/>
        <color theme="5" tint="0.39997558519241921"/>
        <color rgb="FF92D050"/>
        <color rgb="FFFFC000"/>
      </colorScale>
    </cfRule>
  </conditionalFormatting>
  <conditionalFormatting sqref="L16">
    <cfRule type="colorScale" priority="407">
      <colorScale>
        <cfvo type="formula" val="ROUND($D$16,2)-0.01"/>
        <cfvo type="num" val="ROUND($D$16,2)"/>
        <cfvo type="formula" val="ROUND($D$16,2)+0.01"/>
        <color theme="5" tint="0.39997558519241921"/>
        <color rgb="FF92D050"/>
        <color rgb="FFFFC000"/>
      </colorScale>
    </cfRule>
  </conditionalFormatting>
  <conditionalFormatting sqref="L17">
    <cfRule type="colorScale" priority="398">
      <colorScale>
        <cfvo type="formula" val="ROUND($D$17,2)-0.01"/>
        <cfvo type="num" val="ROUND($D$17,2)"/>
        <cfvo type="formula" val="ROUND($D$17,2)+0.01"/>
        <color theme="5" tint="0.39997558519241921"/>
        <color rgb="FF92D050"/>
        <color rgb="FFFFC000"/>
      </colorScale>
    </cfRule>
  </conditionalFormatting>
  <conditionalFormatting sqref="L18">
    <cfRule type="colorScale" priority="416">
      <colorScale>
        <cfvo type="formula" val="ROUND($D$18,2)-0.01"/>
        <cfvo type="num" val="ROUND($D$18,2)"/>
        <cfvo type="formula" val="ROUND($D$18,2)+0.01"/>
        <color theme="5" tint="0.39997558519241921"/>
        <color rgb="FF92D050"/>
        <color rgb="FFFFC000"/>
      </colorScale>
    </cfRule>
  </conditionalFormatting>
  <conditionalFormatting sqref="L19">
    <cfRule type="colorScale" priority="389">
      <colorScale>
        <cfvo type="formula" val="ROUND($D$19,2)-0.01"/>
        <cfvo type="num" val="ROUND($D$19,2)"/>
        <cfvo type="formula" val="ROUND($D$19,2)+0.01"/>
        <color theme="5" tint="0.39997558519241921"/>
        <color rgb="FF92D050"/>
        <color rgb="FFFFC000"/>
      </colorScale>
    </cfRule>
  </conditionalFormatting>
  <conditionalFormatting sqref="L20">
    <cfRule type="colorScale" priority="380">
      <colorScale>
        <cfvo type="formula" val="ROUND($D$20,2)-0.01"/>
        <cfvo type="num" val="ROUND($D$20,2)"/>
        <cfvo type="formula" val="ROUND($D$20,2)+0.01"/>
        <color theme="5" tint="0.39997558519241921"/>
        <color rgb="FF92D050"/>
        <color rgb="FFFFC000"/>
      </colorScale>
    </cfRule>
  </conditionalFormatting>
  <conditionalFormatting sqref="L21">
    <cfRule type="colorScale" priority="371">
      <colorScale>
        <cfvo type="formula" val="ROUND($D$21,2)-0.01"/>
        <cfvo type="num" val="ROUND($D$21,2)"/>
        <cfvo type="formula" val="ROUND($D$21,2)+0.01"/>
        <color theme="5" tint="0.39997558519241921"/>
        <color rgb="FF92D050"/>
        <color rgb="FFFFC000"/>
      </colorScale>
    </cfRule>
  </conditionalFormatting>
  <conditionalFormatting sqref="L22">
    <cfRule type="colorScale" priority="362">
      <colorScale>
        <cfvo type="formula" val="ROUND($D$22,2)-0.01"/>
        <cfvo type="num" val="ROUND($D$22,2)"/>
        <cfvo type="formula" val="ROUND($D$22,2)+0.01"/>
        <color theme="5" tint="0.39997558519241921"/>
        <color rgb="FF92D050"/>
        <color rgb="FFFFC000"/>
      </colorScale>
    </cfRule>
  </conditionalFormatting>
  <conditionalFormatting sqref="L23">
    <cfRule type="colorScale" priority="353">
      <colorScale>
        <cfvo type="formula" val="ROUND($D$23,2)-0.01"/>
        <cfvo type="num" val="ROUND($D$23,2)"/>
        <cfvo type="formula" val="ROUND($D$23,2)+0.01"/>
        <color theme="5" tint="0.39997558519241921"/>
        <color rgb="FF92D050"/>
        <color rgb="FFFFC000"/>
      </colorScale>
    </cfRule>
  </conditionalFormatting>
  <conditionalFormatting sqref="L24">
    <cfRule type="colorScale" priority="344">
      <colorScale>
        <cfvo type="formula" val="ROUND($D$24,2)-0.01"/>
        <cfvo type="num" val="ROUND($D$24,2)"/>
        <cfvo type="formula" val="ROUND($D$24,2)+0.01"/>
        <color theme="5" tint="0.39997558519241921"/>
        <color rgb="FF92D050"/>
        <color rgb="FFFFC000"/>
      </colorScale>
    </cfRule>
  </conditionalFormatting>
  <conditionalFormatting sqref="L25">
    <cfRule type="colorScale" priority="335">
      <colorScale>
        <cfvo type="formula" val="ROUND($D$25,2)-0.01"/>
        <cfvo type="num" val="ROUND($D$25,2)"/>
        <cfvo type="formula" val="ROUND($D$25,2)+0.01"/>
        <color theme="5" tint="0.39997558519241921"/>
        <color rgb="FF92D050"/>
        <color rgb="FFFFC000"/>
      </colorScale>
    </cfRule>
  </conditionalFormatting>
  <conditionalFormatting sqref="L26">
    <cfRule type="colorScale" priority="326">
      <colorScale>
        <cfvo type="formula" val="ROUND($D$26,2)-0.01"/>
        <cfvo type="num" val="ROUND($D$26,2)"/>
        <cfvo type="formula" val="ROUND($D$26,2)+0.01"/>
        <color theme="5" tint="0.39997558519241921"/>
        <color rgb="FF92D050"/>
        <color rgb="FFFFC000"/>
      </colorScale>
    </cfRule>
  </conditionalFormatting>
  <conditionalFormatting sqref="L27">
    <cfRule type="colorScale" priority="317">
      <colorScale>
        <cfvo type="formula" val="ROUND($D$27,2)-0.01"/>
        <cfvo type="num" val="ROUND($D$27,2)"/>
        <cfvo type="formula" val="ROUND($D$27,2)+0.01"/>
        <color theme="5" tint="0.39997558519241921"/>
        <color rgb="FF92D050"/>
        <color rgb="FFFFC000"/>
      </colorScale>
    </cfRule>
  </conditionalFormatting>
  <conditionalFormatting sqref="L28">
    <cfRule type="colorScale" priority="308">
      <colorScale>
        <cfvo type="formula" val="ROUND($D$28,2)-0.01"/>
        <cfvo type="num" val="ROUND($D$28,2)"/>
        <cfvo type="formula" val="ROUND($D$28,2)+0.01"/>
        <color theme="5" tint="0.39997558519241921"/>
        <color rgb="FF92D050"/>
        <color rgb="FFFFC000"/>
      </colorScale>
    </cfRule>
  </conditionalFormatting>
  <conditionalFormatting sqref="L29">
    <cfRule type="colorScale" priority="299">
      <colorScale>
        <cfvo type="formula" val="ROUND($D$29,2)-0.01"/>
        <cfvo type="num" val="ROUND($D$29,2)"/>
        <cfvo type="formula" val="ROUND($D$29,2)+0.01"/>
        <color theme="5" tint="0.39997558519241921"/>
        <color rgb="FF92D050"/>
        <color rgb="FFFFC000"/>
      </colorScale>
    </cfRule>
  </conditionalFormatting>
  <conditionalFormatting sqref="L30">
    <cfRule type="colorScale" priority="290">
      <colorScale>
        <cfvo type="formula" val="ROUND($D$30,2)-0.01"/>
        <cfvo type="num" val="ROUND($D$30,2)"/>
        <cfvo type="formula" val="ROUND($D$30,2)+0.01"/>
        <color theme="5" tint="0.39997558519241921"/>
        <color rgb="FF92D050"/>
        <color rgb="FFFFC000"/>
      </colorScale>
    </cfRule>
  </conditionalFormatting>
  <conditionalFormatting sqref="L31">
    <cfRule type="colorScale" priority="281">
      <colorScale>
        <cfvo type="formula" val="ROUND($D$31,2)-0.01"/>
        <cfvo type="num" val="ROUND($D$31,2)"/>
        <cfvo type="formula" val="ROUND($D$31,2)+0.01"/>
        <color theme="5" tint="0.39997558519241921"/>
        <color rgb="FF92D050"/>
        <color rgb="FFFFC000"/>
      </colorScale>
    </cfRule>
  </conditionalFormatting>
  <conditionalFormatting sqref="L32">
    <cfRule type="colorScale" priority="272">
      <colorScale>
        <cfvo type="formula" val="ROUND($D$32,2)-0.01"/>
        <cfvo type="num" val="ROUND($D$32,2)"/>
        <cfvo type="formula" val="ROUND($D$32,2)+0.01"/>
        <color theme="5" tint="0.39997558519241921"/>
        <color rgb="FF92D050"/>
        <color rgb="FFFFC000"/>
      </colorScale>
    </cfRule>
  </conditionalFormatting>
  <conditionalFormatting sqref="L33">
    <cfRule type="colorScale" priority="263">
      <colorScale>
        <cfvo type="formula" val="ROUND($D$33,2)-0.01"/>
        <cfvo type="num" val="ROUND($D$33,2)"/>
        <cfvo type="formula" val="ROUND($D$33,2)+0.01"/>
        <color theme="5" tint="0.39997558519241921"/>
        <color rgb="FF92D050"/>
        <color rgb="FFFFC000"/>
      </colorScale>
    </cfRule>
  </conditionalFormatting>
  <conditionalFormatting sqref="L34">
    <cfRule type="colorScale" priority="254">
      <colorScale>
        <cfvo type="formula" val="ROUND($D$34,2)-0.01"/>
        <cfvo type="num" val="ROUND($D$34,2)"/>
        <cfvo type="formula" val="ROUND($D$34,2)+0.01"/>
        <color theme="5" tint="0.39997558519241921"/>
        <color rgb="FF92D050"/>
        <color rgb="FFFFC000"/>
      </colorScale>
    </cfRule>
  </conditionalFormatting>
  <conditionalFormatting sqref="L35">
    <cfRule type="colorScale" priority="245">
      <colorScale>
        <cfvo type="formula" val="ROUND($D$35,2)-0.01"/>
        <cfvo type="num" val="ROUND($D$35,2)"/>
        <cfvo type="formula" val="ROUND($D$35,2)+0.01"/>
        <color theme="5" tint="0.39997558519241921"/>
        <color rgb="FF92D050"/>
        <color rgb="FFFFC000"/>
      </colorScale>
    </cfRule>
  </conditionalFormatting>
  <conditionalFormatting sqref="L36">
    <cfRule type="colorScale" priority="236">
      <colorScale>
        <cfvo type="formula" val="ROUND($D$36,2)-0.01"/>
        <cfvo type="num" val="ROUND($D$36,2)"/>
        <cfvo type="formula" val="ROUND($D$36,2)+0.01"/>
        <color theme="5" tint="0.39997558519241921"/>
        <color rgb="FF92D050"/>
        <color rgb="FFFFC000"/>
      </colorScale>
    </cfRule>
  </conditionalFormatting>
  <conditionalFormatting sqref="L37">
    <cfRule type="colorScale" priority="227">
      <colorScale>
        <cfvo type="formula" val="ROUND($D$37,2)-0.01"/>
        <cfvo type="num" val="ROUND($D$37,2)"/>
        <cfvo type="formula" val="ROUND($D$37,2)+0.01"/>
        <color theme="5" tint="0.39997558519241921"/>
        <color rgb="FF92D050"/>
        <color rgb="FFFFC000"/>
      </colorScale>
    </cfRule>
  </conditionalFormatting>
  <conditionalFormatting sqref="L38">
    <cfRule type="colorScale" priority="218">
      <colorScale>
        <cfvo type="formula" val="ROUND($D$38,2)-0.01"/>
        <cfvo type="num" val="ROUND($D$38,2)"/>
        <cfvo type="formula" val="ROUND($D$38,2)+0.01"/>
        <color theme="5" tint="0.39997558519241921"/>
        <color rgb="FF92D050"/>
        <color rgb="FFFFC000"/>
      </colorScale>
    </cfRule>
  </conditionalFormatting>
  <conditionalFormatting sqref="L39">
    <cfRule type="colorScale" priority="209">
      <colorScale>
        <cfvo type="formula" val="ROUND($D$39,2)-0.01"/>
        <cfvo type="num" val="ROUND($D$39,2)"/>
        <cfvo type="formula" val="ROUND($D$39,2)+0.01"/>
        <color theme="5" tint="0.39997558519241921"/>
        <color rgb="FF92D050"/>
        <color rgb="FFFFC000"/>
      </colorScale>
    </cfRule>
  </conditionalFormatting>
  <conditionalFormatting sqref="L40">
    <cfRule type="colorScale" priority="200">
      <colorScale>
        <cfvo type="formula" val="ROUND($D$40,2)-0.01"/>
        <cfvo type="num" val="ROUND($D$40,2)"/>
        <cfvo type="formula" val="ROUND($D$40,2)+0.01"/>
        <color theme="5" tint="0.39997558519241921"/>
        <color rgb="FF92D050"/>
        <color rgb="FFFFC000"/>
      </colorScale>
    </cfRule>
  </conditionalFormatting>
  <conditionalFormatting sqref="L41">
    <cfRule type="colorScale" priority="191">
      <colorScale>
        <cfvo type="formula" val="ROUND($D$41,2)-0.01"/>
        <cfvo type="num" val="ROUND($D$41,2)"/>
        <cfvo type="formula" val="ROUND($D$41,2)+0.01"/>
        <color theme="5" tint="0.39997558519241921"/>
        <color rgb="FF92D050"/>
        <color rgb="FFFFC000"/>
      </colorScale>
    </cfRule>
  </conditionalFormatting>
  <conditionalFormatting sqref="L42">
    <cfRule type="colorScale" priority="182">
      <colorScale>
        <cfvo type="formula" val="ROUND($D$42,2)-0.01"/>
        <cfvo type="num" val="ROUND($D$42,2)"/>
        <cfvo type="formula" val="ROUND($D$42,2)+0.01"/>
        <color theme="5" tint="0.39997558519241921"/>
        <color rgb="FF92D050"/>
        <color rgb="FFFFC000"/>
      </colorScale>
    </cfRule>
  </conditionalFormatting>
  <conditionalFormatting sqref="L43">
    <cfRule type="colorScale" priority="173">
      <colorScale>
        <cfvo type="formula" val="ROUND($D$43,2)-0.01"/>
        <cfvo type="num" val="ROUND($D$43,2)"/>
        <cfvo type="formula" val="ROUND($D$43,2)+0.01"/>
        <color theme="5" tint="0.39997558519241921"/>
        <color rgb="FF92D050"/>
        <color rgb="FFFFC000"/>
      </colorScale>
    </cfRule>
  </conditionalFormatting>
  <conditionalFormatting sqref="L44">
    <cfRule type="colorScale" priority="164">
      <colorScale>
        <cfvo type="formula" val="ROUND($D$44,2)-0.01"/>
        <cfvo type="num" val="ROUND($D$44,2)"/>
        <cfvo type="formula" val="ROUND($D$44,2)+0.01"/>
        <color theme="5" tint="0.39997558519241921"/>
        <color rgb="FF92D050"/>
        <color rgb="FFFFC000"/>
      </colorScale>
    </cfRule>
  </conditionalFormatting>
  <conditionalFormatting sqref="L45">
    <cfRule type="colorScale" priority="155">
      <colorScale>
        <cfvo type="formula" val="ROUND($D$45,2)-0.01"/>
        <cfvo type="num" val="ROUND($D$45,2)"/>
        <cfvo type="formula" val="ROUND($D$45,2)+0.01"/>
        <color theme="5" tint="0.39997558519241921"/>
        <color rgb="FF92D050"/>
        <color rgb="FFFFC000"/>
      </colorScale>
    </cfRule>
  </conditionalFormatting>
  <conditionalFormatting sqref="L46">
    <cfRule type="colorScale" priority="146">
      <colorScale>
        <cfvo type="formula" val="ROUND($D$46,2)-0.01"/>
        <cfvo type="num" val="ROUND($D$46,2)"/>
        <cfvo type="formula" val="ROUND($D$46,2)+0.01"/>
        <color theme="5" tint="0.39997558519241921"/>
        <color rgb="FF92D050"/>
        <color rgb="FFFFC000"/>
      </colorScale>
    </cfRule>
  </conditionalFormatting>
  <conditionalFormatting sqref="L47">
    <cfRule type="colorScale" priority="137">
      <colorScale>
        <cfvo type="formula" val="ROUND($D$47,2)-0.01"/>
        <cfvo type="num" val="ROUND($D$47,2)"/>
        <cfvo type="formula" val="ROUND($D$47,2)+0.01"/>
        <color theme="5" tint="0.39997558519241921"/>
        <color rgb="FF92D050"/>
        <color rgb="FFFFC000"/>
      </colorScale>
    </cfRule>
  </conditionalFormatting>
  <conditionalFormatting sqref="L48">
    <cfRule type="colorScale" priority="128">
      <colorScale>
        <cfvo type="formula" val="ROUND($D$48,2)-0.01"/>
        <cfvo type="num" val="ROUND($D$48,2)"/>
        <cfvo type="formula" val="ROUND($D$48,2)+0.01"/>
        <color theme="5" tint="0.39997558519241921"/>
        <color rgb="FF92D050"/>
        <color rgb="FFFFC000"/>
      </colorScale>
    </cfRule>
  </conditionalFormatting>
  <conditionalFormatting sqref="L49">
    <cfRule type="colorScale" priority="119">
      <colorScale>
        <cfvo type="formula" val="ROUND($D$49,2)-0.01"/>
        <cfvo type="num" val="ROUND($D$49,2)"/>
        <cfvo type="formula" val="ROUND($D$49,2)+0.01"/>
        <color theme="5" tint="0.39997558519241921"/>
        <color rgb="FF92D050"/>
        <color rgb="FFFFC000"/>
      </colorScale>
    </cfRule>
  </conditionalFormatting>
  <conditionalFormatting sqref="L51:L52">
    <cfRule type="colorScale" priority="101">
      <colorScale>
        <cfvo type="formula" val="ROUND($D$51,2)-0.01"/>
        <cfvo type="num" val="ROUND($D$51,2)"/>
        <cfvo type="formula" val="ROUND($D$51,2)+0.01"/>
        <color theme="5" tint="0.39997558519241921"/>
        <color rgb="FF92D050"/>
        <color rgb="FFFFC000"/>
      </colorScale>
    </cfRule>
  </conditionalFormatting>
  <conditionalFormatting sqref="M3">
    <cfRule type="colorScale" priority="553">
      <colorScale>
        <cfvo type="formula" val="ROUND($E$3,4)-0.0001"/>
        <cfvo type="num" val="ROUND($E$3,4)"/>
        <cfvo type="formula" val="ROUND($E$3,4)+0.0001"/>
        <color theme="5" tint="0.39997558519241921"/>
        <color rgb="FF92D050"/>
        <color rgb="FFFFC000"/>
      </colorScale>
    </cfRule>
  </conditionalFormatting>
  <conditionalFormatting sqref="M4">
    <cfRule type="colorScale" priority="543">
      <colorScale>
        <cfvo type="formula" val="ROUND($E$4,4)-0.0001"/>
        <cfvo type="num" val="ROUND($E$4,4)"/>
        <cfvo type="formula" val="ROUND($E$4,4)+0.0001"/>
        <color theme="5" tint="0.39997558519241921"/>
        <color rgb="FF92D050"/>
        <color rgb="FFFFC000"/>
      </colorScale>
    </cfRule>
  </conditionalFormatting>
  <conditionalFormatting sqref="M5">
    <cfRule type="colorScale" priority="534">
      <colorScale>
        <cfvo type="formula" val="ROUND($E$5,4)-0.0001"/>
        <cfvo type="num" val="ROUND($E$5,4)"/>
        <cfvo type="formula" val="ROUND($E$5,4)+0.0001"/>
        <color theme="5" tint="0.39997558519241921"/>
        <color rgb="FF92D050"/>
        <color rgb="FFFFC000"/>
      </colorScale>
    </cfRule>
  </conditionalFormatting>
  <conditionalFormatting sqref="M6">
    <cfRule type="colorScale" priority="525">
      <colorScale>
        <cfvo type="formula" val="ROUND($E$6,4)-0.0001"/>
        <cfvo type="num" val="ROUND($E$6,4)"/>
        <cfvo type="formula" val="ROUND($E$6,4)+0.0001"/>
        <color theme="5" tint="0.39997558519241921"/>
        <color rgb="FF92D050"/>
        <color rgb="FFFFC000"/>
      </colorScale>
    </cfRule>
  </conditionalFormatting>
  <conditionalFormatting sqref="M7">
    <cfRule type="colorScale" priority="516">
      <colorScale>
        <cfvo type="formula" val="ROUND($E$7,4)-0.0001"/>
        <cfvo type="num" val="ROUND($E$7,4)"/>
        <cfvo type="formula" val="ROUND($E$7,4)+0.0001"/>
        <color theme="5" tint="0.39997558519241921"/>
        <color rgb="FF92D050"/>
        <color rgb="FFFFC000"/>
      </colorScale>
    </cfRule>
  </conditionalFormatting>
  <conditionalFormatting sqref="M8">
    <cfRule type="colorScale" priority="507">
      <colorScale>
        <cfvo type="formula" val="ROUND($E$8,4)-0.0001"/>
        <cfvo type="num" val="ROUND($E$8,4)"/>
        <cfvo type="formula" val="ROUND($E$8,4)+0.0001"/>
        <color theme="5" tint="0.39997558519241921"/>
        <color rgb="FF92D050"/>
        <color rgb="FFFFC000"/>
      </colorScale>
    </cfRule>
  </conditionalFormatting>
  <conditionalFormatting sqref="M9">
    <cfRule type="colorScale" priority="498">
      <colorScale>
        <cfvo type="formula" val="ROUND($E$9,4)-0.0001"/>
        <cfvo type="num" val="ROUND($E$9,4)"/>
        <cfvo type="formula" val="ROUND($E$9,4)+0.0001"/>
        <color theme="5" tint="0.39997558519241921"/>
        <color rgb="FF92D050"/>
        <color rgb="FFFFC000"/>
      </colorScale>
    </cfRule>
  </conditionalFormatting>
  <conditionalFormatting sqref="M10">
    <cfRule type="colorScale" priority="489">
      <colorScale>
        <cfvo type="formula" val="ROUND($E$10,4)-0.0001"/>
        <cfvo type="num" val="ROUND($E$10,4)"/>
        <cfvo type="formula" val="ROUND($E$10,4)+0.0001"/>
        <color theme="5" tint="0.39997558519241921"/>
        <color rgb="FF92D050"/>
        <color rgb="FFFFC000"/>
      </colorScale>
    </cfRule>
  </conditionalFormatting>
  <conditionalFormatting sqref="M11">
    <cfRule type="colorScale" priority="480">
      <colorScale>
        <cfvo type="formula" val="ROUND($E$11,4)-0.0001"/>
        <cfvo type="num" val="ROUND($E$11,4)"/>
        <cfvo type="formula" val="ROUND($E$11,4)+0.0001"/>
        <color theme="5" tint="0.39997558519241921"/>
        <color rgb="FF92D050"/>
        <color rgb="FFFFC000"/>
      </colorScale>
    </cfRule>
  </conditionalFormatting>
  <conditionalFormatting sqref="M12">
    <cfRule type="colorScale" priority="471">
      <colorScale>
        <cfvo type="formula" val="ROUND($E$12,4)-0.0001"/>
        <cfvo type="num" val="ROUND($E$12,4)"/>
        <cfvo type="formula" val="ROUND($E$12,4)+0.0001"/>
        <color theme="5" tint="0.39997558519241921"/>
        <color rgb="FF92D050"/>
        <color rgb="FFFFC000"/>
      </colorScale>
    </cfRule>
  </conditionalFormatting>
  <conditionalFormatting sqref="M13">
    <cfRule type="colorScale" priority="462">
      <colorScale>
        <cfvo type="formula" val="ROUND($E$13,4)-0.0001"/>
        <cfvo type="num" val="ROUND($E$13,4)"/>
        <cfvo type="formula" val="ROUND($E$13,4)+0.0001"/>
        <color theme="5" tint="0.39997558519241921"/>
        <color rgb="FF92D050"/>
        <color rgb="FFFFC000"/>
      </colorScale>
    </cfRule>
  </conditionalFormatting>
  <conditionalFormatting sqref="M14">
    <cfRule type="colorScale" priority="453">
      <colorScale>
        <cfvo type="formula" val="ROUND($E$14,4)-0.0001"/>
        <cfvo type="num" val="ROUND($E$14,4)"/>
        <cfvo type="formula" val="ROUND($E$14,4)+0.0001"/>
        <color theme="5" tint="0.39997558519241921"/>
        <color rgb="FF92D050"/>
        <color rgb="FFFFC000"/>
      </colorScale>
    </cfRule>
  </conditionalFormatting>
  <conditionalFormatting sqref="M15">
    <cfRule type="colorScale" priority="444">
      <colorScale>
        <cfvo type="formula" val="ROUND($E$15,4)-0.0001"/>
        <cfvo type="num" val="ROUND($E$15,4)"/>
        <cfvo type="formula" val="ROUND($E$15,4)+0.0001"/>
        <color theme="5" tint="0.39997558519241921"/>
        <color rgb="FF92D050"/>
        <color rgb="FFFFC000"/>
      </colorScale>
    </cfRule>
  </conditionalFormatting>
  <conditionalFormatting sqref="M16">
    <cfRule type="colorScale" priority="408">
      <colorScale>
        <cfvo type="formula" val="ROUND($E$16,4)-0.0001"/>
        <cfvo type="num" val="ROUND($E$16,4)"/>
        <cfvo type="formula" val="ROUND($E$16,4)+0.0001"/>
        <color theme="5" tint="0.39997558519241921"/>
        <color rgb="FF92D050"/>
        <color rgb="FFFFC000"/>
      </colorScale>
    </cfRule>
  </conditionalFormatting>
  <conditionalFormatting sqref="M17">
    <cfRule type="colorScale" priority="399">
      <colorScale>
        <cfvo type="formula" val="ROUND($E$17,4)-0.0001"/>
        <cfvo type="num" val="ROUND($E$17,4)"/>
        <cfvo type="formula" val="ROUND($E$17,4)+0.0001"/>
        <color theme="5" tint="0.39997558519241921"/>
        <color rgb="FF92D050"/>
        <color rgb="FFFFC000"/>
      </colorScale>
    </cfRule>
  </conditionalFormatting>
  <conditionalFormatting sqref="M18">
    <cfRule type="colorScale" priority="417">
      <colorScale>
        <cfvo type="formula" val="ROUND($E$18,4)-0.0001"/>
        <cfvo type="num" val="ROUND($E$18,4)"/>
        <cfvo type="formula" val="ROUND($E$18,4)+0.0001"/>
        <color theme="5" tint="0.39997558519241921"/>
        <color rgb="FF92D050"/>
        <color rgb="FFFFC000"/>
      </colorScale>
    </cfRule>
  </conditionalFormatting>
  <conditionalFormatting sqref="M19">
    <cfRule type="colorScale" priority="390">
      <colorScale>
        <cfvo type="formula" val="ROUND($E$19,4)-0.0001"/>
        <cfvo type="num" val="ROUND($E$19,4)"/>
        <cfvo type="formula" val="ROUND($E$19,4)+0.0001"/>
        <color theme="5" tint="0.39997558519241921"/>
        <color rgb="FF92D050"/>
        <color rgb="FFFFC000"/>
      </colorScale>
    </cfRule>
  </conditionalFormatting>
  <conditionalFormatting sqref="M20">
    <cfRule type="colorScale" priority="381">
      <colorScale>
        <cfvo type="formula" val="ROUND($E$20,4)-0.0001"/>
        <cfvo type="num" val="ROUND($E$20,4)"/>
        <cfvo type="formula" val="ROUND($E$20,4)+0.0001"/>
        <color theme="5" tint="0.39997558519241921"/>
        <color rgb="FF92D050"/>
        <color rgb="FFFFC000"/>
      </colorScale>
    </cfRule>
  </conditionalFormatting>
  <conditionalFormatting sqref="M21">
    <cfRule type="colorScale" priority="372">
      <colorScale>
        <cfvo type="formula" val="ROUND($E$21,4)-0.0001"/>
        <cfvo type="num" val="ROUND($E$21,4)"/>
        <cfvo type="formula" val="ROUND($E$21,4)+0.0001"/>
        <color theme="5" tint="0.39997558519241921"/>
        <color rgb="FF92D050"/>
        <color rgb="FFFFC000"/>
      </colorScale>
    </cfRule>
  </conditionalFormatting>
  <conditionalFormatting sqref="M22">
    <cfRule type="colorScale" priority="363">
      <colorScale>
        <cfvo type="formula" val="ROUND($E$22,4)-0.0001"/>
        <cfvo type="num" val="ROUND($E$22,4)"/>
        <cfvo type="formula" val="ROUND($E$22,4)+0.0001"/>
        <color theme="5" tint="0.39997558519241921"/>
        <color rgb="FF92D050"/>
        <color rgb="FFFFC000"/>
      </colorScale>
    </cfRule>
  </conditionalFormatting>
  <conditionalFormatting sqref="M23">
    <cfRule type="colorScale" priority="354">
      <colorScale>
        <cfvo type="formula" val="ROUND($E$23,4)-0.0001"/>
        <cfvo type="num" val="ROUND($E$23,4)"/>
        <cfvo type="formula" val="ROUND($E$23,4)+0.0001"/>
        <color theme="5" tint="0.39997558519241921"/>
        <color rgb="FF92D050"/>
        <color rgb="FFFFC000"/>
      </colorScale>
    </cfRule>
  </conditionalFormatting>
  <conditionalFormatting sqref="M24">
    <cfRule type="colorScale" priority="345">
      <colorScale>
        <cfvo type="formula" val="ROUND($E$24,4)-0.0001"/>
        <cfvo type="num" val="ROUND($E$24,4)"/>
        <cfvo type="formula" val="ROUND($E$24,4)+0.0001"/>
        <color theme="5" tint="0.39997558519241921"/>
        <color rgb="FF92D050"/>
        <color rgb="FFFFC000"/>
      </colorScale>
    </cfRule>
  </conditionalFormatting>
  <conditionalFormatting sqref="M25">
    <cfRule type="colorScale" priority="336">
      <colorScale>
        <cfvo type="formula" val="ROUND($E$25,4)-0.0001"/>
        <cfvo type="num" val="ROUND($E$25,4)"/>
        <cfvo type="formula" val="ROUND($E$25,4)+0.0001"/>
        <color theme="5" tint="0.39997558519241921"/>
        <color rgb="FF92D050"/>
        <color rgb="FFFFC000"/>
      </colorScale>
    </cfRule>
  </conditionalFormatting>
  <conditionalFormatting sqref="M26">
    <cfRule type="colorScale" priority="327">
      <colorScale>
        <cfvo type="formula" val="ROUND($E$26,4)-0.0001"/>
        <cfvo type="num" val="ROUND($E$26,4)"/>
        <cfvo type="formula" val="ROUND($E$26,4)+0.0001"/>
        <color theme="5" tint="0.39997558519241921"/>
        <color rgb="FF92D050"/>
        <color rgb="FFFFC000"/>
      </colorScale>
    </cfRule>
  </conditionalFormatting>
  <conditionalFormatting sqref="M27">
    <cfRule type="colorScale" priority="318">
      <colorScale>
        <cfvo type="formula" val="ROUND($E$27,4)-0.0001"/>
        <cfvo type="num" val="ROUND($E$27,4)"/>
        <cfvo type="formula" val="ROUND($E$27,4)+0.0001"/>
        <color theme="5" tint="0.39997558519241921"/>
        <color rgb="FF92D050"/>
        <color rgb="FFFFC000"/>
      </colorScale>
    </cfRule>
  </conditionalFormatting>
  <conditionalFormatting sqref="M28">
    <cfRule type="colorScale" priority="309">
      <colorScale>
        <cfvo type="formula" val="ROUND($E$28,4)-0.0001"/>
        <cfvo type="num" val="ROUND($E$28,4)"/>
        <cfvo type="formula" val="ROUND($E$28,4)+0.0001"/>
        <color theme="5" tint="0.39997558519241921"/>
        <color rgb="FF92D050"/>
        <color rgb="FFFFC000"/>
      </colorScale>
    </cfRule>
  </conditionalFormatting>
  <conditionalFormatting sqref="M29">
    <cfRule type="colorScale" priority="300">
      <colorScale>
        <cfvo type="formula" val="ROUND($E$29,4)-0.0001"/>
        <cfvo type="num" val="ROUND($E$29,4)"/>
        <cfvo type="formula" val="ROUND($E$29,4)+0.0001"/>
        <color theme="5" tint="0.39997558519241921"/>
        <color rgb="FF92D050"/>
        <color rgb="FFFFC000"/>
      </colorScale>
    </cfRule>
  </conditionalFormatting>
  <conditionalFormatting sqref="M30">
    <cfRule type="colorScale" priority="291">
      <colorScale>
        <cfvo type="formula" val="ROUND($E$30,4)-0.0001"/>
        <cfvo type="num" val="ROUND($E$30,4)"/>
        <cfvo type="formula" val="ROUND($E$30,4)+0.0001"/>
        <color theme="5" tint="0.39997558519241921"/>
        <color rgb="FF92D050"/>
        <color rgb="FFFFC000"/>
      </colorScale>
    </cfRule>
  </conditionalFormatting>
  <conditionalFormatting sqref="M31">
    <cfRule type="colorScale" priority="282">
      <colorScale>
        <cfvo type="formula" val="ROUND($E$31,4)-0.0001"/>
        <cfvo type="num" val="ROUND($E$31,4)"/>
        <cfvo type="formula" val="ROUND($E$31,4)+0.0001"/>
        <color theme="5" tint="0.39997558519241921"/>
        <color rgb="FF92D050"/>
        <color rgb="FFFFC000"/>
      </colorScale>
    </cfRule>
  </conditionalFormatting>
  <conditionalFormatting sqref="M32">
    <cfRule type="colorScale" priority="273">
      <colorScale>
        <cfvo type="formula" val="ROUND($E$32,4)-0.0001"/>
        <cfvo type="num" val="ROUND($E$32,4)"/>
        <cfvo type="formula" val="ROUND($E$32,4)+0.0001"/>
        <color theme="5" tint="0.39997558519241921"/>
        <color rgb="FF92D050"/>
        <color rgb="FFFFC000"/>
      </colorScale>
    </cfRule>
  </conditionalFormatting>
  <conditionalFormatting sqref="M33">
    <cfRule type="colorScale" priority="264">
      <colorScale>
        <cfvo type="formula" val="ROUND($E$33,4)-0.0001"/>
        <cfvo type="num" val="ROUND($E$33,4)"/>
        <cfvo type="formula" val="ROUND($E$33,4)+0.0001"/>
        <color theme="5" tint="0.39997558519241921"/>
        <color rgb="FF92D050"/>
        <color rgb="FFFFC000"/>
      </colorScale>
    </cfRule>
  </conditionalFormatting>
  <conditionalFormatting sqref="M34">
    <cfRule type="colorScale" priority="255">
      <colorScale>
        <cfvo type="formula" val="ROUND($E$34,4)-0.0001"/>
        <cfvo type="num" val="ROUND($E$34,4)"/>
        <cfvo type="formula" val="ROUND($E$34,4)+0.0001"/>
        <color theme="5" tint="0.39997558519241921"/>
        <color rgb="FF92D050"/>
        <color rgb="FFFFC000"/>
      </colorScale>
    </cfRule>
  </conditionalFormatting>
  <conditionalFormatting sqref="M35">
    <cfRule type="colorScale" priority="246">
      <colorScale>
        <cfvo type="formula" val="ROUND($E$35,4)-0.0001"/>
        <cfvo type="num" val="ROUND($E$35,4)"/>
        <cfvo type="formula" val="ROUND($E$35,4)+0.0001"/>
        <color theme="5" tint="0.39997558519241921"/>
        <color rgb="FF92D050"/>
        <color rgb="FFFFC000"/>
      </colorScale>
    </cfRule>
  </conditionalFormatting>
  <conditionalFormatting sqref="M36">
    <cfRule type="colorScale" priority="237">
      <colorScale>
        <cfvo type="formula" val="ROUND($E$36,4)-0.0001"/>
        <cfvo type="num" val="ROUND($E$36,4)"/>
        <cfvo type="formula" val="ROUND($E$36,4)+0.0001"/>
        <color theme="5" tint="0.39997558519241921"/>
        <color rgb="FF92D050"/>
        <color rgb="FFFFC000"/>
      </colorScale>
    </cfRule>
  </conditionalFormatting>
  <conditionalFormatting sqref="M37">
    <cfRule type="colorScale" priority="228">
      <colorScale>
        <cfvo type="formula" val="ROUND($E$37,4)-0.0001"/>
        <cfvo type="num" val="ROUND($E$37,4)"/>
        <cfvo type="formula" val="ROUND($E$37,4)+0.0001"/>
        <color theme="5" tint="0.39997558519241921"/>
        <color rgb="FF92D050"/>
        <color rgb="FFFFC000"/>
      </colorScale>
    </cfRule>
  </conditionalFormatting>
  <conditionalFormatting sqref="M38">
    <cfRule type="colorScale" priority="219">
      <colorScale>
        <cfvo type="formula" val="ROUND($E$38,4)-0.0001"/>
        <cfvo type="num" val="ROUND($E$38,4)"/>
        <cfvo type="formula" val="ROUND($E$38,4)+0.0001"/>
        <color theme="5" tint="0.39997558519241921"/>
        <color rgb="FF92D050"/>
        <color rgb="FFFFC000"/>
      </colorScale>
    </cfRule>
  </conditionalFormatting>
  <conditionalFormatting sqref="M39">
    <cfRule type="colorScale" priority="210">
      <colorScale>
        <cfvo type="formula" val="ROUND($E$39,4)-0.0001"/>
        <cfvo type="num" val="ROUND($E$39,4)"/>
        <cfvo type="formula" val="ROUND($E$39,4)+0.0001"/>
        <color theme="5" tint="0.39997558519241921"/>
        <color rgb="FF92D050"/>
        <color rgb="FFFFC000"/>
      </colorScale>
    </cfRule>
  </conditionalFormatting>
  <conditionalFormatting sqref="M40">
    <cfRule type="colorScale" priority="201">
      <colorScale>
        <cfvo type="formula" val="ROUND($E$40,4)-0.0001"/>
        <cfvo type="num" val="ROUND($E$40,4)"/>
        <cfvo type="formula" val="ROUND($E$40,4)+0.0001"/>
        <color theme="5" tint="0.39997558519241921"/>
        <color rgb="FF92D050"/>
        <color rgb="FFFFC000"/>
      </colorScale>
    </cfRule>
  </conditionalFormatting>
  <conditionalFormatting sqref="M41">
    <cfRule type="colorScale" priority="192">
      <colorScale>
        <cfvo type="formula" val="ROUND($E$41,4)-0.0001"/>
        <cfvo type="num" val="ROUND($E$41,4)"/>
        <cfvo type="formula" val="ROUND($E$41,4)+0.0001"/>
        <color theme="5" tint="0.39997558519241921"/>
        <color rgb="FF92D050"/>
        <color rgb="FFFFC000"/>
      </colorScale>
    </cfRule>
  </conditionalFormatting>
  <conditionalFormatting sqref="M42">
    <cfRule type="colorScale" priority="183">
      <colorScale>
        <cfvo type="formula" val="ROUND($E$42,4)-0.0001"/>
        <cfvo type="num" val="ROUND($E$42,4)"/>
        <cfvo type="formula" val="ROUND($E$42,4)+0.0001"/>
        <color theme="5" tint="0.39997558519241921"/>
        <color rgb="FF92D050"/>
        <color rgb="FFFFC000"/>
      </colorScale>
    </cfRule>
  </conditionalFormatting>
  <conditionalFormatting sqref="M43">
    <cfRule type="colorScale" priority="174">
      <colorScale>
        <cfvo type="formula" val="ROUND($E$43,4)-0.0001"/>
        <cfvo type="num" val="ROUND($E$43,4)"/>
        <cfvo type="formula" val="ROUND($E$43,4)+0.0001"/>
        <color theme="5" tint="0.39997558519241921"/>
        <color rgb="FF92D050"/>
        <color rgb="FFFFC000"/>
      </colorScale>
    </cfRule>
  </conditionalFormatting>
  <conditionalFormatting sqref="M44">
    <cfRule type="colorScale" priority="165">
      <colorScale>
        <cfvo type="formula" val="ROUND($E$44,4)-0.0001"/>
        <cfvo type="num" val="ROUND($E$44,4)"/>
        <cfvo type="formula" val="ROUND($E$44,4)+0.0001"/>
        <color theme="5" tint="0.39997558519241921"/>
        <color rgb="FF92D050"/>
        <color rgb="FFFFC000"/>
      </colorScale>
    </cfRule>
  </conditionalFormatting>
  <conditionalFormatting sqref="M45">
    <cfRule type="colorScale" priority="156">
      <colorScale>
        <cfvo type="formula" val="ROUND($E$45,4)-0.0001"/>
        <cfvo type="num" val="ROUND($E$45,4)"/>
        <cfvo type="formula" val="ROUND($E$45,4)+0.0001"/>
        <color theme="5" tint="0.39997558519241921"/>
        <color rgb="FF92D050"/>
        <color rgb="FFFFC000"/>
      </colorScale>
    </cfRule>
  </conditionalFormatting>
  <conditionalFormatting sqref="M46">
    <cfRule type="colorScale" priority="147">
      <colorScale>
        <cfvo type="formula" val="ROUND($E$46,4)-0.0001"/>
        <cfvo type="num" val="ROUND($E$46,4)"/>
        <cfvo type="formula" val="ROUND($E$46,4)+0.0001"/>
        <color theme="5" tint="0.39997558519241921"/>
        <color rgb="FF92D050"/>
        <color rgb="FFFFC000"/>
      </colorScale>
    </cfRule>
  </conditionalFormatting>
  <conditionalFormatting sqref="M47">
    <cfRule type="colorScale" priority="138">
      <colorScale>
        <cfvo type="formula" val="ROUND($E$47,4)-0.0001"/>
        <cfvo type="num" val="ROUND($E$47,4)"/>
        <cfvo type="formula" val="ROUND($E$47,4)+0.0001"/>
        <color theme="5" tint="0.39997558519241921"/>
        <color rgb="FF92D050"/>
        <color rgb="FFFFC000"/>
      </colorScale>
    </cfRule>
  </conditionalFormatting>
  <conditionalFormatting sqref="M48">
    <cfRule type="colorScale" priority="129">
      <colorScale>
        <cfvo type="formula" val="ROUND($E$48,4)-0.0001"/>
        <cfvo type="num" val="ROUND($E$48,4)"/>
        <cfvo type="formula" val="ROUND($E$48,4)+0.0001"/>
        <color theme="5" tint="0.39997558519241921"/>
        <color rgb="FF92D050"/>
        <color rgb="FFFFC000"/>
      </colorScale>
    </cfRule>
  </conditionalFormatting>
  <conditionalFormatting sqref="M49">
    <cfRule type="colorScale" priority="120">
      <colorScale>
        <cfvo type="formula" val="ROUND($E$49,4)-0.0001"/>
        <cfvo type="num" val="ROUND($E$49,4)"/>
        <cfvo type="formula" val="ROUND($E$49,4)+0.0001"/>
        <color theme="5" tint="0.39997558519241921"/>
        <color rgb="FF92D050"/>
        <color rgb="FFFFC000"/>
      </colorScale>
    </cfRule>
  </conditionalFormatting>
  <conditionalFormatting sqref="M51:M52">
    <cfRule type="colorScale" priority="102">
      <colorScale>
        <cfvo type="formula" val="ROUND($E$51,4)-0.0001"/>
        <cfvo type="num" val="ROUND($E$51,4)"/>
        <cfvo type="formula" val="ROUND($E$51,4)+0.0001"/>
        <color theme="5" tint="0.39997558519241921"/>
        <color rgb="FF92D050"/>
        <color rgb="FFFFC000"/>
      </colorScale>
    </cfRule>
  </conditionalFormatting>
  <conditionalFormatting sqref="N3">
    <cfRule type="colorScale" priority="555">
      <colorScale>
        <cfvo type="formula" val="ROUND($F$3,2)-0.01"/>
        <cfvo type="num" val="ROUND($F$3,2)"/>
        <cfvo type="formula" val="ROUND($F$3,2)+0.01"/>
        <color theme="5" tint="0.39997558519241921"/>
        <color rgb="FF92D050"/>
        <color rgb="FFFFC000"/>
      </colorScale>
    </cfRule>
  </conditionalFormatting>
  <conditionalFormatting sqref="N4">
    <cfRule type="colorScale" priority="544">
      <colorScale>
        <cfvo type="formula" val="ROUND($F$4,2)-0.01"/>
        <cfvo type="num" val="ROUND($F$4,2)"/>
        <cfvo type="formula" val="ROUND($F$4,2)+0.01"/>
        <color theme="5" tint="0.39997558519241921"/>
        <color rgb="FF92D050"/>
        <color rgb="FFFFC000"/>
      </colorScale>
    </cfRule>
  </conditionalFormatting>
  <conditionalFormatting sqref="N5">
    <cfRule type="colorScale" priority="535">
      <colorScale>
        <cfvo type="formula" val="ROUND($F$5,2)-0.01"/>
        <cfvo type="num" val="ROUND($F$5,2)"/>
        <cfvo type="formula" val="ROUND($F$5,2)+0.01"/>
        <color theme="5" tint="0.39997558519241921"/>
        <color rgb="FF92D050"/>
        <color rgb="FFFFC000"/>
      </colorScale>
    </cfRule>
  </conditionalFormatting>
  <conditionalFormatting sqref="N6">
    <cfRule type="colorScale" priority="526">
      <colorScale>
        <cfvo type="formula" val="ROUND($F$6,2)-0.01"/>
        <cfvo type="num" val="ROUND($F$6,2)"/>
        <cfvo type="formula" val="ROUND($F$6,2)+0.01"/>
        <color theme="5" tint="0.39997558519241921"/>
        <color rgb="FF92D050"/>
        <color rgb="FFFFC000"/>
      </colorScale>
    </cfRule>
  </conditionalFormatting>
  <conditionalFormatting sqref="N7">
    <cfRule type="colorScale" priority="517">
      <colorScale>
        <cfvo type="formula" val="ROUND($F$7,2)-0.01"/>
        <cfvo type="num" val="ROUND($F$7,2)"/>
        <cfvo type="formula" val="ROUND($F$7,2)+0.01"/>
        <color theme="5" tint="0.39997558519241921"/>
        <color rgb="FF92D050"/>
        <color rgb="FFFFC000"/>
      </colorScale>
    </cfRule>
  </conditionalFormatting>
  <conditionalFormatting sqref="N8">
    <cfRule type="colorScale" priority="508">
      <colorScale>
        <cfvo type="formula" val="ROUND($F$8,2)-0.01"/>
        <cfvo type="num" val="ROUND($F$8,2)"/>
        <cfvo type="formula" val="ROUND($F$8,2)+0.01"/>
        <color theme="5" tint="0.39997558519241921"/>
        <color rgb="FF92D050"/>
        <color rgb="FFFFC000"/>
      </colorScale>
    </cfRule>
  </conditionalFormatting>
  <conditionalFormatting sqref="N9">
    <cfRule type="colorScale" priority="499">
      <colorScale>
        <cfvo type="formula" val="ROUND($F$9,2)-0.01"/>
        <cfvo type="num" val="ROUND($F$9,2)"/>
        <cfvo type="formula" val="ROUND($F$9,2)+0.01"/>
        <color theme="5" tint="0.39997558519241921"/>
        <color rgb="FF92D050"/>
        <color rgb="FFFFC000"/>
      </colorScale>
    </cfRule>
  </conditionalFormatting>
  <conditionalFormatting sqref="N10">
    <cfRule type="colorScale" priority="490">
      <colorScale>
        <cfvo type="formula" val="ROUND($F$10,2)-0.01"/>
        <cfvo type="num" val="ROUND($F$10,2)"/>
        <cfvo type="formula" val="ROUND($F$10,2)+0.01"/>
        <color theme="5" tint="0.39997558519241921"/>
        <color rgb="FF92D050"/>
        <color rgb="FFFFC000"/>
      </colorScale>
    </cfRule>
  </conditionalFormatting>
  <conditionalFormatting sqref="N11">
    <cfRule type="colorScale" priority="481">
      <colorScale>
        <cfvo type="formula" val="ROUND($F$11,2)-0.01"/>
        <cfvo type="num" val="ROUND($F$11,2)"/>
        <cfvo type="formula" val="ROUND($F$11,2)+0.01"/>
        <color theme="5" tint="0.39997558519241921"/>
        <color rgb="FF92D050"/>
        <color rgb="FFFFC000"/>
      </colorScale>
    </cfRule>
  </conditionalFormatting>
  <conditionalFormatting sqref="N12">
    <cfRule type="colorScale" priority="472">
      <colorScale>
        <cfvo type="formula" val="ROUND($F$12,2)-0.01"/>
        <cfvo type="num" val="ROUND($F$12,2)"/>
        <cfvo type="formula" val="ROUND($F$12,2)+0.01"/>
        <color theme="5" tint="0.39997558519241921"/>
        <color rgb="FF92D050"/>
        <color rgb="FFFFC000"/>
      </colorScale>
    </cfRule>
  </conditionalFormatting>
  <conditionalFormatting sqref="N13">
    <cfRule type="colorScale" priority="463">
      <colorScale>
        <cfvo type="formula" val="ROUND($F$13,2)-0.01"/>
        <cfvo type="num" val="ROUND($F$13,2)"/>
        <cfvo type="formula" val="ROUND($F$13,2)+0.01"/>
        <color theme="5" tint="0.39997558519241921"/>
        <color rgb="FF92D050"/>
        <color rgb="FFFFC000"/>
      </colorScale>
    </cfRule>
  </conditionalFormatting>
  <conditionalFormatting sqref="N14">
    <cfRule type="colorScale" priority="454">
      <colorScale>
        <cfvo type="formula" val="ROUND($F$14,2)-0.01"/>
        <cfvo type="num" val="ROUND($F$14,2)"/>
        <cfvo type="formula" val="ROUND($F$14,2)+0.01"/>
        <color theme="5" tint="0.39997558519241921"/>
        <color rgb="FF92D050"/>
        <color rgb="FFFFC000"/>
      </colorScale>
    </cfRule>
  </conditionalFormatting>
  <conditionalFormatting sqref="N15">
    <cfRule type="colorScale" priority="445">
      <colorScale>
        <cfvo type="formula" val="ROUND($F$15,2)-0.01"/>
        <cfvo type="num" val="ROUND($F$15,2)"/>
        <cfvo type="formula" val="ROUND($F$15,2)+0.01"/>
        <color theme="5" tint="0.39997558519241921"/>
        <color rgb="FF92D050"/>
        <color rgb="FFFFC000"/>
      </colorScale>
    </cfRule>
  </conditionalFormatting>
  <conditionalFormatting sqref="N16">
    <cfRule type="colorScale" priority="409">
      <colorScale>
        <cfvo type="formula" val="ROUND($F$16,2)-0.01"/>
        <cfvo type="num" val="ROUND($F$16,2)"/>
        <cfvo type="formula" val="ROUND($F$16,2)+0.01"/>
        <color theme="5" tint="0.39997558519241921"/>
        <color rgb="FF92D050"/>
        <color rgb="FFFFC000"/>
      </colorScale>
    </cfRule>
  </conditionalFormatting>
  <conditionalFormatting sqref="N17">
    <cfRule type="colorScale" priority="400">
      <colorScale>
        <cfvo type="formula" val="ROUND($F$17,2)-0.01"/>
        <cfvo type="num" val="ROUND($F$17,2)"/>
        <cfvo type="formula" val="ROUND($F$17,2)+0.01"/>
        <color theme="5" tint="0.39997558519241921"/>
        <color rgb="FF92D050"/>
        <color rgb="FFFFC000"/>
      </colorScale>
    </cfRule>
  </conditionalFormatting>
  <conditionalFormatting sqref="N18">
    <cfRule type="colorScale" priority="418">
      <colorScale>
        <cfvo type="formula" val="ROUND($F$18,2)-0.01"/>
        <cfvo type="num" val="ROUND($F$18,2)"/>
        <cfvo type="formula" val="ROUND($F$18,2)+0.01"/>
        <color theme="5" tint="0.39997558519241921"/>
        <color rgb="FF92D050"/>
        <color rgb="FFFFC000"/>
      </colorScale>
    </cfRule>
  </conditionalFormatting>
  <conditionalFormatting sqref="N19">
    <cfRule type="colorScale" priority="391">
      <colorScale>
        <cfvo type="formula" val="ROUND($F$19,2)-0.01"/>
        <cfvo type="num" val="ROUND($F$19,2)"/>
        <cfvo type="formula" val="ROUND($F$19,2)+0.01"/>
        <color theme="5" tint="0.39997558519241921"/>
        <color rgb="FF92D050"/>
        <color rgb="FFFFC000"/>
      </colorScale>
    </cfRule>
  </conditionalFormatting>
  <conditionalFormatting sqref="N20">
    <cfRule type="colorScale" priority="382">
      <colorScale>
        <cfvo type="formula" val="ROUND($F$20,2)-0.01"/>
        <cfvo type="num" val="ROUND($F$20,2)"/>
        <cfvo type="formula" val="ROUND($F$20,2)+0.01"/>
        <color theme="5" tint="0.39997558519241921"/>
        <color rgb="FF92D050"/>
        <color rgb="FFFFC000"/>
      </colorScale>
    </cfRule>
  </conditionalFormatting>
  <conditionalFormatting sqref="N21">
    <cfRule type="colorScale" priority="373">
      <colorScale>
        <cfvo type="formula" val="ROUND($F$21,2)-0.01"/>
        <cfvo type="num" val="ROUND($F$21,2)"/>
        <cfvo type="formula" val="ROUND($F$21,2)+0.01"/>
        <color theme="5" tint="0.39997558519241921"/>
        <color rgb="FF92D050"/>
        <color rgb="FFFFC000"/>
      </colorScale>
    </cfRule>
  </conditionalFormatting>
  <conditionalFormatting sqref="N22">
    <cfRule type="colorScale" priority="364">
      <colorScale>
        <cfvo type="formula" val="ROUND($F$22,2)-0.01"/>
        <cfvo type="num" val="ROUND($F$22,2)"/>
        <cfvo type="formula" val="ROUND($F$22,2)+0.01"/>
        <color theme="5" tint="0.39997558519241921"/>
        <color rgb="FF92D050"/>
        <color rgb="FFFFC000"/>
      </colorScale>
    </cfRule>
  </conditionalFormatting>
  <conditionalFormatting sqref="N23">
    <cfRule type="colorScale" priority="355">
      <colorScale>
        <cfvo type="formula" val="ROUND($F$23,2)-0.01"/>
        <cfvo type="num" val="ROUND($F$23,2)"/>
        <cfvo type="formula" val="ROUND($F$23,2)+0.01"/>
        <color theme="5" tint="0.39997558519241921"/>
        <color rgb="FF92D050"/>
        <color rgb="FFFFC000"/>
      </colorScale>
    </cfRule>
  </conditionalFormatting>
  <conditionalFormatting sqref="N24">
    <cfRule type="colorScale" priority="346">
      <colorScale>
        <cfvo type="formula" val="ROUND($F$24,2)-0.01"/>
        <cfvo type="num" val="ROUND($F$24,2)"/>
        <cfvo type="formula" val="ROUND($F$24,2)+0.01"/>
        <color theme="5" tint="0.39997558519241921"/>
        <color rgb="FF92D050"/>
        <color rgb="FFFFC000"/>
      </colorScale>
    </cfRule>
  </conditionalFormatting>
  <conditionalFormatting sqref="N25">
    <cfRule type="colorScale" priority="337">
      <colorScale>
        <cfvo type="formula" val="ROUND($F$25,2)-0.01"/>
        <cfvo type="num" val="ROUND($F$25,2)"/>
        <cfvo type="formula" val="ROUND($F$25,2)+0.01"/>
        <color theme="5" tint="0.39997558519241921"/>
        <color rgb="FF92D050"/>
        <color rgb="FFFFC000"/>
      </colorScale>
    </cfRule>
  </conditionalFormatting>
  <conditionalFormatting sqref="N26">
    <cfRule type="colorScale" priority="328">
      <colorScale>
        <cfvo type="formula" val="ROUND($F$26,2)-0.01"/>
        <cfvo type="num" val="ROUND($F$26,2)"/>
        <cfvo type="formula" val="ROUND($F$26,2)+0.01"/>
        <color theme="5" tint="0.39997558519241921"/>
        <color rgb="FF92D050"/>
        <color rgb="FFFFC000"/>
      </colorScale>
    </cfRule>
  </conditionalFormatting>
  <conditionalFormatting sqref="N27">
    <cfRule type="colorScale" priority="319">
      <colorScale>
        <cfvo type="formula" val="ROUND($F$27,2)-0.01"/>
        <cfvo type="num" val="ROUND($F$27,2)"/>
        <cfvo type="formula" val="ROUND($F$27,2)+0.01"/>
        <color theme="5" tint="0.39997558519241921"/>
        <color rgb="FF92D050"/>
        <color rgb="FFFFC000"/>
      </colorScale>
    </cfRule>
  </conditionalFormatting>
  <conditionalFormatting sqref="N28">
    <cfRule type="colorScale" priority="310">
      <colorScale>
        <cfvo type="formula" val="ROUND($F$28,2)-0.01"/>
        <cfvo type="num" val="ROUND($F$28,2)"/>
        <cfvo type="formula" val="ROUND($F$28,2)+0.01"/>
        <color theme="5" tint="0.39997558519241921"/>
        <color rgb="FF92D050"/>
        <color rgb="FFFFC000"/>
      </colorScale>
    </cfRule>
  </conditionalFormatting>
  <conditionalFormatting sqref="N29">
    <cfRule type="colorScale" priority="301">
      <colorScale>
        <cfvo type="formula" val="ROUND($F$29,2)-0.01"/>
        <cfvo type="num" val="ROUND($F$29,2)"/>
        <cfvo type="formula" val="ROUND($F$29,2)+0.01"/>
        <color theme="5" tint="0.39997558519241921"/>
        <color rgb="FF92D050"/>
        <color rgb="FFFFC000"/>
      </colorScale>
    </cfRule>
  </conditionalFormatting>
  <conditionalFormatting sqref="N30">
    <cfRule type="colorScale" priority="292">
      <colorScale>
        <cfvo type="formula" val="ROUND($F$30,2)-0.01"/>
        <cfvo type="num" val="ROUND($F$30,2)"/>
        <cfvo type="formula" val="ROUND($F$30,2)+0.01"/>
        <color theme="5" tint="0.39997558519241921"/>
        <color rgb="FF92D050"/>
        <color rgb="FFFFC000"/>
      </colorScale>
    </cfRule>
  </conditionalFormatting>
  <conditionalFormatting sqref="N31">
    <cfRule type="colorScale" priority="283">
      <colorScale>
        <cfvo type="formula" val="ROUND($F$31,2)-0.01"/>
        <cfvo type="num" val="ROUND($F$31,2)"/>
        <cfvo type="formula" val="ROUND($F$31,2)+0.01"/>
        <color theme="5" tint="0.39997558519241921"/>
        <color rgb="FF92D050"/>
        <color rgb="FFFFC000"/>
      </colorScale>
    </cfRule>
  </conditionalFormatting>
  <conditionalFormatting sqref="N32">
    <cfRule type="colorScale" priority="274">
      <colorScale>
        <cfvo type="formula" val="ROUND($F$32,2)-0.01"/>
        <cfvo type="num" val="ROUND($F$32,2)"/>
        <cfvo type="formula" val="ROUND($F$32,2)+0.01"/>
        <color theme="5" tint="0.39997558519241921"/>
        <color rgb="FF92D050"/>
        <color rgb="FFFFC000"/>
      </colorScale>
    </cfRule>
  </conditionalFormatting>
  <conditionalFormatting sqref="N33">
    <cfRule type="colorScale" priority="265">
      <colorScale>
        <cfvo type="formula" val="ROUND($F$33,2)-0.01"/>
        <cfvo type="num" val="ROUND($F$33,2)"/>
        <cfvo type="formula" val="ROUND($F$33,2)+0.01"/>
        <color theme="5" tint="0.39997558519241921"/>
        <color rgb="FF92D050"/>
        <color rgb="FFFFC000"/>
      </colorScale>
    </cfRule>
  </conditionalFormatting>
  <conditionalFormatting sqref="N34">
    <cfRule type="colorScale" priority="256">
      <colorScale>
        <cfvo type="formula" val="ROUND($F$34,2)-0.01"/>
        <cfvo type="num" val="ROUND($F$34,2)"/>
        <cfvo type="formula" val="ROUND($F$34,2)+0.01"/>
        <color theme="5" tint="0.39997558519241921"/>
        <color rgb="FF92D050"/>
        <color rgb="FFFFC000"/>
      </colorScale>
    </cfRule>
  </conditionalFormatting>
  <conditionalFormatting sqref="N35">
    <cfRule type="colorScale" priority="247">
      <colorScale>
        <cfvo type="formula" val="ROUND($F$35,2)-0.01"/>
        <cfvo type="num" val="ROUND($F$35,2)"/>
        <cfvo type="formula" val="ROUND($F$35,2)+0.01"/>
        <color theme="5" tint="0.39997558519241921"/>
        <color rgb="FF92D050"/>
        <color rgb="FFFFC000"/>
      </colorScale>
    </cfRule>
  </conditionalFormatting>
  <conditionalFormatting sqref="N36">
    <cfRule type="colorScale" priority="238">
      <colorScale>
        <cfvo type="formula" val="ROUND($F$36,2)-0.01"/>
        <cfvo type="num" val="ROUND($F$36,2)"/>
        <cfvo type="formula" val="ROUND($F$36,2)+0.01"/>
        <color theme="5" tint="0.39997558519241921"/>
        <color rgb="FF92D050"/>
        <color rgb="FFFFC000"/>
      </colorScale>
    </cfRule>
  </conditionalFormatting>
  <conditionalFormatting sqref="N37">
    <cfRule type="colorScale" priority="229">
      <colorScale>
        <cfvo type="formula" val="ROUND($F$37,2)-0.01"/>
        <cfvo type="num" val="ROUND($F$37,2)"/>
        <cfvo type="formula" val="ROUND($F$37,2)+0.01"/>
        <color theme="5" tint="0.39997558519241921"/>
        <color rgb="FF92D050"/>
        <color rgb="FFFFC000"/>
      </colorScale>
    </cfRule>
  </conditionalFormatting>
  <conditionalFormatting sqref="N38">
    <cfRule type="colorScale" priority="220">
      <colorScale>
        <cfvo type="formula" val="ROUND($F$38,2)-0.01"/>
        <cfvo type="num" val="ROUND($F$38,2)"/>
        <cfvo type="formula" val="ROUND($F$38,2)+0.01"/>
        <color theme="5" tint="0.39997558519241921"/>
        <color rgb="FF92D050"/>
        <color rgb="FFFFC000"/>
      </colorScale>
    </cfRule>
  </conditionalFormatting>
  <conditionalFormatting sqref="N39">
    <cfRule type="colorScale" priority="211">
      <colorScale>
        <cfvo type="formula" val="ROUND($F$39,2)-0.01"/>
        <cfvo type="num" val="ROUND($F$39,2)"/>
        <cfvo type="formula" val="ROUND($F$39,2)+0.01"/>
        <color theme="5" tint="0.39997558519241921"/>
        <color rgb="FF92D050"/>
        <color rgb="FFFFC000"/>
      </colorScale>
    </cfRule>
  </conditionalFormatting>
  <conditionalFormatting sqref="N40">
    <cfRule type="colorScale" priority="202">
      <colorScale>
        <cfvo type="formula" val="ROUND($F$40,2)-0.01"/>
        <cfvo type="num" val="ROUND($F$40,2)"/>
        <cfvo type="formula" val="ROUND($F$40,2)+0.01"/>
        <color theme="5" tint="0.39997558519241921"/>
        <color rgb="FF92D050"/>
        <color rgb="FFFFC000"/>
      </colorScale>
    </cfRule>
  </conditionalFormatting>
  <conditionalFormatting sqref="N41">
    <cfRule type="colorScale" priority="193">
      <colorScale>
        <cfvo type="formula" val="ROUND($F$41,2)-0.01"/>
        <cfvo type="num" val="ROUND($F$41,2)"/>
        <cfvo type="formula" val="ROUND($F$41,2)+0.01"/>
        <color theme="5" tint="0.39997558519241921"/>
        <color rgb="FF92D050"/>
        <color rgb="FFFFC000"/>
      </colorScale>
    </cfRule>
  </conditionalFormatting>
  <conditionalFormatting sqref="N42">
    <cfRule type="colorScale" priority="184">
      <colorScale>
        <cfvo type="formula" val="ROUND($F$42,2)-0.01"/>
        <cfvo type="num" val="ROUND($F$42,2)"/>
        <cfvo type="formula" val="ROUND($F$42,2)+0.01"/>
        <color theme="5" tint="0.39997558519241921"/>
        <color rgb="FF92D050"/>
        <color rgb="FFFFC000"/>
      </colorScale>
    </cfRule>
  </conditionalFormatting>
  <conditionalFormatting sqref="N43">
    <cfRule type="colorScale" priority="175">
      <colorScale>
        <cfvo type="formula" val="ROUND($F$43,2)-0.01"/>
        <cfvo type="num" val="ROUND($F$43,2)"/>
        <cfvo type="formula" val="ROUND($F$43,2)+0.01"/>
        <color theme="5" tint="0.39997558519241921"/>
        <color rgb="FF92D050"/>
        <color rgb="FFFFC000"/>
      </colorScale>
    </cfRule>
  </conditionalFormatting>
  <conditionalFormatting sqref="N44">
    <cfRule type="colorScale" priority="166">
      <colorScale>
        <cfvo type="formula" val="ROUND($F$44,2)-0.01"/>
        <cfvo type="num" val="ROUND($F$44,2)"/>
        <cfvo type="formula" val="ROUND($F$44,2)+0.01"/>
        <color theme="5" tint="0.39997558519241921"/>
        <color rgb="FF92D050"/>
        <color rgb="FFFFC000"/>
      </colorScale>
    </cfRule>
  </conditionalFormatting>
  <conditionalFormatting sqref="N45">
    <cfRule type="colorScale" priority="157">
      <colorScale>
        <cfvo type="formula" val="ROUND($F$45,2)-0.01"/>
        <cfvo type="num" val="ROUND($F$45,2)"/>
        <cfvo type="formula" val="ROUND($F$45,2)+0.01"/>
        <color theme="5" tint="0.39997558519241921"/>
        <color rgb="FF92D050"/>
        <color rgb="FFFFC000"/>
      </colorScale>
    </cfRule>
  </conditionalFormatting>
  <conditionalFormatting sqref="N46">
    <cfRule type="colorScale" priority="148">
      <colorScale>
        <cfvo type="formula" val="ROUND($F$46,2)-0.01"/>
        <cfvo type="num" val="ROUND($F$46,2)"/>
        <cfvo type="formula" val="ROUND($F$46,2)+0.01"/>
        <color theme="5" tint="0.39997558519241921"/>
        <color rgb="FF92D050"/>
        <color rgb="FFFFC000"/>
      </colorScale>
    </cfRule>
  </conditionalFormatting>
  <conditionalFormatting sqref="N47">
    <cfRule type="colorScale" priority="139">
      <colorScale>
        <cfvo type="formula" val="ROUND($F$47,2)-0.01"/>
        <cfvo type="num" val="ROUND($F$47,2)"/>
        <cfvo type="formula" val="ROUND($F$47,2)+0.01"/>
        <color theme="5" tint="0.39997558519241921"/>
        <color rgb="FF92D050"/>
        <color rgb="FFFFC000"/>
      </colorScale>
    </cfRule>
  </conditionalFormatting>
  <conditionalFormatting sqref="N48">
    <cfRule type="colorScale" priority="130">
      <colorScale>
        <cfvo type="formula" val="ROUND($F$48,2)-0.01"/>
        <cfvo type="num" val="ROUND($F$48,2)"/>
        <cfvo type="formula" val="ROUND($F$48,2)+0.01"/>
        <color theme="5" tint="0.39997558519241921"/>
        <color rgb="FF92D050"/>
        <color rgb="FFFFC000"/>
      </colorScale>
    </cfRule>
  </conditionalFormatting>
  <conditionalFormatting sqref="N49">
    <cfRule type="colorScale" priority="121">
      <colorScale>
        <cfvo type="formula" val="ROUND($F$49,2)-0.01"/>
        <cfvo type="num" val="ROUND($F$49,2)"/>
        <cfvo type="formula" val="ROUND($F$49,2)+0.01"/>
        <color theme="5" tint="0.39997558519241921"/>
        <color rgb="FF92D050"/>
        <color rgb="FFFFC000"/>
      </colorScale>
    </cfRule>
  </conditionalFormatting>
  <conditionalFormatting sqref="N51:N52">
    <cfRule type="colorScale" priority="103">
      <colorScale>
        <cfvo type="formula" val="ROUND($F$51,2)-0.01"/>
        <cfvo type="num" val="ROUND($F$51,2)"/>
        <cfvo type="formula" val="ROUND($F$51,2)+0.01"/>
        <color theme="5" tint="0.39997558519241921"/>
        <color rgb="FF92D050"/>
        <color rgb="FFFFC000"/>
      </colorScale>
    </cfRule>
  </conditionalFormatting>
  <conditionalFormatting sqref="O3">
    <cfRule type="colorScale" priority="556">
      <colorScale>
        <cfvo type="formula" val="ROUND($G$3,4)-0.0001"/>
        <cfvo type="num" val="ROUND($G$3,4)"/>
        <cfvo type="formula" val="ROUND($G$3,4)+0.0001"/>
        <color theme="5" tint="0.39997558519241921"/>
        <color rgb="FF92D050"/>
        <color rgb="FFFFC000"/>
      </colorScale>
    </cfRule>
  </conditionalFormatting>
  <conditionalFormatting sqref="O4">
    <cfRule type="colorScale" priority="545">
      <colorScale>
        <cfvo type="formula" val="ROUND($G$4,4)-0.0001"/>
        <cfvo type="num" val="ROUND($G$4,4)"/>
        <cfvo type="formula" val="ROUND($G$4,4)+0.0001"/>
        <color theme="5" tint="0.39997558519241921"/>
        <color rgb="FF92D050"/>
        <color rgb="FFFFC000"/>
      </colorScale>
    </cfRule>
  </conditionalFormatting>
  <conditionalFormatting sqref="O5">
    <cfRule type="colorScale" priority="536">
      <colorScale>
        <cfvo type="formula" val="ROUND($G$5,4)-0.0001"/>
        <cfvo type="num" val="ROUND($G$5,4)"/>
        <cfvo type="formula" val="ROUND($G$5,4)+0.0001"/>
        <color theme="5" tint="0.39997558519241921"/>
        <color rgb="FF92D050"/>
        <color rgb="FFFFC000"/>
      </colorScale>
    </cfRule>
  </conditionalFormatting>
  <conditionalFormatting sqref="O6">
    <cfRule type="colorScale" priority="527">
      <colorScale>
        <cfvo type="formula" val="ROUND($G$6,4)-0.0001"/>
        <cfvo type="num" val="ROUND($G$6,4)"/>
        <cfvo type="formula" val="ROUND($G$6,4)+0.0001"/>
        <color theme="5" tint="0.39997558519241921"/>
        <color rgb="FF92D050"/>
        <color rgb="FFFFC000"/>
      </colorScale>
    </cfRule>
  </conditionalFormatting>
  <conditionalFormatting sqref="O7">
    <cfRule type="colorScale" priority="518">
      <colorScale>
        <cfvo type="formula" val="ROUND($G$7,4)-0.0001"/>
        <cfvo type="num" val="ROUND($G$7,4)"/>
        <cfvo type="formula" val="ROUND($G$7,4)+0.0001"/>
        <color theme="5" tint="0.39997558519241921"/>
        <color rgb="FF92D050"/>
        <color rgb="FFFFC000"/>
      </colorScale>
    </cfRule>
  </conditionalFormatting>
  <conditionalFormatting sqref="O8">
    <cfRule type="colorScale" priority="509">
      <colorScale>
        <cfvo type="formula" val="ROUND($G$8,4)-0.0001"/>
        <cfvo type="num" val="ROUND($G$8,4)"/>
        <cfvo type="formula" val="ROUND($G$8,4)+0.0001"/>
        <color theme="5" tint="0.39997558519241921"/>
        <color rgb="FF92D050"/>
        <color rgb="FFFFC000"/>
      </colorScale>
    </cfRule>
  </conditionalFormatting>
  <conditionalFormatting sqref="O9">
    <cfRule type="colorScale" priority="500">
      <colorScale>
        <cfvo type="formula" val="ROUND($G$9,4)-0.0001"/>
        <cfvo type="num" val="ROUND($G$9,4)"/>
        <cfvo type="formula" val="ROUND($G$9,4)+0.0001"/>
        <color theme="5" tint="0.39997558519241921"/>
        <color rgb="FF92D050"/>
        <color rgb="FFFFC000"/>
      </colorScale>
    </cfRule>
  </conditionalFormatting>
  <conditionalFormatting sqref="O10">
    <cfRule type="colorScale" priority="491">
      <colorScale>
        <cfvo type="formula" val="ROUND($G$10,4)-0.0001"/>
        <cfvo type="num" val="ROUND($G$10,4)"/>
        <cfvo type="formula" val="ROUND($G$10,4)+0.0001"/>
        <color theme="5" tint="0.39997558519241921"/>
        <color rgb="FF92D050"/>
        <color rgb="FFFFC000"/>
      </colorScale>
    </cfRule>
  </conditionalFormatting>
  <conditionalFormatting sqref="O11">
    <cfRule type="colorScale" priority="482">
      <colorScale>
        <cfvo type="formula" val="ROUND($G$11,4)-0.0001"/>
        <cfvo type="num" val="ROUND($G$11,4)"/>
        <cfvo type="formula" val="ROUND($G$11,4)+0.0001"/>
        <color theme="5" tint="0.39997558519241921"/>
        <color rgb="FF92D050"/>
        <color rgb="FFFFC000"/>
      </colorScale>
    </cfRule>
  </conditionalFormatting>
  <conditionalFormatting sqref="O12">
    <cfRule type="colorScale" priority="473">
      <colorScale>
        <cfvo type="formula" val="ROUND($G$12,4)-0.0001"/>
        <cfvo type="num" val="ROUND($G$12,4)"/>
        <cfvo type="formula" val="ROUND($G$12,4)+0.0001"/>
        <color theme="5" tint="0.39997558519241921"/>
        <color rgb="FF92D050"/>
        <color rgb="FFFFC000"/>
      </colorScale>
    </cfRule>
  </conditionalFormatting>
  <conditionalFormatting sqref="O13">
    <cfRule type="colorScale" priority="464">
      <colorScale>
        <cfvo type="formula" val="ROUND($G$13,4)-0.0001"/>
        <cfvo type="num" val="ROUND($G$13,4)"/>
        <cfvo type="formula" val="ROUND($G$13,4)+0.0001"/>
        <color theme="5" tint="0.39997558519241921"/>
        <color rgb="FF92D050"/>
        <color rgb="FFFFC000"/>
      </colorScale>
    </cfRule>
  </conditionalFormatting>
  <conditionalFormatting sqref="O14">
    <cfRule type="colorScale" priority="455">
      <colorScale>
        <cfvo type="formula" val="ROUND($G$14,4)-0.0001"/>
        <cfvo type="num" val="ROUND($G$14,4)"/>
        <cfvo type="formula" val="ROUND($G$14,4)+0.0001"/>
        <color theme="5" tint="0.39997558519241921"/>
        <color rgb="FF92D050"/>
        <color rgb="FFFFC000"/>
      </colorScale>
    </cfRule>
  </conditionalFormatting>
  <conditionalFormatting sqref="O15">
    <cfRule type="colorScale" priority="446">
      <colorScale>
        <cfvo type="formula" val="ROUND($G$15,4)-0.0001"/>
        <cfvo type="num" val="ROUND($G$15,4)"/>
        <cfvo type="formula" val="ROUND($G$15,4)+0.0001"/>
        <color theme="5" tint="0.39997558519241921"/>
        <color rgb="FF92D050"/>
        <color rgb="FFFFC000"/>
      </colorScale>
    </cfRule>
  </conditionalFormatting>
  <conditionalFormatting sqref="O16">
    <cfRule type="colorScale" priority="410">
      <colorScale>
        <cfvo type="formula" val="ROUND($G$16,4)-0.0001"/>
        <cfvo type="num" val="ROUND($G$16,4)"/>
        <cfvo type="formula" val="ROUND($G$16,4)+0.0001"/>
        <color theme="5" tint="0.39997558519241921"/>
        <color rgb="FF92D050"/>
        <color rgb="FFFFC000"/>
      </colorScale>
    </cfRule>
  </conditionalFormatting>
  <conditionalFormatting sqref="O17">
    <cfRule type="colorScale" priority="401">
      <colorScale>
        <cfvo type="formula" val="ROUND($G$17,4)-0.0001"/>
        <cfvo type="num" val="ROUND($G$17,4)"/>
        <cfvo type="formula" val="ROUND($G$17,4)+0.0001"/>
        <color theme="5" tint="0.39997558519241921"/>
        <color rgb="FF92D050"/>
        <color rgb="FFFFC000"/>
      </colorScale>
    </cfRule>
  </conditionalFormatting>
  <conditionalFormatting sqref="O18">
    <cfRule type="colorScale" priority="419">
      <colorScale>
        <cfvo type="formula" val="ROUND($G$18,4)-0.0001"/>
        <cfvo type="num" val="ROUND($G$18,4)"/>
        <cfvo type="formula" val="ROUND($G$18,4)+0.0001"/>
        <color theme="5" tint="0.39997558519241921"/>
        <color rgb="FF92D050"/>
        <color rgb="FFFFC000"/>
      </colorScale>
    </cfRule>
  </conditionalFormatting>
  <conditionalFormatting sqref="O19">
    <cfRule type="colorScale" priority="392">
      <colorScale>
        <cfvo type="formula" val="ROUND($G$19,4)-0.0001"/>
        <cfvo type="num" val="ROUND($G$19,4)"/>
        <cfvo type="formula" val="ROUND($G$19,4)+0.0001"/>
        <color theme="5" tint="0.39997558519241921"/>
        <color rgb="FF92D050"/>
        <color rgb="FFFFC000"/>
      </colorScale>
    </cfRule>
  </conditionalFormatting>
  <conditionalFormatting sqref="O20">
    <cfRule type="colorScale" priority="383">
      <colorScale>
        <cfvo type="formula" val="ROUND($G$20,4)-0.0001"/>
        <cfvo type="num" val="ROUND($G$20,4)"/>
        <cfvo type="formula" val="ROUND($G$20,4)+0.0001"/>
        <color theme="5" tint="0.39997558519241921"/>
        <color rgb="FF92D050"/>
        <color rgb="FFFFC000"/>
      </colorScale>
    </cfRule>
  </conditionalFormatting>
  <conditionalFormatting sqref="O21">
    <cfRule type="colorScale" priority="374">
      <colorScale>
        <cfvo type="formula" val="ROUND($G$21,4)-0.0001"/>
        <cfvo type="num" val="ROUND($G$21,4)"/>
        <cfvo type="formula" val="ROUND($G$21,4)+0.0001"/>
        <color theme="5" tint="0.39997558519241921"/>
        <color rgb="FF92D050"/>
        <color rgb="FFFFC000"/>
      </colorScale>
    </cfRule>
  </conditionalFormatting>
  <conditionalFormatting sqref="O22">
    <cfRule type="colorScale" priority="365">
      <colorScale>
        <cfvo type="formula" val="ROUND($G$22,4)-0.0001"/>
        <cfvo type="num" val="ROUND($G$22,4)"/>
        <cfvo type="formula" val="ROUND($G$22,4)+0.0001"/>
        <color theme="5" tint="0.39997558519241921"/>
        <color rgb="FF92D050"/>
        <color rgb="FFFFC000"/>
      </colorScale>
    </cfRule>
  </conditionalFormatting>
  <conditionalFormatting sqref="O23">
    <cfRule type="colorScale" priority="356">
      <colorScale>
        <cfvo type="formula" val="ROUND($G$23,4)-0.0001"/>
        <cfvo type="num" val="ROUND($G$23,4)"/>
        <cfvo type="formula" val="ROUND($G$23,4)+0.0001"/>
        <color theme="5" tint="0.39997558519241921"/>
        <color rgb="FF92D050"/>
        <color rgb="FFFFC000"/>
      </colorScale>
    </cfRule>
  </conditionalFormatting>
  <conditionalFormatting sqref="O24">
    <cfRule type="colorScale" priority="347">
      <colorScale>
        <cfvo type="formula" val="ROUND($G$24,4)-0.0001"/>
        <cfvo type="num" val="ROUND($G$24,4)"/>
        <cfvo type="formula" val="ROUND($G$24,4)+0.0001"/>
        <color theme="5" tint="0.39997558519241921"/>
        <color rgb="FF92D050"/>
        <color rgb="FFFFC000"/>
      </colorScale>
    </cfRule>
  </conditionalFormatting>
  <conditionalFormatting sqref="O25">
    <cfRule type="colorScale" priority="338">
      <colorScale>
        <cfvo type="formula" val="ROUND($G$25,4)-0.0001"/>
        <cfvo type="num" val="ROUND($G$25,4)"/>
        <cfvo type="formula" val="ROUND($G$25,4)+0.0001"/>
        <color theme="5" tint="0.39997558519241921"/>
        <color rgb="FF92D050"/>
        <color rgb="FFFFC000"/>
      </colorScale>
    </cfRule>
  </conditionalFormatting>
  <conditionalFormatting sqref="O26">
    <cfRule type="colorScale" priority="329">
      <colorScale>
        <cfvo type="formula" val="ROUND($G$26,4)-0.0001"/>
        <cfvo type="num" val="ROUND($G$26,4)"/>
        <cfvo type="formula" val="ROUND($G$26,4)+0.0001"/>
        <color theme="5" tint="0.39997558519241921"/>
        <color rgb="FF92D050"/>
        <color rgb="FFFFC000"/>
      </colorScale>
    </cfRule>
  </conditionalFormatting>
  <conditionalFormatting sqref="O27">
    <cfRule type="colorScale" priority="320">
      <colorScale>
        <cfvo type="formula" val="ROUND($G$27,4)-0.0001"/>
        <cfvo type="num" val="ROUND($G$27,4)"/>
        <cfvo type="formula" val="ROUND($G$27,4)+0.0001"/>
        <color theme="5" tint="0.39997558519241921"/>
        <color rgb="FF92D050"/>
        <color rgb="FFFFC000"/>
      </colorScale>
    </cfRule>
  </conditionalFormatting>
  <conditionalFormatting sqref="O28">
    <cfRule type="colorScale" priority="311">
      <colorScale>
        <cfvo type="formula" val="ROUND($G$28,4)-0.0001"/>
        <cfvo type="num" val="ROUND($G$28,4)"/>
        <cfvo type="formula" val="ROUND($G$28,4)+0.0001"/>
        <color theme="5" tint="0.39997558519241921"/>
        <color rgb="FF92D050"/>
        <color rgb="FFFFC000"/>
      </colorScale>
    </cfRule>
  </conditionalFormatting>
  <conditionalFormatting sqref="O29">
    <cfRule type="colorScale" priority="302">
      <colorScale>
        <cfvo type="formula" val="ROUND($G$29,4)-0.0001"/>
        <cfvo type="num" val="ROUND($G$29,4)"/>
        <cfvo type="formula" val="ROUND($G$29,4)+0.0001"/>
        <color theme="5" tint="0.39997558519241921"/>
        <color rgb="FF92D050"/>
        <color rgb="FFFFC000"/>
      </colorScale>
    </cfRule>
  </conditionalFormatting>
  <conditionalFormatting sqref="O30">
    <cfRule type="colorScale" priority="293">
      <colorScale>
        <cfvo type="formula" val="ROUND($G$30,4)-0.0001"/>
        <cfvo type="num" val="ROUND($G$30,4)"/>
        <cfvo type="formula" val="ROUND($G$30,4)+0.0001"/>
        <color theme="5" tint="0.39997558519241921"/>
        <color rgb="FF92D050"/>
        <color rgb="FFFFC000"/>
      </colorScale>
    </cfRule>
  </conditionalFormatting>
  <conditionalFormatting sqref="O31">
    <cfRule type="colorScale" priority="284">
      <colorScale>
        <cfvo type="formula" val="ROUND($G$31,4)-0.0001"/>
        <cfvo type="num" val="ROUND($G$31,4)"/>
        <cfvo type="formula" val="ROUND($G$31,4)+0.0001"/>
        <color theme="5" tint="0.39997558519241921"/>
        <color rgb="FF92D050"/>
        <color rgb="FFFFC000"/>
      </colorScale>
    </cfRule>
  </conditionalFormatting>
  <conditionalFormatting sqref="O32">
    <cfRule type="colorScale" priority="275">
      <colorScale>
        <cfvo type="formula" val="ROUND($G$32,4)-0.0001"/>
        <cfvo type="num" val="ROUND($G$32,4)"/>
        <cfvo type="formula" val="ROUND($G$32,4)+0.0001"/>
        <color theme="5" tint="0.39997558519241921"/>
        <color rgb="FF92D050"/>
        <color rgb="FFFFC000"/>
      </colorScale>
    </cfRule>
  </conditionalFormatting>
  <conditionalFormatting sqref="O33">
    <cfRule type="colorScale" priority="266">
      <colorScale>
        <cfvo type="formula" val="ROUND($G$33,4)-0.0001"/>
        <cfvo type="num" val="ROUND($G$33,4)"/>
        <cfvo type="formula" val="ROUND($G$33,4)+0.0001"/>
        <color theme="5" tint="0.39997558519241921"/>
        <color rgb="FF92D050"/>
        <color rgb="FFFFC000"/>
      </colorScale>
    </cfRule>
  </conditionalFormatting>
  <conditionalFormatting sqref="O34">
    <cfRule type="colorScale" priority="257">
      <colorScale>
        <cfvo type="formula" val="ROUND($G$34,4)-0.0001"/>
        <cfvo type="num" val="ROUND($G$34,4)"/>
        <cfvo type="formula" val="ROUND($G$34,4)+0.0001"/>
        <color theme="5" tint="0.39997558519241921"/>
        <color rgb="FF92D050"/>
        <color rgb="FFFFC000"/>
      </colorScale>
    </cfRule>
  </conditionalFormatting>
  <conditionalFormatting sqref="O35">
    <cfRule type="colorScale" priority="248">
      <colorScale>
        <cfvo type="formula" val="ROUND($G$35,4)-0.0001"/>
        <cfvo type="num" val="ROUND($G$35,4)"/>
        <cfvo type="formula" val="ROUND($G$35,4)+0.0001"/>
        <color theme="5" tint="0.39997558519241921"/>
        <color rgb="FF92D050"/>
        <color rgb="FFFFC000"/>
      </colorScale>
    </cfRule>
  </conditionalFormatting>
  <conditionalFormatting sqref="O36">
    <cfRule type="colorScale" priority="239">
      <colorScale>
        <cfvo type="formula" val="ROUND($G$36,4)-0.0001"/>
        <cfvo type="num" val="ROUND($G$36,4)"/>
        <cfvo type="formula" val="ROUND($G$36,4)+0.0001"/>
        <color theme="5" tint="0.39997558519241921"/>
        <color rgb="FF92D050"/>
        <color rgb="FFFFC000"/>
      </colorScale>
    </cfRule>
  </conditionalFormatting>
  <conditionalFormatting sqref="O37">
    <cfRule type="colorScale" priority="230">
      <colorScale>
        <cfvo type="formula" val="ROUND($G$37,4)-0.0001"/>
        <cfvo type="num" val="ROUND($G$37,4)"/>
        <cfvo type="formula" val="ROUND($G$37,4)+0.0001"/>
        <color theme="5" tint="0.39997558519241921"/>
        <color rgb="FF92D050"/>
        <color rgb="FFFFC000"/>
      </colorScale>
    </cfRule>
  </conditionalFormatting>
  <conditionalFormatting sqref="O38">
    <cfRule type="colorScale" priority="221">
      <colorScale>
        <cfvo type="formula" val="ROUND($G$38,4)-0.0001"/>
        <cfvo type="num" val="ROUND($G$38,4)"/>
        <cfvo type="formula" val="ROUND($G$38,4)+0.0001"/>
        <color theme="5" tint="0.39997558519241921"/>
        <color rgb="FF92D050"/>
        <color rgb="FFFFC000"/>
      </colorScale>
    </cfRule>
  </conditionalFormatting>
  <conditionalFormatting sqref="O39">
    <cfRule type="colorScale" priority="212">
      <colorScale>
        <cfvo type="formula" val="ROUND($G$39,4)-0.0001"/>
        <cfvo type="num" val="ROUND($G$39,4)"/>
        <cfvo type="formula" val="ROUND($G$39,4)+0.0001"/>
        <color theme="5" tint="0.39997558519241921"/>
        <color rgb="FF92D050"/>
        <color rgb="FFFFC000"/>
      </colorScale>
    </cfRule>
  </conditionalFormatting>
  <conditionalFormatting sqref="O40">
    <cfRule type="colorScale" priority="203">
      <colorScale>
        <cfvo type="formula" val="ROUND($G$40,4)-0.0001"/>
        <cfvo type="num" val="ROUND($G$40,4)"/>
        <cfvo type="formula" val="ROUND($G$40,4)+0.0001"/>
        <color theme="5" tint="0.39997558519241921"/>
        <color rgb="FF92D050"/>
        <color rgb="FFFFC000"/>
      </colorScale>
    </cfRule>
  </conditionalFormatting>
  <conditionalFormatting sqref="O41">
    <cfRule type="colorScale" priority="194">
      <colorScale>
        <cfvo type="formula" val="ROUND($G$41,4)-0.0001"/>
        <cfvo type="num" val="ROUND($G$41,4)"/>
        <cfvo type="formula" val="ROUND($G$41,4)+0.0001"/>
        <color theme="5" tint="0.39997558519241921"/>
        <color rgb="FF92D050"/>
        <color rgb="FFFFC000"/>
      </colorScale>
    </cfRule>
  </conditionalFormatting>
  <conditionalFormatting sqref="O42">
    <cfRule type="colorScale" priority="185">
      <colorScale>
        <cfvo type="formula" val="ROUND($G$42,4)-0.0001"/>
        <cfvo type="num" val="ROUND($G$42,4)"/>
        <cfvo type="formula" val="ROUND($G$42,4)+0.0001"/>
        <color theme="5" tint="0.39997558519241921"/>
        <color rgb="FF92D050"/>
        <color rgb="FFFFC000"/>
      </colorScale>
    </cfRule>
  </conditionalFormatting>
  <conditionalFormatting sqref="O43">
    <cfRule type="colorScale" priority="176">
      <colorScale>
        <cfvo type="formula" val="ROUND($G$43,4)-0.0001"/>
        <cfvo type="num" val="ROUND($G$43,4)"/>
        <cfvo type="formula" val="ROUND($G$43,4)+0.0001"/>
        <color theme="5" tint="0.39997558519241921"/>
        <color rgb="FF92D050"/>
        <color rgb="FFFFC000"/>
      </colorScale>
    </cfRule>
  </conditionalFormatting>
  <conditionalFormatting sqref="O44">
    <cfRule type="colorScale" priority="167">
      <colorScale>
        <cfvo type="formula" val="ROUND($G$44,4)-0.0001"/>
        <cfvo type="num" val="ROUND($G$44,4)"/>
        <cfvo type="formula" val="ROUND($G$44,4)+0.0001"/>
        <color theme="5" tint="0.39997558519241921"/>
        <color rgb="FF92D050"/>
        <color rgb="FFFFC000"/>
      </colorScale>
    </cfRule>
  </conditionalFormatting>
  <conditionalFormatting sqref="O45">
    <cfRule type="colorScale" priority="158">
      <colorScale>
        <cfvo type="formula" val="ROUND($G$45,4)-0.0001"/>
        <cfvo type="num" val="ROUND($G$45,4)"/>
        <cfvo type="formula" val="ROUND($G$45,4)+0.0001"/>
        <color theme="5" tint="0.39997558519241921"/>
        <color rgb="FF92D050"/>
        <color rgb="FFFFC000"/>
      </colorScale>
    </cfRule>
  </conditionalFormatting>
  <conditionalFormatting sqref="O46">
    <cfRule type="colorScale" priority="149">
      <colorScale>
        <cfvo type="formula" val="ROUND($G$46,4)-0.0001"/>
        <cfvo type="num" val="ROUND($G$46,4)"/>
        <cfvo type="formula" val="ROUND($G$46,4)+0.0001"/>
        <color theme="5" tint="0.39997558519241921"/>
        <color rgb="FF92D050"/>
        <color rgb="FFFFC000"/>
      </colorScale>
    </cfRule>
  </conditionalFormatting>
  <conditionalFormatting sqref="O47">
    <cfRule type="colorScale" priority="140">
      <colorScale>
        <cfvo type="formula" val="ROUND($G$47,4)-0.0001"/>
        <cfvo type="num" val="ROUND($G$47,4)"/>
        <cfvo type="formula" val="ROUND($G$47,4)+0.0001"/>
        <color theme="5" tint="0.39997558519241921"/>
        <color rgb="FF92D050"/>
        <color rgb="FFFFC000"/>
      </colorScale>
    </cfRule>
  </conditionalFormatting>
  <conditionalFormatting sqref="O48">
    <cfRule type="colorScale" priority="131">
      <colorScale>
        <cfvo type="formula" val="ROUND($G$48,4)-0.0001"/>
        <cfvo type="num" val="ROUND($G$48,4)"/>
        <cfvo type="formula" val="ROUND($G$48,4)+0.0001"/>
        <color theme="5" tint="0.39997558519241921"/>
        <color rgb="FF92D050"/>
        <color rgb="FFFFC000"/>
      </colorScale>
    </cfRule>
  </conditionalFormatting>
  <conditionalFormatting sqref="O49">
    <cfRule type="colorScale" priority="122">
      <colorScale>
        <cfvo type="formula" val="ROUND($G$49,4)-0.0001"/>
        <cfvo type="num" val="ROUND($G$49,4)"/>
        <cfvo type="formula" val="ROUND($G$49,4)+0.0001"/>
        <color theme="5" tint="0.39997558519241921"/>
        <color rgb="FF92D050"/>
        <color rgb="FFFFC000"/>
      </colorScale>
    </cfRule>
  </conditionalFormatting>
  <conditionalFormatting sqref="O51:O52">
    <cfRule type="colorScale" priority="104">
      <colorScale>
        <cfvo type="formula" val="ROUND($G$51,4)-0.0001"/>
        <cfvo type="num" val="ROUND($G$51,4)"/>
        <cfvo type="formula" val="ROUND($G$51,4)+0.0001"/>
        <color theme="5" tint="0.39997558519241921"/>
        <color rgb="FF92D050"/>
        <color rgb="FFFFC000"/>
      </colorScale>
    </cfRule>
  </conditionalFormatting>
  <conditionalFormatting sqref="P3">
    <cfRule type="colorScale" priority="557">
      <colorScale>
        <cfvo type="formula" val="ROUND($H$3,2)-0.01"/>
        <cfvo type="num" val="ROUND($H$3,2)"/>
        <cfvo type="formula" val="ROUND($H$3,2)+0.01"/>
        <color theme="5" tint="0.39997558519241921"/>
        <color rgb="FF92D050"/>
        <color rgb="FFFFC000"/>
      </colorScale>
    </cfRule>
  </conditionalFormatting>
  <conditionalFormatting sqref="P4">
    <cfRule type="colorScale" priority="546">
      <colorScale>
        <cfvo type="formula" val="ROUND($H$4,2)-0.01"/>
        <cfvo type="num" val="ROUND($H$4,2)"/>
        <cfvo type="formula" val="ROUND($H$4,2)+0.01"/>
        <color theme="5" tint="0.39997558519241921"/>
        <color rgb="FF92D050"/>
        <color rgb="FFFFC000"/>
      </colorScale>
    </cfRule>
  </conditionalFormatting>
  <conditionalFormatting sqref="P5">
    <cfRule type="colorScale" priority="537">
      <colorScale>
        <cfvo type="formula" val="ROUND($H$5,2)-0.01"/>
        <cfvo type="num" val="ROUND($H$5,2)"/>
        <cfvo type="formula" val="ROUND($H$5,2)+0.01"/>
        <color theme="5" tint="0.39997558519241921"/>
        <color rgb="FF92D050"/>
        <color rgb="FFFFC000"/>
      </colorScale>
    </cfRule>
  </conditionalFormatting>
  <conditionalFormatting sqref="P10">
    <cfRule type="colorScale" priority="492">
      <colorScale>
        <cfvo type="formula" val="ROUND($H$10,2)-0.01"/>
        <cfvo type="num" val="ROUND($H$10,2)"/>
        <cfvo type="formula" val="ROUND($H$10,2)+0.01"/>
        <color theme="5" tint="0.39997558519241921"/>
        <color rgb="FF92D050"/>
        <color rgb="FFFFC000"/>
      </colorScale>
    </cfRule>
  </conditionalFormatting>
  <conditionalFormatting sqref="P24">
    <cfRule type="colorScale" priority="348">
      <colorScale>
        <cfvo type="formula" val="ROUND($H$24,2)-0.01"/>
        <cfvo type="num" val="ROUND($H$24,2)"/>
        <cfvo type="formula" val="ROUND($H$24,2)+0.01"/>
        <color theme="5" tint="0.39997558519241921"/>
        <color rgb="FF92D050"/>
        <color rgb="FFFFC000"/>
      </colorScale>
    </cfRule>
  </conditionalFormatting>
  <conditionalFormatting sqref="P33">
    <cfRule type="colorScale" priority="267">
      <colorScale>
        <cfvo type="formula" val="ROUND($H$33,2)-0.01"/>
        <cfvo type="num" val="ROUND($H$33,2)"/>
        <cfvo type="formula" val="ROUND($H$33,2)+0.01"/>
        <color theme="5" tint="0.39997558519241921"/>
        <color rgb="FF92D050"/>
        <color rgb="FFFFC000"/>
      </colorScale>
    </cfRule>
  </conditionalFormatting>
  <conditionalFormatting sqref="P34">
    <cfRule type="colorScale" priority="258">
      <colorScale>
        <cfvo type="formula" val="ROUND($H$34,2)-0.01"/>
        <cfvo type="num" val="ROUND($H$34,2)"/>
        <cfvo type="formula" val="ROUND($H$34,2)+0.01"/>
        <color theme="5" tint="0.39997558519241921"/>
        <color rgb="FF92D050"/>
        <color rgb="FFFFC000"/>
      </colorScale>
    </cfRule>
  </conditionalFormatting>
  <conditionalFormatting sqref="P35">
    <cfRule type="colorScale" priority="249">
      <colorScale>
        <cfvo type="formula" val="ROUND($H$35,2)-0.01"/>
        <cfvo type="num" val="ROUND($H$35,2)"/>
        <cfvo type="formula" val="ROUND($H$35,2)+0.01"/>
        <color theme="5" tint="0.39997558519241921"/>
        <color rgb="FF92D050"/>
        <color rgb="FFFFC000"/>
      </colorScale>
    </cfRule>
  </conditionalFormatting>
  <conditionalFormatting sqref="P36">
    <cfRule type="colorScale" priority="240">
      <colorScale>
        <cfvo type="formula" val="ROUND($H$36,2)-0.01"/>
        <cfvo type="num" val="ROUND($H$36,2)"/>
        <cfvo type="formula" val="ROUND($H$36,2)+0.01"/>
        <color theme="5" tint="0.39997558519241921"/>
        <color rgb="FF92D050"/>
        <color rgb="FFFFC000"/>
      </colorScale>
    </cfRule>
  </conditionalFormatting>
  <conditionalFormatting sqref="P42">
    <cfRule type="colorScale" priority="186">
      <colorScale>
        <cfvo type="formula" val="ROUND($H$42,2)-0.01"/>
        <cfvo type="num" val="ROUND($H$42,2)"/>
        <cfvo type="formula" val="ROUND($H$42,2)+0.01"/>
        <color theme="5" tint="0.39997558519241921"/>
        <color rgb="FF92D050"/>
        <color rgb="FFFFC000"/>
      </colorScale>
    </cfRule>
  </conditionalFormatting>
  <conditionalFormatting sqref="P46">
    <cfRule type="colorScale" priority="150">
      <colorScale>
        <cfvo type="formula" val="ROUND($H$46,2)-0.01"/>
        <cfvo type="num" val="ROUND($H$46,2)"/>
        <cfvo type="formula" val="ROUND($H$46,2)+0.01"/>
        <color theme="5" tint="0.39997558519241921"/>
        <color rgb="FF92D050"/>
        <color rgb="FFFFC000"/>
      </colorScale>
    </cfRule>
  </conditionalFormatting>
  <conditionalFormatting sqref="P50">
    <cfRule type="colorScale" priority="96">
      <colorScale>
        <cfvo type="formula" val="ROUND($H$50,2)-0.01"/>
        <cfvo type="num" val="ROUND($H$50,2)"/>
        <cfvo type="formula" val="ROUND($H$50,2)+0.01"/>
        <color theme="5" tint="0.39997558519241921"/>
        <color rgb="FF92D050"/>
        <color rgb="FFFFC000"/>
      </colorScale>
    </cfRule>
  </conditionalFormatting>
  <conditionalFormatting sqref="P51:P52">
    <cfRule type="colorScale" priority="114">
      <colorScale>
        <cfvo type="formula" val="ROUND($H$51,2)-0.01"/>
        <cfvo type="num" val="ROUND($H$51,2)"/>
        <cfvo type="formula" val="ROUND($H$51,2)+0.01"/>
        <color theme="5" tint="0.39997558519241921"/>
        <color rgb="FF92D050"/>
        <color rgb="FFFFC000"/>
      </colorScale>
    </cfRule>
  </conditionalFormatting>
  <conditionalFormatting sqref="Q3">
    <cfRule type="colorScale" priority="559">
      <colorScale>
        <cfvo type="formula" val="ROUND($I$3,2)-0.01"/>
        <cfvo type="num" val="ROUND($I$3,2)"/>
        <cfvo type="formula" val="ROUND($I$3,2)+0.01"/>
        <color theme="5" tint="0.39997558519241921"/>
        <color rgb="FF92D050"/>
        <color rgb="FFFFC000"/>
      </colorScale>
    </cfRule>
  </conditionalFormatting>
  <conditionalFormatting sqref="Q4">
    <cfRule type="colorScale" priority="547">
      <colorScale>
        <cfvo type="formula" val="ROUND($I$4,2)-0.01"/>
        <cfvo type="num" val="ROUND($I$4,2)"/>
        <cfvo type="formula" val="ROUND($I$4,2)+0.01"/>
        <color theme="5" tint="0.39997558519241921"/>
        <color rgb="FF92D050"/>
        <color rgb="FFFFC000"/>
      </colorScale>
    </cfRule>
  </conditionalFormatting>
  <conditionalFormatting sqref="Q5">
    <cfRule type="colorScale" priority="538">
      <colorScale>
        <cfvo type="formula" val="ROUND($I$5,2)-0.01"/>
        <cfvo type="num" val="ROUND($I$5,2)"/>
        <cfvo type="formula" val="ROUND($I$5,2)+0.01"/>
        <color theme="5" tint="0.39997558519241921"/>
        <color rgb="FF92D050"/>
        <color rgb="FFFFC000"/>
      </colorScale>
    </cfRule>
  </conditionalFormatting>
  <conditionalFormatting sqref="Q10">
    <cfRule type="colorScale" priority="493">
      <colorScale>
        <cfvo type="formula" val="ROUND($I$10,2)-0.01"/>
        <cfvo type="num" val="ROUND($I$10,2)"/>
        <cfvo type="formula" val="ROUND($I$10,2)+0.01"/>
        <color theme="5" tint="0.39997558519241921"/>
        <color rgb="FF92D050"/>
        <color rgb="FFFFC000"/>
      </colorScale>
    </cfRule>
  </conditionalFormatting>
  <conditionalFormatting sqref="Q24">
    <cfRule type="colorScale" priority="349">
      <colorScale>
        <cfvo type="formula" val="ROUND($I$24,2)-0.01"/>
        <cfvo type="num" val="ROUND($I$24,2)"/>
        <cfvo type="formula" val="ROUND($I$24,2)+0.01"/>
        <color theme="5" tint="0.39997558519241921"/>
        <color rgb="FF92D050"/>
        <color rgb="FFFFC000"/>
      </colorScale>
    </cfRule>
  </conditionalFormatting>
  <conditionalFormatting sqref="Q33">
    <cfRule type="colorScale" priority="268">
      <colorScale>
        <cfvo type="formula" val="ROUND($I$33,2)-0.01"/>
        <cfvo type="num" val="ROUND($I$33,2)"/>
        <cfvo type="formula" val="ROUND($I$33,2)+0.01"/>
        <color theme="5" tint="0.39997558519241921"/>
        <color rgb="FF92D050"/>
        <color rgb="FFFFC000"/>
      </colorScale>
    </cfRule>
  </conditionalFormatting>
  <conditionalFormatting sqref="Q34">
    <cfRule type="colorScale" priority="259">
      <colorScale>
        <cfvo type="formula" val="ROUND($I$34,2)-0.01"/>
        <cfvo type="num" val="ROUND($I$34,2)"/>
        <cfvo type="formula" val="ROUND($I$34,2)+0.01"/>
        <color theme="5" tint="0.39997558519241921"/>
        <color rgb="FF92D050"/>
        <color rgb="FFFFC000"/>
      </colorScale>
    </cfRule>
  </conditionalFormatting>
  <conditionalFormatting sqref="Q35">
    <cfRule type="colorScale" priority="250">
      <colorScale>
        <cfvo type="formula" val="ROUND($I$35,2)-0.01"/>
        <cfvo type="num" val="ROUND($I$35,2)"/>
        <cfvo type="formula" val="ROUND($I$35,2)+0.01"/>
        <color theme="5" tint="0.39997558519241921"/>
        <color rgb="FF92D050"/>
        <color rgb="FFFFC000"/>
      </colorScale>
    </cfRule>
  </conditionalFormatting>
  <conditionalFormatting sqref="Q36">
    <cfRule type="colorScale" priority="241">
      <colorScale>
        <cfvo type="formula" val="ROUND($I$36,2)-0.01"/>
        <cfvo type="num" val="ROUND($I$36,2)"/>
        <cfvo type="formula" val="ROUND($I$36,2)+0.01"/>
        <color theme="5" tint="0.39997558519241921"/>
        <color rgb="FF92D050"/>
        <color rgb="FFFFC000"/>
      </colorScale>
    </cfRule>
  </conditionalFormatting>
  <conditionalFormatting sqref="Q42">
    <cfRule type="colorScale" priority="187">
      <colorScale>
        <cfvo type="formula" val="ROUND($I$42,2)-0.01"/>
        <cfvo type="num" val="ROUND($I$42,2)"/>
        <cfvo type="formula" val="ROUND($I$42,2)+0.01"/>
        <color theme="5" tint="0.39997558519241921"/>
        <color rgb="FF92D050"/>
        <color rgb="FFFFC000"/>
      </colorScale>
    </cfRule>
  </conditionalFormatting>
  <conditionalFormatting sqref="Q46">
    <cfRule type="colorScale" priority="151">
      <colorScale>
        <cfvo type="formula" val="ROUND($I$46,2)-0.01"/>
        <cfvo type="num" val="ROUND($I$46,2)"/>
        <cfvo type="formula" val="ROUND($I$46,2)+0.01"/>
        <color theme="5" tint="0.39997558519241921"/>
        <color rgb="FF92D050"/>
        <color rgb="FFFFC000"/>
      </colorScale>
    </cfRule>
  </conditionalFormatting>
  <conditionalFormatting sqref="Q51:Q52">
    <cfRule type="colorScale" priority="115">
      <colorScale>
        <cfvo type="formula" val="ROUND($I$51,2)-0.01"/>
        <cfvo type="num" val="ROUND($I$51,2)"/>
        <cfvo type="formula" val="ROUND($I$51,2)+0.01"/>
        <color theme="5" tint="0.39997558519241921"/>
        <color rgb="FF92D050"/>
        <color rgb="FFFFC000"/>
      </colorScale>
    </cfRule>
  </conditionalFormatting>
  <conditionalFormatting sqref="R3">
    <cfRule type="colorScale" priority="579">
      <colorScale>
        <cfvo type="formula" val="ROUND($J$3,2)-0.01"/>
        <cfvo type="num" val="ROUND($J$3,2)"/>
        <cfvo type="formula" val="ROUND($J$3,2)+0.01"/>
        <color theme="5" tint="0.39997558519241921"/>
        <color rgb="FF92D050"/>
        <color rgb="FFFFC000"/>
      </colorScale>
    </cfRule>
  </conditionalFormatting>
  <conditionalFormatting sqref="R4">
    <cfRule type="colorScale" priority="549">
      <colorScale>
        <cfvo type="formula" val="ROUND($J$4,2)-0.01"/>
        <cfvo type="num" val="ROUND($J$4,2)"/>
        <cfvo type="formula" val="ROUND($J$4,2)+0.01"/>
        <color theme="5" tint="0.39997558519241921"/>
        <color rgb="FF92D050"/>
        <color rgb="FFFFC000"/>
      </colorScale>
    </cfRule>
  </conditionalFormatting>
  <conditionalFormatting sqref="R5">
    <cfRule type="colorScale" priority="540">
      <colorScale>
        <cfvo type="formula" val="ROUND($J$5,2)-0.01"/>
        <cfvo type="num" val="ROUND($J$5,2)"/>
        <cfvo type="formula" val="ROUND($J$5,2)+0.01"/>
        <color theme="5" tint="0.39997558519241921"/>
        <color rgb="FF92D050"/>
        <color rgb="FFFFC000"/>
      </colorScale>
    </cfRule>
  </conditionalFormatting>
  <conditionalFormatting sqref="R10">
    <cfRule type="colorScale" priority="495">
      <colorScale>
        <cfvo type="formula" val="ROUND($J$10,2)-0.01"/>
        <cfvo type="num" val="ROUND($J$10,2)"/>
        <cfvo type="formula" val="ROUND($J$10,2)+0.01"/>
        <color theme="5" tint="0.39997558519241921"/>
        <color rgb="FF92D050"/>
        <color rgb="FFFFC000"/>
      </colorScale>
    </cfRule>
  </conditionalFormatting>
  <conditionalFormatting sqref="R24">
    <cfRule type="colorScale" priority="351">
      <colorScale>
        <cfvo type="formula" val="ROUND($J$24,2)-0.01"/>
        <cfvo type="num" val="ROUND($J$24,2)"/>
        <cfvo type="formula" val="ROUND($J$24,2)+0.01"/>
        <color theme="5" tint="0.39997558519241921"/>
        <color rgb="FF92D050"/>
        <color rgb="FFFFC000"/>
      </colorScale>
    </cfRule>
  </conditionalFormatting>
  <conditionalFormatting sqref="R33">
    <cfRule type="colorScale" priority="270">
      <colorScale>
        <cfvo type="formula" val="ROUND($J$33,2)-0.01"/>
        <cfvo type="num" val="ROUND($J$33,2)"/>
        <cfvo type="formula" val="ROUND($J$33,2)+0.01"/>
        <color theme="5" tint="0.39997558519241921"/>
        <color rgb="FF92D050"/>
        <color rgb="FFFFC000"/>
      </colorScale>
    </cfRule>
  </conditionalFormatting>
  <conditionalFormatting sqref="R34">
    <cfRule type="colorScale" priority="261">
      <colorScale>
        <cfvo type="formula" val="ROUND($J$34,2)-0.01"/>
        <cfvo type="num" val="ROUND($J$34,2)"/>
        <cfvo type="formula" val="ROUND($J$34,2)+0.01"/>
        <color theme="5" tint="0.39997558519241921"/>
        <color rgb="FF92D050"/>
        <color rgb="FFFFC000"/>
      </colorScale>
    </cfRule>
  </conditionalFormatting>
  <conditionalFormatting sqref="R35">
    <cfRule type="colorScale" priority="252">
      <colorScale>
        <cfvo type="formula" val="ROUND($J$35,2)-0.01"/>
        <cfvo type="num" val="ROUND($J$35,2)"/>
        <cfvo type="formula" val="ROUND($J$35,2)+0.01"/>
        <color theme="5" tint="0.39997558519241921"/>
        <color rgb="FF92D050"/>
        <color rgb="FFFFC000"/>
      </colorScale>
    </cfRule>
  </conditionalFormatting>
  <conditionalFormatting sqref="R36">
    <cfRule type="colorScale" priority="243">
      <colorScale>
        <cfvo type="formula" val="ROUND($J$36,2)-0.01"/>
        <cfvo type="num" val="ROUND($J$36,2)"/>
        <cfvo type="formula" val="ROUND($J$36,2)+0.01"/>
        <color theme="5" tint="0.39997558519241921"/>
        <color rgb="FF92D050"/>
        <color rgb="FFFFC000"/>
      </colorScale>
    </cfRule>
  </conditionalFormatting>
  <conditionalFormatting sqref="R42">
    <cfRule type="colorScale" priority="189">
      <colorScale>
        <cfvo type="formula" val="ROUND($J$42,2)-0.01"/>
        <cfvo type="num" val="ROUND($J$42,2)"/>
        <cfvo type="formula" val="ROUND($J$42,2)+0.01"/>
        <color theme="5" tint="0.39997558519241921"/>
        <color rgb="FF92D050"/>
        <color rgb="FFFFC000"/>
      </colorScale>
    </cfRule>
  </conditionalFormatting>
  <conditionalFormatting sqref="R46">
    <cfRule type="colorScale" priority="153">
      <colorScale>
        <cfvo type="formula" val="ROUND($J$46,2)-0.01"/>
        <cfvo type="num" val="ROUND($J$46,2)"/>
        <cfvo type="formula" val="ROUND($J$46,2)+0.01"/>
        <color theme="5" tint="0.39997558519241921"/>
        <color rgb="FF92D050"/>
        <color rgb="FFFFC000"/>
      </colorScale>
    </cfRule>
  </conditionalFormatting>
  <conditionalFormatting sqref="R51:R52">
    <cfRule type="colorScale" priority="117">
      <colorScale>
        <cfvo type="formula" val="ROUND($J$51,2)-0.01"/>
        <cfvo type="num" val="ROUND($J$51,2)"/>
        <cfvo type="formula" val="ROUND($J$51,2)+0.01"/>
        <color theme="5" tint="0.39997558519241921"/>
        <color rgb="FF92D050"/>
        <color rgb="FFFFC000"/>
      </colorScale>
    </cfRule>
  </conditionalFormatting>
  <pageMargins left="0.7" right="0.7" top="0.78740157499999996" bottom="0.78740157499999996"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61">
    <tabColor rgb="FF92D050"/>
    <pageSetUpPr fitToPage="1"/>
  </sheetPr>
  <dimension ref="A1:N170"/>
  <sheetViews>
    <sheetView topLeftCell="G1" zoomScale="98" zoomScaleNormal="98" workbookViewId="0">
      <selection activeCell="J13" sqref="J13"/>
    </sheetView>
  </sheetViews>
  <sheetFormatPr defaultRowHeight="14.4" x14ac:dyDescent="0.3"/>
  <cols>
    <col min="1" max="1" width="40.88671875" style="183" customWidth="1"/>
    <col min="2" max="2" width="15.33203125" customWidth="1"/>
    <col min="3" max="3" width="17.33203125" customWidth="1"/>
    <col min="4" max="4" width="6.109375" style="310" customWidth="1"/>
    <col min="5" max="5" width="18.33203125" customWidth="1"/>
    <col min="6" max="6" width="27.33203125" customWidth="1"/>
    <col min="7" max="7" width="9.109375" style="310"/>
    <col min="8" max="8" width="22.109375" customWidth="1"/>
    <col min="9" max="9" width="18.88671875" customWidth="1"/>
    <col min="10" max="10" width="18.44140625" customWidth="1"/>
    <col min="11" max="11" width="14.33203125" customWidth="1"/>
    <col min="12" max="12" width="18.109375" customWidth="1"/>
    <col min="13" max="13" width="18.5546875" customWidth="1"/>
    <col min="14" max="14" width="18.109375" customWidth="1"/>
  </cols>
  <sheetData>
    <row r="1" spans="1:14" x14ac:dyDescent="0.3">
      <c r="A1" s="361" t="s">
        <v>667</v>
      </c>
      <c r="C1" t="s">
        <v>651</v>
      </c>
      <c r="D1" s="310">
        <v>0</v>
      </c>
      <c r="E1" t="s">
        <v>650</v>
      </c>
      <c r="F1" t="s">
        <v>651</v>
      </c>
      <c r="G1" s="310">
        <v>0</v>
      </c>
      <c r="H1" t="s">
        <v>650</v>
      </c>
      <c r="I1" t="s">
        <v>651</v>
      </c>
      <c r="L1" s="311" t="s">
        <v>651</v>
      </c>
      <c r="M1" s="311" t="s">
        <v>651</v>
      </c>
      <c r="N1" s="311" t="s">
        <v>651</v>
      </c>
    </row>
    <row r="2" spans="1:14" x14ac:dyDescent="0.3">
      <c r="A2" s="299" t="s">
        <v>8</v>
      </c>
      <c r="B2" t="s">
        <v>641</v>
      </c>
      <c r="C2" s="311" t="s">
        <v>647</v>
      </c>
      <c r="D2" s="310">
        <f>'část B ind_P_prev'!$H$6</f>
        <v>0</v>
      </c>
      <c r="E2" s="311" t="s">
        <v>648</v>
      </c>
      <c r="F2" s="311" t="s">
        <v>649</v>
      </c>
      <c r="G2" s="314">
        <f>'část B ind_P_prev'!$H$10</f>
        <v>0</v>
      </c>
      <c r="H2" s="311" t="s">
        <v>663</v>
      </c>
      <c r="I2" s="311" t="s">
        <v>664</v>
      </c>
      <c r="J2" s="18" t="s">
        <v>279</v>
      </c>
      <c r="L2" s="311" t="s">
        <v>652</v>
      </c>
      <c r="M2" s="311" t="s">
        <v>653</v>
      </c>
      <c r="N2" s="311" t="s">
        <v>654</v>
      </c>
    </row>
    <row r="3" spans="1:14" x14ac:dyDescent="0.3">
      <c r="A3" s="299" t="s">
        <v>9</v>
      </c>
      <c r="B3" t="s">
        <v>638</v>
      </c>
      <c r="C3" s="311" t="s">
        <v>614</v>
      </c>
      <c r="D3" s="310">
        <f>'část D zaměstnanci'!$K$7</f>
        <v>0</v>
      </c>
      <c r="E3" s="311" t="s">
        <v>632</v>
      </c>
      <c r="F3" s="311" t="s">
        <v>645</v>
      </c>
      <c r="G3" s="313">
        <f>'část B ind_AT_péče'!$H$8</f>
        <v>0</v>
      </c>
      <c r="H3" s="311" t="s">
        <v>648</v>
      </c>
      <c r="J3" s="11">
        <v>46388</v>
      </c>
      <c r="L3" s="311" t="s">
        <v>609</v>
      </c>
      <c r="M3" s="311" t="s">
        <v>594</v>
      </c>
      <c r="N3" s="311" t="s">
        <v>602</v>
      </c>
    </row>
    <row r="4" spans="1:14" x14ac:dyDescent="0.3">
      <c r="A4" s="299" t="s">
        <v>10</v>
      </c>
      <c r="B4" t="s">
        <v>638</v>
      </c>
      <c r="C4" s="311" t="s">
        <v>614</v>
      </c>
      <c r="D4" s="310">
        <f>'část D zaměstnanci'!$K$7</f>
        <v>0</v>
      </c>
      <c r="E4" s="311" t="s">
        <v>632</v>
      </c>
      <c r="F4" s="311" t="s">
        <v>645</v>
      </c>
      <c r="G4" s="313">
        <f>'část B ind_AT_péče'!$H$8</f>
        <v>0</v>
      </c>
      <c r="H4" s="311" t="s">
        <v>648</v>
      </c>
      <c r="J4" s="11">
        <v>46472</v>
      </c>
      <c r="L4" s="311" t="s">
        <v>609</v>
      </c>
      <c r="M4" s="311" t="s">
        <v>594</v>
      </c>
      <c r="N4" s="311" t="s">
        <v>602</v>
      </c>
    </row>
    <row r="5" spans="1:14" x14ac:dyDescent="0.3">
      <c r="A5" s="299" t="s">
        <v>11</v>
      </c>
      <c r="B5" t="s">
        <v>640</v>
      </c>
      <c r="C5" s="311" t="s">
        <v>647</v>
      </c>
      <c r="D5" s="310">
        <f>'část B ind_P_péče'!$H$6</f>
        <v>0</v>
      </c>
      <c r="E5" s="311" t="s">
        <v>648</v>
      </c>
      <c r="F5" s="311" t="s">
        <v>649</v>
      </c>
      <c r="G5" s="314">
        <f>'část B ind_P_péče'!$H$10</f>
        <v>0</v>
      </c>
      <c r="H5" s="311" t="s">
        <v>663</v>
      </c>
      <c r="I5" s="311" t="s">
        <v>664</v>
      </c>
      <c r="J5" s="11">
        <v>46475</v>
      </c>
      <c r="L5" s="311" t="s">
        <v>652</v>
      </c>
      <c r="M5" s="311" t="s">
        <v>653</v>
      </c>
      <c r="N5" s="311" t="s">
        <v>654</v>
      </c>
    </row>
    <row r="6" spans="1:14" x14ac:dyDescent="0.3">
      <c r="A6" s="299" t="s">
        <v>12</v>
      </c>
      <c r="B6" t="s">
        <v>640</v>
      </c>
      <c r="C6" s="311" t="s">
        <v>647</v>
      </c>
      <c r="D6" s="310">
        <f>'část B ind_P_péče'!$H$6</f>
        <v>0</v>
      </c>
      <c r="E6" s="311" t="s">
        <v>648</v>
      </c>
      <c r="F6" s="311" t="s">
        <v>649</v>
      </c>
      <c r="G6" s="314">
        <f>'část B ind_P_péče'!$H$10</f>
        <v>0</v>
      </c>
      <c r="H6" s="311" t="s">
        <v>663</v>
      </c>
      <c r="I6" s="311" t="s">
        <v>664</v>
      </c>
      <c r="J6" s="11">
        <v>46573</v>
      </c>
      <c r="L6" s="311" t="s">
        <v>652</v>
      </c>
      <c r="M6" s="311" t="s">
        <v>653</v>
      </c>
      <c r="N6" s="311" t="s">
        <v>654</v>
      </c>
    </row>
    <row r="7" spans="1:14" x14ac:dyDescent="0.3">
      <c r="A7" s="299" t="s">
        <v>13</v>
      </c>
      <c r="B7" t="s">
        <v>640</v>
      </c>
      <c r="C7" s="311" t="s">
        <v>647</v>
      </c>
      <c r="D7" s="310">
        <f>'část B ind_P_péče'!$H$6</f>
        <v>0</v>
      </c>
      <c r="E7" s="311" t="s">
        <v>648</v>
      </c>
      <c r="F7" s="311" t="s">
        <v>649</v>
      </c>
      <c r="G7" s="314">
        <f>'část B ind_P_péče'!$H$10</f>
        <v>0</v>
      </c>
      <c r="H7" s="311" t="s">
        <v>663</v>
      </c>
      <c r="I7" s="311" t="s">
        <v>664</v>
      </c>
      <c r="J7" s="11">
        <v>46574</v>
      </c>
      <c r="L7" s="311" t="s">
        <v>652</v>
      </c>
      <c r="M7" s="311" t="s">
        <v>653</v>
      </c>
      <c r="N7" s="311" t="s">
        <v>654</v>
      </c>
    </row>
    <row r="8" spans="1:14" x14ac:dyDescent="0.3">
      <c r="A8" s="303" t="s">
        <v>14</v>
      </c>
      <c r="B8" t="s">
        <v>641</v>
      </c>
      <c r="C8" s="311" t="s">
        <v>647</v>
      </c>
      <c r="D8" s="310">
        <f>'část B ind_P_prev'!$H$6</f>
        <v>0</v>
      </c>
      <c r="E8" s="311" t="s">
        <v>648</v>
      </c>
      <c r="F8" s="311" t="s">
        <v>649</v>
      </c>
      <c r="G8" s="314">
        <f>'část B ind_P_prev'!$H$10</f>
        <v>0</v>
      </c>
      <c r="H8" s="311" t="s">
        <v>663</v>
      </c>
      <c r="I8" s="311" t="s">
        <v>664</v>
      </c>
      <c r="J8" s="11">
        <v>46658</v>
      </c>
      <c r="L8" s="311" t="s">
        <v>652</v>
      </c>
      <c r="M8" s="311" t="s">
        <v>653</v>
      </c>
      <c r="N8" s="311" t="s">
        <v>654</v>
      </c>
    </row>
    <row r="9" spans="1:14" x14ac:dyDescent="0.3">
      <c r="A9" s="299" t="s">
        <v>15</v>
      </c>
      <c r="B9" t="s">
        <v>640</v>
      </c>
      <c r="C9" s="311" t="s">
        <v>647</v>
      </c>
      <c r="D9" s="310">
        <f>'část B ind_P_péče'!$H$6</f>
        <v>0</v>
      </c>
      <c r="E9" s="311" t="s">
        <v>648</v>
      </c>
      <c r="F9" s="311" t="s">
        <v>649</v>
      </c>
      <c r="G9" s="314">
        <f>'část B ind_P_péče'!$H$10</f>
        <v>0</v>
      </c>
      <c r="H9" s="311" t="s">
        <v>663</v>
      </c>
      <c r="I9" s="311" t="s">
        <v>664</v>
      </c>
      <c r="J9" s="11">
        <v>46688</v>
      </c>
      <c r="L9" s="311" t="s">
        <v>652</v>
      </c>
      <c r="M9" s="311" t="s">
        <v>653</v>
      </c>
      <c r="N9" s="311" t="s">
        <v>654</v>
      </c>
    </row>
    <row r="10" spans="1:14" x14ac:dyDescent="0.3">
      <c r="A10" s="299" t="s">
        <v>16</v>
      </c>
      <c r="B10" t="s">
        <v>639</v>
      </c>
      <c r="C10" s="311" t="s">
        <v>614</v>
      </c>
      <c r="D10" s="310">
        <f>'část D zaměstnanci'!$K$7</f>
        <v>0</v>
      </c>
      <c r="E10" s="311" t="s">
        <v>632</v>
      </c>
      <c r="F10" s="311" t="s">
        <v>645</v>
      </c>
      <c r="G10" s="310">
        <f>'část B ind_AT_prev'!$H$8</f>
        <v>0</v>
      </c>
      <c r="H10" s="311" t="s">
        <v>648</v>
      </c>
      <c r="J10" s="11">
        <v>46708</v>
      </c>
      <c r="L10" s="311" t="s">
        <v>609</v>
      </c>
      <c r="M10" s="311" t="s">
        <v>594</v>
      </c>
      <c r="N10" s="311" t="s">
        <v>602</v>
      </c>
    </row>
    <row r="11" spans="1:14" x14ac:dyDescent="0.3">
      <c r="A11" s="299" t="s">
        <v>17</v>
      </c>
      <c r="B11" t="s">
        <v>639</v>
      </c>
      <c r="C11" s="311" t="s">
        <v>614</v>
      </c>
      <c r="D11" s="310">
        <f>'část D zaměstnanci'!$K$7</f>
        <v>0</v>
      </c>
      <c r="E11" s="311" t="s">
        <v>632</v>
      </c>
      <c r="F11" s="311" t="s">
        <v>645</v>
      </c>
      <c r="G11" s="310">
        <f>'část B ind_AT_prev'!$H$8</f>
        <v>0</v>
      </c>
      <c r="H11" s="311" t="s">
        <v>648</v>
      </c>
      <c r="J11" s="11">
        <v>46745</v>
      </c>
      <c r="L11" s="311" t="s">
        <v>609</v>
      </c>
      <c r="M11" s="311" t="s">
        <v>594</v>
      </c>
      <c r="N11" s="311" t="s">
        <v>602</v>
      </c>
    </row>
    <row r="12" spans="1:14" x14ac:dyDescent="0.3">
      <c r="A12" s="299" t="s">
        <v>18</v>
      </c>
      <c r="B12" t="s">
        <v>643</v>
      </c>
      <c r="C12" s="311" t="s">
        <v>614</v>
      </c>
      <c r="D12" s="310">
        <f>'část D zaměstnanci'!$K$7</f>
        <v>0</v>
      </c>
      <c r="E12" s="311" t="s">
        <v>632</v>
      </c>
      <c r="F12" s="311" t="s">
        <v>645</v>
      </c>
      <c r="G12" s="310">
        <f>'část B ind_AT_prev'!$H$8</f>
        <v>0</v>
      </c>
      <c r="H12" s="311" t="s">
        <v>648</v>
      </c>
      <c r="J12" s="11"/>
      <c r="L12" s="311" t="s">
        <v>609</v>
      </c>
      <c r="M12" s="311" t="s">
        <v>594</v>
      </c>
      <c r="N12" s="311" t="s">
        <v>602</v>
      </c>
    </row>
    <row r="13" spans="1:14" x14ac:dyDescent="0.3">
      <c r="A13" s="299" t="s">
        <v>19</v>
      </c>
      <c r="B13" t="s">
        <v>639</v>
      </c>
      <c r="C13" s="311" t="s">
        <v>614</v>
      </c>
      <c r="D13" s="310">
        <f>'část D zaměstnanci'!$K$7</f>
        <v>0</v>
      </c>
      <c r="E13" s="311" t="s">
        <v>632</v>
      </c>
      <c r="F13" s="311" t="s">
        <v>645</v>
      </c>
      <c r="G13" s="310">
        <f>'část B ind_AT_prev'!$H$8</f>
        <v>0</v>
      </c>
      <c r="H13" s="311" t="s">
        <v>648</v>
      </c>
      <c r="J13" s="11"/>
      <c r="L13" s="311" t="s">
        <v>609</v>
      </c>
      <c r="M13" s="311" t="s">
        <v>594</v>
      </c>
      <c r="N13" s="311" t="s">
        <v>602</v>
      </c>
    </row>
    <row r="14" spans="1:14" x14ac:dyDescent="0.3">
      <c r="A14" s="299" t="s">
        <v>20</v>
      </c>
      <c r="B14" t="s">
        <v>639</v>
      </c>
      <c r="C14" s="311" t="s">
        <v>614</v>
      </c>
      <c r="D14" s="310">
        <f>'část D zaměstnanci'!$K$7</f>
        <v>0</v>
      </c>
      <c r="E14" s="311" t="s">
        <v>632</v>
      </c>
      <c r="F14" s="311" t="s">
        <v>645</v>
      </c>
      <c r="G14" s="310">
        <f>'část B ind_AT_prev'!$H$8</f>
        <v>0</v>
      </c>
      <c r="H14" s="311" t="s">
        <v>648</v>
      </c>
      <c r="J14" s="11"/>
      <c r="L14" s="311" t="s">
        <v>609</v>
      </c>
      <c r="M14" s="311" t="s">
        <v>594</v>
      </c>
      <c r="N14" s="311" t="s">
        <v>602</v>
      </c>
    </row>
    <row r="15" spans="1:14" x14ac:dyDescent="0.3">
      <c r="A15" s="299" t="s">
        <v>21</v>
      </c>
      <c r="B15" t="s">
        <v>639</v>
      </c>
      <c r="C15" s="311" t="s">
        <v>614</v>
      </c>
      <c r="D15" s="310">
        <f>'část D zaměstnanci'!$K$7</f>
        <v>0</v>
      </c>
      <c r="E15" s="311" t="s">
        <v>632</v>
      </c>
      <c r="F15" s="311" t="s">
        <v>645</v>
      </c>
      <c r="G15" s="310">
        <f>'část B ind_AT_prev'!$H$8</f>
        <v>0</v>
      </c>
      <c r="H15" s="311" t="s">
        <v>648</v>
      </c>
      <c r="J15" s="11"/>
      <c r="L15" s="311" t="s">
        <v>609</v>
      </c>
      <c r="M15" s="311" t="s">
        <v>594</v>
      </c>
      <c r="N15" s="311" t="s">
        <v>602</v>
      </c>
    </row>
    <row r="16" spans="1:14" x14ac:dyDescent="0.3">
      <c r="A16" s="299" t="s">
        <v>6</v>
      </c>
      <c r="B16" t="s">
        <v>639</v>
      </c>
      <c r="C16" s="311" t="s">
        <v>614</v>
      </c>
      <c r="D16" s="310">
        <f>'část D zaměstnanci'!$K$7</f>
        <v>0</v>
      </c>
      <c r="E16" s="311" t="s">
        <v>632</v>
      </c>
      <c r="F16" s="311" t="s">
        <v>645</v>
      </c>
      <c r="G16" s="310">
        <f>'část B ind_AT_prev'!$H$8</f>
        <v>0</v>
      </c>
      <c r="H16" s="311" t="s">
        <v>648</v>
      </c>
      <c r="J16" s="19"/>
      <c r="L16" s="311" t="s">
        <v>609</v>
      </c>
      <c r="M16" s="311" t="s">
        <v>594</v>
      </c>
      <c r="N16" s="311" t="s">
        <v>602</v>
      </c>
    </row>
    <row r="17" spans="1:14" x14ac:dyDescent="0.3">
      <c r="A17" s="299" t="s">
        <v>22</v>
      </c>
      <c r="B17" t="s">
        <v>644</v>
      </c>
      <c r="C17" s="311" t="s">
        <v>614</v>
      </c>
      <c r="D17" s="310">
        <f>'část D zaměstnanci'!$K$7</f>
        <v>0</v>
      </c>
      <c r="E17" s="311" t="s">
        <v>632</v>
      </c>
      <c r="F17" s="311" t="s">
        <v>645</v>
      </c>
      <c r="G17" s="313">
        <f>'část B ind_AT_péče'!$H$8</f>
        <v>0</v>
      </c>
      <c r="H17" s="311" t="s">
        <v>648</v>
      </c>
      <c r="J17" s="19"/>
      <c r="L17" s="311" t="s">
        <v>609</v>
      </c>
      <c r="M17" s="311" t="s">
        <v>594</v>
      </c>
      <c r="N17" s="311" t="s">
        <v>602</v>
      </c>
    </row>
    <row r="18" spans="1:14" x14ac:dyDescent="0.3">
      <c r="A18" s="299" t="s">
        <v>23</v>
      </c>
      <c r="B18" t="s">
        <v>638</v>
      </c>
      <c r="C18" s="311" t="s">
        <v>614</v>
      </c>
      <c r="D18" s="310">
        <f>'část D zaměstnanci'!$K$7</f>
        <v>0</v>
      </c>
      <c r="E18" s="311" t="s">
        <v>632</v>
      </c>
      <c r="F18" s="311" t="s">
        <v>645</v>
      </c>
      <c r="G18" s="313">
        <f>'část B ind_AT_péče'!$H$8</f>
        <v>0</v>
      </c>
      <c r="H18" s="311" t="s">
        <v>648</v>
      </c>
      <c r="L18" s="311" t="s">
        <v>609</v>
      </c>
      <c r="M18" s="311" t="s">
        <v>594</v>
      </c>
      <c r="N18" s="311" t="s">
        <v>602</v>
      </c>
    </row>
    <row r="19" spans="1:14" ht="28.8" x14ac:dyDescent="0.3">
      <c r="A19" s="299" t="s">
        <v>7</v>
      </c>
      <c r="B19" t="s">
        <v>638</v>
      </c>
      <c r="C19" s="311" t="s">
        <v>614</v>
      </c>
      <c r="D19" s="310">
        <f>'část D zaměstnanci'!$K$7</f>
        <v>0</v>
      </c>
      <c r="E19" s="311" t="s">
        <v>632</v>
      </c>
      <c r="F19" s="311" t="s">
        <v>645</v>
      </c>
      <c r="G19" s="313">
        <f>'část B ind_AT_péče'!$H$8</f>
        <v>0</v>
      </c>
      <c r="H19" s="311" t="s">
        <v>648</v>
      </c>
      <c r="J19" s="20" t="s">
        <v>281</v>
      </c>
      <c r="L19" s="311" t="s">
        <v>609</v>
      </c>
      <c r="M19" s="311" t="s">
        <v>594</v>
      </c>
      <c r="N19" s="311" t="s">
        <v>602</v>
      </c>
    </row>
    <row r="20" spans="1:14" x14ac:dyDescent="0.3">
      <c r="A20" s="299" t="s">
        <v>24</v>
      </c>
      <c r="B20" t="s">
        <v>638</v>
      </c>
      <c r="C20" s="311" t="s">
        <v>614</v>
      </c>
      <c r="D20" s="310">
        <f>'část D zaměstnanci'!$K$7</f>
        <v>0</v>
      </c>
      <c r="E20" s="311" t="s">
        <v>632</v>
      </c>
      <c r="F20" s="311" t="s">
        <v>645</v>
      </c>
      <c r="G20" s="313">
        <f>'část B ind_AT_péče'!$H$8</f>
        <v>0</v>
      </c>
      <c r="H20" s="311" t="s">
        <v>648</v>
      </c>
      <c r="J20" s="21">
        <v>2016</v>
      </c>
      <c r="L20" s="311" t="s">
        <v>609</v>
      </c>
      <c r="M20" s="311" t="s">
        <v>594</v>
      </c>
      <c r="N20" s="311" t="s">
        <v>602</v>
      </c>
    </row>
    <row r="21" spans="1:14" x14ac:dyDescent="0.3">
      <c r="A21" s="299" t="s">
        <v>25</v>
      </c>
      <c r="B21" t="s">
        <v>638</v>
      </c>
      <c r="C21" s="311" t="s">
        <v>614</v>
      </c>
      <c r="D21" s="310">
        <f>'část D zaměstnanci'!$K$7</f>
        <v>0</v>
      </c>
      <c r="E21" s="311" t="s">
        <v>632</v>
      </c>
      <c r="F21" s="311" t="s">
        <v>645</v>
      </c>
      <c r="G21" s="313">
        <f>'část B ind_AT_péče'!$H$8</f>
        <v>0</v>
      </c>
      <c r="H21" s="311" t="s">
        <v>648</v>
      </c>
      <c r="L21" s="311" t="s">
        <v>609</v>
      </c>
      <c r="M21" s="311" t="s">
        <v>594</v>
      </c>
      <c r="N21" s="311" t="s">
        <v>602</v>
      </c>
    </row>
    <row r="22" spans="1:14" x14ac:dyDescent="0.3">
      <c r="A22" s="299" t="s">
        <v>26</v>
      </c>
      <c r="B22" t="s">
        <v>639</v>
      </c>
      <c r="C22" s="311" t="s">
        <v>614</v>
      </c>
      <c r="D22" s="310">
        <f>'část D zaměstnanci'!$K$7</f>
        <v>0</v>
      </c>
      <c r="E22" s="311" t="s">
        <v>632</v>
      </c>
      <c r="F22" s="311" t="s">
        <v>645</v>
      </c>
      <c r="G22" s="310">
        <f>'část B ind_AT_prev'!$H$8</f>
        <v>0</v>
      </c>
      <c r="H22" s="311" t="s">
        <v>648</v>
      </c>
      <c r="L22" s="311" t="s">
        <v>609</v>
      </c>
      <c r="M22" s="311" t="s">
        <v>594</v>
      </c>
      <c r="N22" s="311" t="s">
        <v>602</v>
      </c>
    </row>
    <row r="23" spans="1:14" x14ac:dyDescent="0.3">
      <c r="A23" s="299" t="s">
        <v>27</v>
      </c>
      <c r="B23" t="s">
        <v>643</v>
      </c>
      <c r="C23" s="311" t="s">
        <v>614</v>
      </c>
      <c r="D23" s="310">
        <f>'část D zaměstnanci'!$K$7</f>
        <v>0</v>
      </c>
      <c r="E23" s="311" t="s">
        <v>632</v>
      </c>
      <c r="F23" s="311" t="s">
        <v>645</v>
      </c>
      <c r="G23" s="310">
        <f>'část B ind_AT_prev'!$H$8</f>
        <v>0</v>
      </c>
      <c r="H23" s="311" t="s">
        <v>648</v>
      </c>
      <c r="L23" s="311" t="s">
        <v>609</v>
      </c>
      <c r="M23" s="311" t="s">
        <v>594</v>
      </c>
      <c r="N23" s="311" t="s">
        <v>602</v>
      </c>
    </row>
    <row r="24" spans="1:14" x14ac:dyDescent="0.3">
      <c r="A24" s="299" t="s">
        <v>28</v>
      </c>
      <c r="B24" t="s">
        <v>639</v>
      </c>
      <c r="C24" s="311" t="s">
        <v>614</v>
      </c>
      <c r="D24" s="310">
        <f>'část D zaměstnanci'!$K$7</f>
        <v>0</v>
      </c>
      <c r="E24" s="311" t="s">
        <v>632</v>
      </c>
      <c r="F24" s="311" t="s">
        <v>645</v>
      </c>
      <c r="G24" s="310">
        <f>'část B ind_AT_prev'!$H$8</f>
        <v>0</v>
      </c>
      <c r="H24" s="311" t="s">
        <v>648</v>
      </c>
      <c r="L24" s="311" t="s">
        <v>609</v>
      </c>
      <c r="M24" s="311" t="s">
        <v>594</v>
      </c>
      <c r="N24" s="311" t="s">
        <v>602</v>
      </c>
    </row>
    <row r="25" spans="1:14" ht="27" x14ac:dyDescent="0.3">
      <c r="A25" s="299" t="s">
        <v>29</v>
      </c>
      <c r="B25" t="s">
        <v>639</v>
      </c>
      <c r="C25" s="311" t="s">
        <v>614</v>
      </c>
      <c r="D25" s="310">
        <f>'část D zaměstnanci'!$K$7</f>
        <v>0</v>
      </c>
      <c r="E25" s="311" t="s">
        <v>632</v>
      </c>
      <c r="F25" s="311" t="s">
        <v>645</v>
      </c>
      <c r="G25" s="310">
        <f>'část B ind_AT_prev'!$H$8</f>
        <v>0</v>
      </c>
      <c r="H25" s="311" t="s">
        <v>648</v>
      </c>
      <c r="J25" s="446" t="s">
        <v>667</v>
      </c>
      <c r="L25" s="311" t="s">
        <v>609</v>
      </c>
      <c r="M25" s="311" t="s">
        <v>594</v>
      </c>
      <c r="N25" s="311" t="s">
        <v>602</v>
      </c>
    </row>
    <row r="26" spans="1:14" x14ac:dyDescent="0.3">
      <c r="A26" s="299" t="s">
        <v>30</v>
      </c>
      <c r="B26" t="s">
        <v>639</v>
      </c>
      <c r="C26" s="311" t="s">
        <v>614</v>
      </c>
      <c r="D26" s="310">
        <f>'část D zaměstnanci'!$K$7</f>
        <v>0</v>
      </c>
      <c r="E26" s="311" t="s">
        <v>632</v>
      </c>
      <c r="F26" s="311" t="s">
        <v>645</v>
      </c>
      <c r="G26" s="310">
        <f>'část B ind_AT_prev'!$H$8</f>
        <v>0</v>
      </c>
      <c r="H26" s="311" t="s">
        <v>648</v>
      </c>
      <c r="J26" t="s">
        <v>355</v>
      </c>
      <c r="L26" s="311" t="s">
        <v>609</v>
      </c>
      <c r="M26" s="311" t="s">
        <v>594</v>
      </c>
      <c r="N26" s="311" t="s">
        <v>602</v>
      </c>
    </row>
    <row r="27" spans="1:14" x14ac:dyDescent="0.3">
      <c r="A27" s="299" t="s">
        <v>31</v>
      </c>
      <c r="B27" t="s">
        <v>643</v>
      </c>
      <c r="C27" s="311" t="s">
        <v>614</v>
      </c>
      <c r="D27" s="310">
        <f>'část D zaměstnanci'!$K$7</f>
        <v>0</v>
      </c>
      <c r="E27" s="311" t="s">
        <v>632</v>
      </c>
      <c r="F27" s="311" t="s">
        <v>645</v>
      </c>
      <c r="G27" s="310">
        <f>'část B ind_AT_prev'!$H$8</f>
        <v>0</v>
      </c>
      <c r="H27" s="311" t="s">
        <v>648</v>
      </c>
      <c r="J27" t="s">
        <v>356</v>
      </c>
      <c r="L27" s="311" t="s">
        <v>609</v>
      </c>
      <c r="M27" s="311" t="s">
        <v>594</v>
      </c>
      <c r="N27" s="311" t="s">
        <v>602</v>
      </c>
    </row>
    <row r="28" spans="1:14" ht="27" x14ac:dyDescent="0.3">
      <c r="A28" s="299" t="s">
        <v>32</v>
      </c>
      <c r="B28" t="s">
        <v>640</v>
      </c>
      <c r="C28" s="311" t="s">
        <v>647</v>
      </c>
      <c r="D28" s="310">
        <f>'část B ind_P_péče'!$H$6</f>
        <v>0</v>
      </c>
      <c r="E28" s="311" t="s">
        <v>648</v>
      </c>
      <c r="F28" s="311" t="s">
        <v>649</v>
      </c>
      <c r="G28" s="314">
        <f>'část B ind_P_péče'!$H$10</f>
        <v>0</v>
      </c>
      <c r="H28" s="311" t="s">
        <v>663</v>
      </c>
      <c r="I28" s="311" t="s">
        <v>664</v>
      </c>
      <c r="L28" s="311" t="s">
        <v>652</v>
      </c>
      <c r="M28" s="311" t="s">
        <v>653</v>
      </c>
      <c r="N28" s="311" t="s">
        <v>654</v>
      </c>
    </row>
    <row r="29" spans="1:14" x14ac:dyDescent="0.3">
      <c r="A29" s="303" t="s">
        <v>33</v>
      </c>
      <c r="B29" t="s">
        <v>639</v>
      </c>
      <c r="C29" s="311" t="s">
        <v>614</v>
      </c>
      <c r="D29" s="310">
        <f>'část D zaměstnanci'!$K$7</f>
        <v>0</v>
      </c>
      <c r="E29" s="311" t="s">
        <v>632</v>
      </c>
      <c r="F29" s="312" t="s">
        <v>646</v>
      </c>
      <c r="G29" s="310">
        <f>'část B ind_AT_prev'!$H$9</f>
        <v>0</v>
      </c>
      <c r="H29" s="311" t="s">
        <v>669</v>
      </c>
      <c r="L29" s="311" t="s">
        <v>609</v>
      </c>
      <c r="M29" s="311" t="s">
        <v>594</v>
      </c>
      <c r="N29" s="311" t="s">
        <v>655</v>
      </c>
    </row>
    <row r="30" spans="1:14" x14ac:dyDescent="0.3">
      <c r="A30" s="299" t="s">
        <v>34</v>
      </c>
      <c r="B30" t="s">
        <v>641</v>
      </c>
      <c r="C30" s="311" t="s">
        <v>647</v>
      </c>
      <c r="D30" s="310">
        <f>'část B ind_P_prev'!$H$6</f>
        <v>0</v>
      </c>
      <c r="E30" s="311" t="s">
        <v>648</v>
      </c>
      <c r="F30" s="311" t="s">
        <v>649</v>
      </c>
      <c r="G30" s="314">
        <f>'část B ind_P_prev'!$H$10</f>
        <v>0</v>
      </c>
      <c r="H30" s="311" t="s">
        <v>663</v>
      </c>
      <c r="I30" s="311" t="s">
        <v>664</v>
      </c>
      <c r="L30" s="311" t="s">
        <v>652</v>
      </c>
      <c r="M30" s="311" t="s">
        <v>653</v>
      </c>
      <c r="N30" s="311" t="s">
        <v>654</v>
      </c>
    </row>
    <row r="31" spans="1:14" x14ac:dyDescent="0.3">
      <c r="A31" s="299" t="s">
        <v>35</v>
      </c>
      <c r="B31" t="s">
        <v>639</v>
      </c>
      <c r="C31" s="311" t="s">
        <v>614</v>
      </c>
      <c r="D31" s="310">
        <f>'část D zaměstnanci'!$K$7</f>
        <v>0</v>
      </c>
      <c r="E31" s="311" t="s">
        <v>632</v>
      </c>
      <c r="F31" s="311" t="s">
        <v>645</v>
      </c>
      <c r="G31" s="310">
        <f>'část B ind_AT_prev'!$H$8</f>
        <v>0</v>
      </c>
      <c r="H31" s="311" t="s">
        <v>669</v>
      </c>
      <c r="L31" s="311" t="s">
        <v>609</v>
      </c>
      <c r="M31" s="311" t="s">
        <v>594</v>
      </c>
      <c r="N31" s="311" t="s">
        <v>602</v>
      </c>
    </row>
    <row r="32" spans="1:14" x14ac:dyDescent="0.3">
      <c r="A32" s="299" t="s">
        <v>36</v>
      </c>
      <c r="B32" t="s">
        <v>638</v>
      </c>
      <c r="C32" s="311" t="s">
        <v>614</v>
      </c>
      <c r="D32" s="310">
        <f>'část D zaměstnanci'!$K$7</f>
        <v>0</v>
      </c>
      <c r="E32" s="311" t="s">
        <v>632</v>
      </c>
      <c r="F32" s="311" t="s">
        <v>645</v>
      </c>
      <c r="G32" s="313">
        <f>'část B ind_AT_péče'!$H$8</f>
        <v>0</v>
      </c>
      <c r="H32" s="311" t="s">
        <v>669</v>
      </c>
      <c r="L32" s="311" t="s">
        <v>609</v>
      </c>
      <c r="M32" s="311" t="s">
        <v>594</v>
      </c>
      <c r="N32" s="311" t="s">
        <v>602</v>
      </c>
    </row>
    <row r="33" spans="1:14" x14ac:dyDescent="0.3">
      <c r="A33" s="299" t="s">
        <v>37</v>
      </c>
      <c r="B33" t="s">
        <v>639</v>
      </c>
      <c r="C33" s="311" t="s">
        <v>614</v>
      </c>
      <c r="D33" s="310">
        <f>'část D zaměstnanci'!$K$7</f>
        <v>0</v>
      </c>
      <c r="E33" s="311" t="s">
        <v>632</v>
      </c>
      <c r="F33" s="311" t="s">
        <v>645</v>
      </c>
      <c r="G33" s="310">
        <f>'část B ind_AT_prev'!$H$8</f>
        <v>0</v>
      </c>
      <c r="H33" s="311" t="s">
        <v>669</v>
      </c>
      <c r="L33" s="311" t="s">
        <v>609</v>
      </c>
      <c r="M33" s="311" t="s">
        <v>594</v>
      </c>
      <c r="N33" s="311" t="s">
        <v>602</v>
      </c>
    </row>
    <row r="34" spans="1:14" x14ac:dyDescent="0.3">
      <c r="A34" s="299" t="s">
        <v>38</v>
      </c>
      <c r="B34" t="s">
        <v>640</v>
      </c>
      <c r="C34" s="311" t="s">
        <v>647</v>
      </c>
      <c r="D34" s="310">
        <f>'část B ind_P_péče'!$H$6</f>
        <v>0</v>
      </c>
      <c r="E34" s="311" t="s">
        <v>648</v>
      </c>
      <c r="F34" s="311" t="s">
        <v>649</v>
      </c>
      <c r="G34" s="314">
        <f>'část B ind_P_péče'!$H$10</f>
        <v>0</v>
      </c>
      <c r="H34" s="311" t="s">
        <v>663</v>
      </c>
      <c r="I34" s="311" t="s">
        <v>664</v>
      </c>
      <c r="L34" s="311" t="s">
        <v>652</v>
      </c>
      <c r="M34" s="311" t="s">
        <v>653</v>
      </c>
      <c r="N34" s="311" t="s">
        <v>654</v>
      </c>
    </row>
    <row r="35" spans="1:14" x14ac:dyDescent="0.3">
      <c r="A35" s="299" t="s">
        <v>903</v>
      </c>
      <c r="B35" t="s">
        <v>639</v>
      </c>
      <c r="C35" s="311" t="s">
        <v>614</v>
      </c>
      <c r="D35" s="310">
        <f>'část D zaměstnanci'!$K$7</f>
        <v>0</v>
      </c>
      <c r="E35" s="311" t="s">
        <v>632</v>
      </c>
      <c r="F35" s="311" t="s">
        <v>645</v>
      </c>
      <c r="G35" s="314"/>
      <c r="H35" s="311" t="s">
        <v>669</v>
      </c>
      <c r="I35" s="311"/>
      <c r="L35" s="311" t="s">
        <v>609</v>
      </c>
      <c r="M35" s="311" t="s">
        <v>594</v>
      </c>
      <c r="N35" s="311" t="s">
        <v>602</v>
      </c>
    </row>
    <row r="36" spans="1:14" x14ac:dyDescent="0.3">
      <c r="L36" s="311"/>
      <c r="M36" s="311"/>
      <c r="N36" s="311"/>
    </row>
    <row r="37" spans="1:14" x14ac:dyDescent="0.3">
      <c r="A37" s="168" t="s">
        <v>365</v>
      </c>
    </row>
    <row r="38" spans="1:14" x14ac:dyDescent="0.3">
      <c r="A38" s="168" t="s">
        <v>366</v>
      </c>
    </row>
    <row r="39" spans="1:14" x14ac:dyDescent="0.3">
      <c r="A39" s="168" t="s">
        <v>367</v>
      </c>
    </row>
    <row r="40" spans="1:14" x14ac:dyDescent="0.3">
      <c r="A40" s="168" t="s">
        <v>368</v>
      </c>
    </row>
    <row r="41" spans="1:14" x14ac:dyDescent="0.3">
      <c r="A41" s="168" t="s">
        <v>369</v>
      </c>
    </row>
    <row r="42" spans="1:14" x14ac:dyDescent="0.3">
      <c r="A42" s="168" t="s">
        <v>370</v>
      </c>
    </row>
    <row r="43" spans="1:14" x14ac:dyDescent="0.3">
      <c r="A43" s="168" t="s">
        <v>371</v>
      </c>
    </row>
    <row r="44" spans="1:14" x14ac:dyDescent="0.3">
      <c r="A44" s="168" t="s">
        <v>372</v>
      </c>
    </row>
    <row r="45" spans="1:14" x14ac:dyDescent="0.3">
      <c r="A45" s="168" t="s">
        <v>373</v>
      </c>
    </row>
    <row r="46" spans="1:14" x14ac:dyDescent="0.3">
      <c r="A46" s="168" t="s">
        <v>374</v>
      </c>
    </row>
    <row r="47" spans="1:14" x14ac:dyDescent="0.3">
      <c r="A47" s="168" t="s">
        <v>375</v>
      </c>
    </row>
    <row r="48" spans="1:14" x14ac:dyDescent="0.3">
      <c r="A48" s="168" t="s">
        <v>376</v>
      </c>
    </row>
    <row r="49" spans="1:1" x14ac:dyDescent="0.3">
      <c r="A49" s="168" t="s">
        <v>377</v>
      </c>
    </row>
    <row r="50" spans="1:1" x14ac:dyDescent="0.3">
      <c r="A50" s="168" t="s">
        <v>378</v>
      </c>
    </row>
    <row r="51" spans="1:1" x14ac:dyDescent="0.3">
      <c r="A51" s="168" t="s">
        <v>379</v>
      </c>
    </row>
    <row r="52" spans="1:1" x14ac:dyDescent="0.3">
      <c r="A52" s="168" t="s">
        <v>380</v>
      </c>
    </row>
    <row r="53" spans="1:1" x14ac:dyDescent="0.3">
      <c r="A53" s="168" t="s">
        <v>381</v>
      </c>
    </row>
    <row r="54" spans="1:1" x14ac:dyDescent="0.3">
      <c r="A54" s="168" t="s">
        <v>382</v>
      </c>
    </row>
    <row r="55" spans="1:1" x14ac:dyDescent="0.3">
      <c r="A55" s="168" t="s">
        <v>383</v>
      </c>
    </row>
    <row r="56" spans="1:1" x14ac:dyDescent="0.3">
      <c r="A56" s="168" t="s">
        <v>384</v>
      </c>
    </row>
    <row r="57" spans="1:1" x14ac:dyDescent="0.3">
      <c r="A57" s="168" t="s">
        <v>385</v>
      </c>
    </row>
    <row r="58" spans="1:1" x14ac:dyDescent="0.3">
      <c r="A58" s="168" t="s">
        <v>386</v>
      </c>
    </row>
    <row r="59" spans="1:1" x14ac:dyDescent="0.3">
      <c r="A59" s="168" t="s">
        <v>387</v>
      </c>
    </row>
    <row r="60" spans="1:1" x14ac:dyDescent="0.3">
      <c r="A60" s="168" t="s">
        <v>388</v>
      </c>
    </row>
    <row r="61" spans="1:1" x14ac:dyDescent="0.3">
      <c r="A61" s="168" t="s">
        <v>389</v>
      </c>
    </row>
    <row r="62" spans="1:1" x14ac:dyDescent="0.3">
      <c r="A62" s="168" t="s">
        <v>390</v>
      </c>
    </row>
    <row r="63" spans="1:1" x14ac:dyDescent="0.3">
      <c r="A63" s="168" t="s">
        <v>391</v>
      </c>
    </row>
    <row r="64" spans="1:1" x14ac:dyDescent="0.3">
      <c r="A64" s="168" t="s">
        <v>392</v>
      </c>
    </row>
    <row r="65" spans="1:1" x14ac:dyDescent="0.3">
      <c r="A65" s="168" t="s">
        <v>393</v>
      </c>
    </row>
    <row r="66" spans="1:1" x14ac:dyDescent="0.3">
      <c r="A66" s="168" t="s">
        <v>394</v>
      </c>
    </row>
    <row r="67" spans="1:1" x14ac:dyDescent="0.3">
      <c r="A67" s="168" t="s">
        <v>395</v>
      </c>
    </row>
    <row r="68" spans="1:1" x14ac:dyDescent="0.3">
      <c r="A68" s="168" t="s">
        <v>396</v>
      </c>
    </row>
    <row r="69" spans="1:1" x14ac:dyDescent="0.3">
      <c r="A69" s="168" t="s">
        <v>397</v>
      </c>
    </row>
    <row r="70" spans="1:1" x14ac:dyDescent="0.3">
      <c r="A70" s="168" t="s">
        <v>398</v>
      </c>
    </row>
    <row r="71" spans="1:1" x14ac:dyDescent="0.3">
      <c r="A71" s="168" t="s">
        <v>399</v>
      </c>
    </row>
    <row r="72" spans="1:1" x14ac:dyDescent="0.3">
      <c r="A72" s="168" t="s">
        <v>400</v>
      </c>
    </row>
    <row r="73" spans="1:1" x14ac:dyDescent="0.3">
      <c r="A73" s="168" t="s">
        <v>401</v>
      </c>
    </row>
    <row r="74" spans="1:1" x14ac:dyDescent="0.3">
      <c r="A74" s="168" t="s">
        <v>402</v>
      </c>
    </row>
    <row r="75" spans="1:1" x14ac:dyDescent="0.3">
      <c r="A75" s="168" t="s">
        <v>403</v>
      </c>
    </row>
    <row r="76" spans="1:1" x14ac:dyDescent="0.3">
      <c r="A76" s="168" t="s">
        <v>404</v>
      </c>
    </row>
    <row r="77" spans="1:1" x14ac:dyDescent="0.3">
      <c r="A77" s="168" t="s">
        <v>405</v>
      </c>
    </row>
    <row r="78" spans="1:1" x14ac:dyDescent="0.3">
      <c r="A78" s="168" t="s">
        <v>406</v>
      </c>
    </row>
    <row r="79" spans="1:1" x14ac:dyDescent="0.3">
      <c r="A79" s="168" t="s">
        <v>407</v>
      </c>
    </row>
    <row r="80" spans="1:1" x14ac:dyDescent="0.3">
      <c r="A80" s="168" t="s">
        <v>408</v>
      </c>
    </row>
    <row r="81" spans="1:1" x14ac:dyDescent="0.3">
      <c r="A81" s="168" t="s">
        <v>409</v>
      </c>
    </row>
    <row r="82" spans="1:1" x14ac:dyDescent="0.3">
      <c r="A82" s="168" t="s">
        <v>410</v>
      </c>
    </row>
    <row r="83" spans="1:1" x14ac:dyDescent="0.3">
      <c r="A83" s="168" t="s">
        <v>411</v>
      </c>
    </row>
    <row r="84" spans="1:1" x14ac:dyDescent="0.3">
      <c r="A84" s="168" t="s">
        <v>412</v>
      </c>
    </row>
    <row r="85" spans="1:1" x14ac:dyDescent="0.3">
      <c r="A85" s="168" t="s">
        <v>413</v>
      </c>
    </row>
    <row r="86" spans="1:1" x14ac:dyDescent="0.3">
      <c r="A86" s="168" t="s">
        <v>414</v>
      </c>
    </row>
    <row r="87" spans="1:1" x14ac:dyDescent="0.3">
      <c r="A87" s="168" t="s">
        <v>415</v>
      </c>
    </row>
    <row r="88" spans="1:1" x14ac:dyDescent="0.3">
      <c r="A88" s="168" t="s">
        <v>416</v>
      </c>
    </row>
    <row r="89" spans="1:1" x14ac:dyDescent="0.3">
      <c r="A89" s="168" t="s">
        <v>417</v>
      </c>
    </row>
    <row r="90" spans="1:1" x14ac:dyDescent="0.3">
      <c r="A90" s="168" t="s">
        <v>418</v>
      </c>
    </row>
    <row r="91" spans="1:1" x14ac:dyDescent="0.3">
      <c r="A91" s="168" t="s">
        <v>419</v>
      </c>
    </row>
    <row r="92" spans="1:1" x14ac:dyDescent="0.3">
      <c r="A92" s="168" t="s">
        <v>420</v>
      </c>
    </row>
    <row r="93" spans="1:1" x14ac:dyDescent="0.3">
      <c r="A93" s="168" t="s">
        <v>421</v>
      </c>
    </row>
    <row r="94" spans="1:1" x14ac:dyDescent="0.3">
      <c r="A94" s="168" t="s">
        <v>422</v>
      </c>
    </row>
    <row r="95" spans="1:1" x14ac:dyDescent="0.3">
      <c r="A95" s="168" t="s">
        <v>423</v>
      </c>
    </row>
    <row r="96" spans="1:1" x14ac:dyDescent="0.3">
      <c r="A96" s="168" t="s">
        <v>424</v>
      </c>
    </row>
    <row r="97" spans="1:1" x14ac:dyDescent="0.3">
      <c r="A97" s="168" t="s">
        <v>425</v>
      </c>
    </row>
    <row r="98" spans="1:1" x14ac:dyDescent="0.3">
      <c r="A98" s="168" t="s">
        <v>426</v>
      </c>
    </row>
    <row r="99" spans="1:1" x14ac:dyDescent="0.3">
      <c r="A99" s="168" t="s">
        <v>427</v>
      </c>
    </row>
    <row r="100" spans="1:1" x14ac:dyDescent="0.3">
      <c r="A100" s="168" t="s">
        <v>428</v>
      </c>
    </row>
    <row r="101" spans="1:1" x14ac:dyDescent="0.3">
      <c r="A101" s="168" t="s">
        <v>429</v>
      </c>
    </row>
    <row r="102" spans="1:1" x14ac:dyDescent="0.3">
      <c r="A102" s="168" t="s">
        <v>430</v>
      </c>
    </row>
    <row r="103" spans="1:1" x14ac:dyDescent="0.3">
      <c r="A103" s="168" t="s">
        <v>431</v>
      </c>
    </row>
    <row r="104" spans="1:1" x14ac:dyDescent="0.3">
      <c r="A104" s="168" t="s">
        <v>432</v>
      </c>
    </row>
    <row r="105" spans="1:1" x14ac:dyDescent="0.3">
      <c r="A105" s="168" t="s">
        <v>433</v>
      </c>
    </row>
    <row r="106" spans="1:1" x14ac:dyDescent="0.3">
      <c r="A106" s="168" t="s">
        <v>434</v>
      </c>
    </row>
    <row r="107" spans="1:1" x14ac:dyDescent="0.3">
      <c r="A107" s="168" t="s">
        <v>435</v>
      </c>
    </row>
    <row r="108" spans="1:1" x14ac:dyDescent="0.3">
      <c r="A108" s="168" t="s">
        <v>436</v>
      </c>
    </row>
    <row r="109" spans="1:1" x14ac:dyDescent="0.3">
      <c r="A109" s="168" t="s">
        <v>437</v>
      </c>
    </row>
    <row r="110" spans="1:1" x14ac:dyDescent="0.3">
      <c r="A110" s="168" t="s">
        <v>438</v>
      </c>
    </row>
    <row r="111" spans="1:1" x14ac:dyDescent="0.3">
      <c r="A111" s="168" t="s">
        <v>439</v>
      </c>
    </row>
    <row r="112" spans="1:1" x14ac:dyDescent="0.3">
      <c r="A112" s="168" t="s">
        <v>440</v>
      </c>
    </row>
    <row r="113" spans="1:1" x14ac:dyDescent="0.3">
      <c r="A113" s="168" t="s">
        <v>441</v>
      </c>
    </row>
    <row r="114" spans="1:1" x14ac:dyDescent="0.3">
      <c r="A114" s="168" t="s">
        <v>442</v>
      </c>
    </row>
    <row r="115" spans="1:1" x14ac:dyDescent="0.3">
      <c r="A115" s="168" t="s">
        <v>443</v>
      </c>
    </row>
    <row r="116" spans="1:1" x14ac:dyDescent="0.3">
      <c r="A116" s="168" t="s">
        <v>444</v>
      </c>
    </row>
    <row r="117" spans="1:1" x14ac:dyDescent="0.3">
      <c r="A117" s="168" t="s">
        <v>445</v>
      </c>
    </row>
    <row r="118" spans="1:1" x14ac:dyDescent="0.3">
      <c r="A118" s="168" t="s">
        <v>446</v>
      </c>
    </row>
    <row r="119" spans="1:1" x14ac:dyDescent="0.3">
      <c r="A119" s="168" t="s">
        <v>447</v>
      </c>
    </row>
    <row r="120" spans="1:1" x14ac:dyDescent="0.3">
      <c r="A120" s="168" t="s">
        <v>448</v>
      </c>
    </row>
    <row r="121" spans="1:1" x14ac:dyDescent="0.3">
      <c r="A121" s="168" t="s">
        <v>449</v>
      </c>
    </row>
    <row r="122" spans="1:1" x14ac:dyDescent="0.3">
      <c r="A122" s="168" t="s">
        <v>450</v>
      </c>
    </row>
    <row r="123" spans="1:1" x14ac:dyDescent="0.3">
      <c r="A123" s="168" t="s">
        <v>451</v>
      </c>
    </row>
    <row r="124" spans="1:1" x14ac:dyDescent="0.3">
      <c r="A124" s="168" t="s">
        <v>452</v>
      </c>
    </row>
    <row r="125" spans="1:1" x14ac:dyDescent="0.3">
      <c r="A125" s="168" t="s">
        <v>453</v>
      </c>
    </row>
    <row r="126" spans="1:1" x14ac:dyDescent="0.3">
      <c r="A126" s="168" t="s">
        <v>454</v>
      </c>
    </row>
    <row r="127" spans="1:1" x14ac:dyDescent="0.3">
      <c r="A127" s="168" t="s">
        <v>455</v>
      </c>
    </row>
    <row r="128" spans="1:1" x14ac:dyDescent="0.3">
      <c r="A128" s="168" t="s">
        <v>456</v>
      </c>
    </row>
    <row r="129" spans="1:1" x14ac:dyDescent="0.3">
      <c r="A129" s="168" t="s">
        <v>457</v>
      </c>
    </row>
    <row r="130" spans="1:1" x14ac:dyDescent="0.3">
      <c r="A130" s="168" t="s">
        <v>458</v>
      </c>
    </row>
    <row r="131" spans="1:1" x14ac:dyDescent="0.3">
      <c r="A131" s="168" t="s">
        <v>459</v>
      </c>
    </row>
    <row r="132" spans="1:1" x14ac:dyDescent="0.3">
      <c r="A132" s="168" t="s">
        <v>460</v>
      </c>
    </row>
    <row r="133" spans="1:1" x14ac:dyDescent="0.3">
      <c r="A133" s="168" t="s">
        <v>461</v>
      </c>
    </row>
    <row r="134" spans="1:1" x14ac:dyDescent="0.3">
      <c r="A134" s="168" t="s">
        <v>462</v>
      </c>
    </row>
    <row r="135" spans="1:1" x14ac:dyDescent="0.3">
      <c r="A135" s="168" t="s">
        <v>463</v>
      </c>
    </row>
    <row r="136" spans="1:1" x14ac:dyDescent="0.3">
      <c r="A136" s="168" t="s">
        <v>464</v>
      </c>
    </row>
    <row r="137" spans="1:1" x14ac:dyDescent="0.3">
      <c r="A137" s="168" t="s">
        <v>465</v>
      </c>
    </row>
    <row r="138" spans="1:1" x14ac:dyDescent="0.3">
      <c r="A138" s="168" t="s">
        <v>466</v>
      </c>
    </row>
    <row r="139" spans="1:1" x14ac:dyDescent="0.3">
      <c r="A139" s="168" t="s">
        <v>467</v>
      </c>
    </row>
    <row r="140" spans="1:1" x14ac:dyDescent="0.3">
      <c r="A140" s="168" t="s">
        <v>468</v>
      </c>
    </row>
    <row r="141" spans="1:1" x14ac:dyDescent="0.3">
      <c r="A141" s="168" t="s">
        <v>469</v>
      </c>
    </row>
    <row r="142" spans="1:1" x14ac:dyDescent="0.3">
      <c r="A142" s="168" t="s">
        <v>470</v>
      </c>
    </row>
    <row r="143" spans="1:1" x14ac:dyDescent="0.3">
      <c r="A143" s="168" t="s">
        <v>471</v>
      </c>
    </row>
    <row r="144" spans="1:1" x14ac:dyDescent="0.3">
      <c r="A144" s="168" t="s">
        <v>472</v>
      </c>
    </row>
    <row r="145" spans="1:1" x14ac:dyDescent="0.3">
      <c r="A145" s="168" t="s">
        <v>473</v>
      </c>
    </row>
    <row r="146" spans="1:1" x14ac:dyDescent="0.3">
      <c r="A146" s="168" t="s">
        <v>474</v>
      </c>
    </row>
    <row r="147" spans="1:1" x14ac:dyDescent="0.3">
      <c r="A147" s="168" t="s">
        <v>475</v>
      </c>
    </row>
    <row r="148" spans="1:1" x14ac:dyDescent="0.3">
      <c r="A148" s="168" t="s">
        <v>476</v>
      </c>
    </row>
    <row r="149" spans="1:1" x14ac:dyDescent="0.3">
      <c r="A149" s="168" t="s">
        <v>477</v>
      </c>
    </row>
    <row r="150" spans="1:1" x14ac:dyDescent="0.3">
      <c r="A150" s="168" t="s">
        <v>478</v>
      </c>
    </row>
    <row r="151" spans="1:1" x14ac:dyDescent="0.3">
      <c r="A151" s="168" t="s">
        <v>479</v>
      </c>
    </row>
    <row r="152" spans="1:1" x14ac:dyDescent="0.3">
      <c r="A152" s="168" t="s">
        <v>480</v>
      </c>
    </row>
    <row r="153" spans="1:1" x14ac:dyDescent="0.3">
      <c r="A153" s="168" t="s">
        <v>481</v>
      </c>
    </row>
    <row r="154" spans="1:1" x14ac:dyDescent="0.3">
      <c r="A154" s="168" t="s">
        <v>482</v>
      </c>
    </row>
    <row r="155" spans="1:1" x14ac:dyDescent="0.3">
      <c r="A155" s="168" t="s">
        <v>483</v>
      </c>
    </row>
    <row r="156" spans="1:1" x14ac:dyDescent="0.3">
      <c r="A156" s="168" t="s">
        <v>484</v>
      </c>
    </row>
    <row r="157" spans="1:1" x14ac:dyDescent="0.3">
      <c r="A157" s="168" t="s">
        <v>485</v>
      </c>
    </row>
    <row r="158" spans="1:1" x14ac:dyDescent="0.3">
      <c r="A158" s="168" t="s">
        <v>486</v>
      </c>
    </row>
    <row r="159" spans="1:1" x14ac:dyDescent="0.3">
      <c r="A159" s="168" t="s">
        <v>487</v>
      </c>
    </row>
    <row r="160" spans="1:1" x14ac:dyDescent="0.3">
      <c r="A160" s="168" t="s">
        <v>488</v>
      </c>
    </row>
    <row r="161" spans="1:1" x14ac:dyDescent="0.3">
      <c r="A161" s="168" t="s">
        <v>489</v>
      </c>
    </row>
    <row r="162" spans="1:1" x14ac:dyDescent="0.3">
      <c r="A162" s="168" t="s">
        <v>490</v>
      </c>
    </row>
    <row r="163" spans="1:1" x14ac:dyDescent="0.3">
      <c r="A163" s="168" t="s">
        <v>491</v>
      </c>
    </row>
    <row r="164" spans="1:1" x14ac:dyDescent="0.3">
      <c r="A164" s="168" t="s">
        <v>492</v>
      </c>
    </row>
    <row r="165" spans="1:1" x14ac:dyDescent="0.3">
      <c r="A165" s="168" t="s">
        <v>493</v>
      </c>
    </row>
    <row r="166" spans="1:1" x14ac:dyDescent="0.3">
      <c r="A166" s="168" t="s">
        <v>494</v>
      </c>
    </row>
    <row r="167" spans="1:1" x14ac:dyDescent="0.3">
      <c r="A167" s="168" t="s">
        <v>495</v>
      </c>
    </row>
    <row r="168" spans="1:1" x14ac:dyDescent="0.3">
      <c r="A168" s="168" t="s">
        <v>496</v>
      </c>
    </row>
    <row r="169" spans="1:1" x14ac:dyDescent="0.3">
      <c r="A169" s="168" t="s">
        <v>497</v>
      </c>
    </row>
    <row r="170" spans="1:1" x14ac:dyDescent="0.3">
      <c r="A170" s="168" t="s">
        <v>498</v>
      </c>
    </row>
  </sheetData>
  <sheetProtection algorithmName="SHA-512" hashValue="TJ/AmKNKM5uNBoo6loUotebTaugkUnZ87/mtngUx3cdHx6HVPlThaDSc+AQxahAw7LUyHRGJGYj00e+Acf9RCA==" saltValue="1PaGntWjt9AkqIqJRdzFQA==" spinCount="100000" sheet="1" objects="1" scenarios="1"/>
  <pageMargins left="0.7" right="0.7" top="0.78740157499999996" bottom="0.78740157499999996" header="0.3" footer="0.3"/>
  <pageSetup paperSize="9" scale="50" orientation="landscape" horizontalDpi="4294967293"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List8">
    <tabColor rgb="FF92D050"/>
  </sheetPr>
  <dimension ref="A1:EL101"/>
  <sheetViews>
    <sheetView zoomScale="82" zoomScaleNormal="82" workbookViewId="0">
      <selection activeCell="M22" sqref="M22"/>
    </sheetView>
  </sheetViews>
  <sheetFormatPr defaultRowHeight="15.6" x14ac:dyDescent="0.3"/>
  <cols>
    <col min="1" max="1" width="6.44140625" style="150" customWidth="1"/>
    <col min="2" max="2" width="27" style="171" bestFit="1" customWidth="1"/>
    <col min="3" max="3" width="43.88671875" style="17" bestFit="1" customWidth="1"/>
    <col min="4" max="4" width="9.5546875" style="17" bestFit="1" customWidth="1"/>
    <col min="5" max="5" width="10.33203125" style="17" bestFit="1" customWidth="1"/>
    <col min="6" max="6" width="18.5546875" style="17" bestFit="1" customWidth="1"/>
    <col min="7" max="7" width="8.5546875" style="17" bestFit="1" customWidth="1"/>
    <col min="8" max="8" width="16" style="259" bestFit="1" customWidth="1"/>
    <col min="9" max="10" width="12.88671875" style="259" bestFit="1" customWidth="1"/>
    <col min="11" max="12" width="17.88671875" style="259" bestFit="1" customWidth="1"/>
    <col min="13" max="13" width="15.109375" style="259" bestFit="1" customWidth="1"/>
    <col min="14" max="14" width="17.88671875" style="259" bestFit="1" customWidth="1"/>
    <col min="15" max="15" width="15.109375" style="259" bestFit="1" customWidth="1"/>
    <col min="16" max="16" width="14" style="259" bestFit="1" customWidth="1"/>
    <col min="17" max="17" width="12.33203125" style="259" bestFit="1" customWidth="1"/>
    <col min="18" max="18" width="11.33203125" style="259" bestFit="1" customWidth="1"/>
    <col min="19" max="19" width="12.44140625" style="259" bestFit="1" customWidth="1"/>
    <col min="20" max="21" width="17.88671875" style="259" bestFit="1" customWidth="1"/>
    <col min="22" max="22" width="15.109375" style="259" bestFit="1" customWidth="1"/>
    <col min="23" max="23" width="17.88671875" style="259" bestFit="1" customWidth="1"/>
    <col min="24" max="24" width="15.109375" style="259" bestFit="1" customWidth="1"/>
    <col min="25" max="25" width="12.44140625" style="259" bestFit="1" customWidth="1"/>
    <col min="26" max="31" width="18.44140625" style="259" bestFit="1" customWidth="1"/>
    <col min="32" max="32" width="17.88671875" style="259" bestFit="1" customWidth="1"/>
    <col min="33" max="33" width="15.109375" style="259" bestFit="1" customWidth="1"/>
    <col min="34" max="34" width="16.5546875" style="259" customWidth="1"/>
    <col min="35" max="37" width="9.5546875" style="259" bestFit="1" customWidth="1"/>
    <col min="38" max="38" width="15.109375" style="259" bestFit="1" customWidth="1"/>
    <col min="39" max="39" width="15.33203125" style="259" bestFit="1" customWidth="1"/>
    <col min="40" max="40" width="12.33203125" style="259" bestFit="1" customWidth="1"/>
    <col min="41" max="41" width="15.109375" style="259" bestFit="1" customWidth="1"/>
    <col min="42" max="43" width="12.44140625" style="259" bestFit="1" customWidth="1"/>
    <col min="44" max="45" width="15.109375" style="259" bestFit="1" customWidth="1"/>
    <col min="46" max="47" width="12.44140625" style="259" bestFit="1" customWidth="1"/>
    <col min="48" max="48" width="9.5546875" style="259" bestFit="1" customWidth="1"/>
    <col min="49" max="49" width="8.88671875" style="259" customWidth="1"/>
    <col min="50" max="50" width="10.109375" style="259" customWidth="1"/>
    <col min="51" max="51" width="10.5546875" style="259" customWidth="1"/>
    <col min="52" max="52" width="10.109375" style="259" customWidth="1"/>
    <col min="53" max="53" width="10.44140625" style="259" customWidth="1"/>
    <col min="54" max="54" width="9.88671875" style="259" customWidth="1"/>
    <col min="55" max="55" width="10.44140625" style="259" customWidth="1"/>
    <col min="56" max="66" width="8" style="259" bestFit="1" customWidth="1"/>
    <col min="67" max="67" width="13.33203125" style="259" bestFit="1" customWidth="1"/>
    <col min="68" max="68" width="11.33203125" style="259" customWidth="1"/>
    <col min="72" max="72" width="28.88671875" style="247" customWidth="1"/>
    <col min="73" max="73" width="27.5546875" style="247" customWidth="1"/>
    <col min="104" max="104" width="9.109375" customWidth="1"/>
  </cols>
  <sheetData>
    <row r="1" spans="1:73" s="189" customFormat="1" ht="31.5" customHeight="1" x14ac:dyDescent="0.3">
      <c r="A1" s="201">
        <v>1</v>
      </c>
      <c r="B1" s="109" t="s">
        <v>211</v>
      </c>
      <c r="C1" s="157">
        <f>'úvodní list'!$E$12</f>
        <v>0</v>
      </c>
      <c r="D1" s="157">
        <f>'úvodní list'!$E$13</f>
        <v>0</v>
      </c>
      <c r="E1" s="184">
        <f>'úvodní list'!$E$14</f>
        <v>0</v>
      </c>
      <c r="F1" s="184" t="str">
        <f>'úvodní list'!$E$15</f>
        <v>nevybráno</v>
      </c>
      <c r="G1" s="157">
        <f>'úvodní list'!$E$16</f>
        <v>0</v>
      </c>
      <c r="H1" s="251">
        <f>'část D zaměstnanci'!$E$7</f>
        <v>0</v>
      </c>
      <c r="I1" s="251">
        <f>'část D zaměstnanci'!$E$8</f>
        <v>0</v>
      </c>
      <c r="J1" s="251">
        <f>'část D zaměstnanci'!$E$9</f>
        <v>0</v>
      </c>
      <c r="K1" s="251">
        <f>'část D zaměstnanci'!$E$10</f>
        <v>0</v>
      </c>
      <c r="L1" s="251">
        <f>'část D zaměstnanci'!$E$11</f>
        <v>0</v>
      </c>
      <c r="M1" s="251">
        <f>'část D zaměstnanci'!$E$12</f>
        <v>0</v>
      </c>
      <c r="N1" s="251">
        <f>'část D zaměstnanci'!$E$13</f>
        <v>0</v>
      </c>
      <c r="O1" s="251">
        <f>'část D zaměstnanci'!$E$14</f>
        <v>0</v>
      </c>
      <c r="P1" s="251">
        <f>'část D zaměstnanci'!$E$15</f>
        <v>0</v>
      </c>
      <c r="Q1" s="251">
        <f>'část D zaměstnanci'!$E$16</f>
        <v>0</v>
      </c>
      <c r="R1" s="251">
        <f>'část D zaměstnanci'!$E$17</f>
        <v>0</v>
      </c>
      <c r="S1" s="251">
        <f>'část D zaměstnanci'!$E$18</f>
        <v>0</v>
      </c>
      <c r="T1" s="251">
        <f>'část D zaměstnanci'!$E$19</f>
        <v>0</v>
      </c>
      <c r="U1" s="251">
        <f>'část D zaměstnanci'!$E$20</f>
        <v>0</v>
      </c>
      <c r="V1" s="251">
        <f>'část D zaměstnanci'!$E$21</f>
        <v>0</v>
      </c>
      <c r="W1" s="251">
        <f>'část D zaměstnanci'!$E$22</f>
        <v>0</v>
      </c>
      <c r="X1" s="251">
        <f>'část D zaměstnanci'!$E$23</f>
        <v>0</v>
      </c>
      <c r="Y1" s="251">
        <f>'část D zaměstnanci'!$E$24</f>
        <v>0</v>
      </c>
      <c r="Z1" s="251">
        <f>'část D zaměstnanci'!$E$25</f>
        <v>0</v>
      </c>
      <c r="AA1" s="252">
        <f>'část D zaměstnanci'!$E$26</f>
        <v>0</v>
      </c>
      <c r="AB1" s="252">
        <f>'část D zaměstnanci'!$E$27</f>
        <v>0</v>
      </c>
      <c r="AC1" s="252">
        <f>'část D zaměstnanci'!$E$28</f>
        <v>0</v>
      </c>
      <c r="AD1" s="252">
        <f>'část D zaměstnanci'!$E$29</f>
        <v>0</v>
      </c>
      <c r="AE1" s="252">
        <f>'část D zaměstnanci'!$E$30</f>
        <v>0</v>
      </c>
      <c r="AF1" s="252">
        <f>'část D zaměstnanci'!$E$31</f>
        <v>0</v>
      </c>
      <c r="AG1" s="252">
        <f>'část D zaměstnanci'!$E$32</f>
        <v>0</v>
      </c>
      <c r="AH1" s="252">
        <f>'část D zaměstnanci'!$E$33</f>
        <v>0</v>
      </c>
      <c r="AI1" s="252">
        <f>'část D zaměstnanci'!$E$34</f>
        <v>0</v>
      </c>
      <c r="AJ1" s="252">
        <f>'část D zaměstnanci'!$E$35</f>
        <v>0</v>
      </c>
      <c r="AK1" s="252">
        <f>'část D zaměstnanci'!$E$36</f>
        <v>0</v>
      </c>
      <c r="AL1" s="252">
        <f>'část D zaměstnanci'!$E$37</f>
        <v>0</v>
      </c>
      <c r="AM1" s="252">
        <f>'část D zaměstnanci'!$E$38</f>
        <v>0</v>
      </c>
      <c r="AN1" s="252">
        <f>'část D zaměstnanci'!$E$39</f>
        <v>0</v>
      </c>
      <c r="AO1" s="252">
        <f>'část D zaměstnanci'!$E$40</f>
        <v>0</v>
      </c>
      <c r="AP1" s="252">
        <f>'část D zaměstnanci'!$E$41</f>
        <v>0</v>
      </c>
      <c r="AQ1" s="252">
        <f>'část D zaměstnanci'!$E$42</f>
        <v>0</v>
      </c>
      <c r="AR1" s="252">
        <f>'část D zaměstnanci'!$E$43</f>
        <v>0</v>
      </c>
      <c r="AS1" s="252">
        <f>'část D zaměstnanci'!$E$44</f>
        <v>0</v>
      </c>
      <c r="AT1" s="252">
        <f>'část D zaměstnanci'!$E$45</f>
        <v>0</v>
      </c>
      <c r="AU1" s="252">
        <f>'část D zaměstnanci'!$E$46</f>
        <v>0</v>
      </c>
      <c r="AV1" s="252">
        <f>'část D zaměstnanci'!$E$47</f>
        <v>0</v>
      </c>
      <c r="AW1" s="252">
        <f>'část D zaměstnanci'!$E$48</f>
        <v>0</v>
      </c>
      <c r="AX1" s="252">
        <f>'část D zaměstnanci'!$E$49</f>
        <v>0</v>
      </c>
      <c r="AY1" s="252">
        <f>'část D zaměstnanci'!$E$50</f>
        <v>0</v>
      </c>
      <c r="AZ1" s="252">
        <f>'část D zaměstnanci'!$E$51</f>
        <v>0</v>
      </c>
      <c r="BA1" s="252">
        <f>'část D zaměstnanci'!$E$52</f>
        <v>0</v>
      </c>
      <c r="BB1" s="252">
        <f>'část D zaměstnanci'!$E$53</f>
        <v>0</v>
      </c>
      <c r="BC1" s="252">
        <f>'část D zaměstnanci'!$E$54</f>
        <v>0</v>
      </c>
      <c r="BD1" s="253"/>
      <c r="BE1" s="253"/>
      <c r="BF1" s="253"/>
      <c r="BG1" s="253"/>
      <c r="BH1" s="253"/>
      <c r="BI1" s="253"/>
      <c r="BJ1" s="253"/>
      <c r="BK1" s="253"/>
      <c r="BL1" s="253"/>
      <c r="BM1" s="253"/>
      <c r="BN1" s="253"/>
      <c r="BO1" s="253"/>
      <c r="BP1" s="253"/>
      <c r="BT1" s="249">
        <f t="array" ref="BT1">SUM($H$44:$BP$44*H1:BP1)</f>
        <v>0</v>
      </c>
      <c r="BU1" s="262">
        <f>BT1*0.1</f>
        <v>0</v>
      </c>
    </row>
    <row r="2" spans="1:73" s="189" customFormat="1" ht="31.5" customHeight="1" x14ac:dyDescent="0.3">
      <c r="A2" s="201">
        <v>2</v>
      </c>
      <c r="B2" s="109" t="s">
        <v>212</v>
      </c>
      <c r="C2" s="157">
        <f>'úvodní list'!$E$12</f>
        <v>0</v>
      </c>
      <c r="D2" s="157">
        <f>'úvodní list'!$E$13</f>
        <v>0</v>
      </c>
      <c r="E2" s="184">
        <f>'úvodní list'!$E$14</f>
        <v>0</v>
      </c>
      <c r="F2" s="184" t="str">
        <f>'úvodní list'!$E$15</f>
        <v>nevybráno</v>
      </c>
      <c r="G2" s="157">
        <f>'úvodní list'!$E$16</f>
        <v>0</v>
      </c>
      <c r="H2" s="251">
        <f>'část D zaměstnanci'!$G$7</f>
        <v>0</v>
      </c>
      <c r="I2" s="251">
        <f>'část D zaměstnanci'!$G$8</f>
        <v>0</v>
      </c>
      <c r="J2" s="251">
        <f>'část D zaměstnanci'!$G$9</f>
        <v>0</v>
      </c>
      <c r="K2" s="251">
        <f>'část D zaměstnanci'!$G$10</f>
        <v>0</v>
      </c>
      <c r="L2" s="251">
        <f>'část D zaměstnanci'!$G$11</f>
        <v>0</v>
      </c>
      <c r="M2" s="251">
        <f>'část D zaměstnanci'!$G$12</f>
        <v>0</v>
      </c>
      <c r="N2" s="251">
        <f>'část D zaměstnanci'!$G$13</f>
        <v>0</v>
      </c>
      <c r="O2" s="251">
        <f>'část D zaměstnanci'!$G$14</f>
        <v>0</v>
      </c>
      <c r="P2" s="251">
        <f>'část D zaměstnanci'!$G$15</f>
        <v>0</v>
      </c>
      <c r="Q2" s="251">
        <f>'část D zaměstnanci'!$G$16</f>
        <v>0</v>
      </c>
      <c r="R2" s="251">
        <f>'část D zaměstnanci'!$G$17</f>
        <v>0</v>
      </c>
      <c r="S2" s="251">
        <f>'část D zaměstnanci'!$G$18</f>
        <v>0</v>
      </c>
      <c r="T2" s="251">
        <f>'část D zaměstnanci'!$G$19</f>
        <v>0</v>
      </c>
      <c r="U2" s="251">
        <f>'část D zaměstnanci'!$G$20</f>
        <v>0</v>
      </c>
      <c r="V2" s="251">
        <f>'část D zaměstnanci'!$G$21</f>
        <v>0</v>
      </c>
      <c r="W2" s="251">
        <f>'část D zaměstnanci'!$G$22</f>
        <v>0</v>
      </c>
      <c r="X2" s="251">
        <f>'část D zaměstnanci'!$G$23</f>
        <v>0</v>
      </c>
      <c r="Y2" s="251">
        <f>'část D zaměstnanci'!$G$24</f>
        <v>0</v>
      </c>
      <c r="Z2" s="251">
        <f>'část D zaměstnanci'!$G$25</f>
        <v>0</v>
      </c>
      <c r="AA2" s="252">
        <f>'část D zaměstnanci'!$G$26</f>
        <v>0</v>
      </c>
      <c r="AB2" s="252">
        <f>'část D zaměstnanci'!$G$27</f>
        <v>0</v>
      </c>
      <c r="AC2" s="252">
        <f>'část D zaměstnanci'!$G$28</f>
        <v>0</v>
      </c>
      <c r="AD2" s="252">
        <f>'část D zaměstnanci'!$G$29</f>
        <v>0</v>
      </c>
      <c r="AE2" s="252">
        <f>'část D zaměstnanci'!$G$30</f>
        <v>0</v>
      </c>
      <c r="AF2" s="252">
        <f>'část D zaměstnanci'!$G$31</f>
        <v>0</v>
      </c>
      <c r="AG2" s="252">
        <f>'část D zaměstnanci'!$G$32</f>
        <v>0</v>
      </c>
      <c r="AH2" s="252">
        <f>'část D zaměstnanci'!$G$33</f>
        <v>0</v>
      </c>
      <c r="AI2" s="252">
        <f>'část D zaměstnanci'!$G$34</f>
        <v>0</v>
      </c>
      <c r="AJ2" s="252">
        <f>'část D zaměstnanci'!$G$35</f>
        <v>0</v>
      </c>
      <c r="AK2" s="252">
        <f>'část D zaměstnanci'!$G$36</f>
        <v>0</v>
      </c>
      <c r="AL2" s="252">
        <f>'část D zaměstnanci'!$G$37</f>
        <v>0</v>
      </c>
      <c r="AM2" s="252">
        <f>'část D zaměstnanci'!$G$38</f>
        <v>0</v>
      </c>
      <c r="AN2" s="252">
        <f>'část D zaměstnanci'!$G$39</f>
        <v>0</v>
      </c>
      <c r="AO2" s="252">
        <f>'část D zaměstnanci'!$G$40</f>
        <v>0</v>
      </c>
      <c r="AP2" s="252">
        <f>'část D zaměstnanci'!$G$41</f>
        <v>0</v>
      </c>
      <c r="AQ2" s="252">
        <f>'část D zaměstnanci'!$G$42</f>
        <v>0</v>
      </c>
      <c r="AR2" s="252">
        <f>'část D zaměstnanci'!$G$43</f>
        <v>0</v>
      </c>
      <c r="AS2" s="252">
        <f>'část D zaměstnanci'!$G$44</f>
        <v>0</v>
      </c>
      <c r="AT2" s="252">
        <f>'část D zaměstnanci'!$G$45</f>
        <v>0</v>
      </c>
      <c r="AU2" s="252">
        <f>'část D zaměstnanci'!$G$46</f>
        <v>0</v>
      </c>
      <c r="AV2" s="252">
        <f>'část D zaměstnanci'!$G$47</f>
        <v>0</v>
      </c>
      <c r="AW2" s="252">
        <f>'část D zaměstnanci'!$G$48</f>
        <v>0</v>
      </c>
      <c r="AX2" s="252">
        <f>'část D zaměstnanci'!$G$49</f>
        <v>0</v>
      </c>
      <c r="AY2" s="252">
        <f>'část D zaměstnanci'!$G$50</f>
        <v>0</v>
      </c>
      <c r="AZ2" s="252">
        <f>'část D zaměstnanci'!$G$51</f>
        <v>0</v>
      </c>
      <c r="BA2" s="252">
        <f>'část D zaměstnanci'!$G$52</f>
        <v>0</v>
      </c>
      <c r="BB2" s="252">
        <f>'část D zaměstnanci'!$G$53</f>
        <v>0</v>
      </c>
      <c r="BC2" s="252">
        <f>'část D zaměstnanci'!$G$54</f>
        <v>0</v>
      </c>
      <c r="BD2" s="253"/>
      <c r="BE2" s="253"/>
      <c r="BF2" s="253"/>
      <c r="BG2" s="253"/>
      <c r="BH2" s="253"/>
      <c r="BI2" s="253"/>
      <c r="BJ2" s="253"/>
      <c r="BK2" s="253"/>
      <c r="BL2" s="253"/>
      <c r="BM2" s="253"/>
      <c r="BN2" s="253"/>
      <c r="BO2" s="253"/>
      <c r="BP2" s="253"/>
      <c r="BT2" s="249">
        <f t="array" ref="BT2">SUM($H$44:$BP$44*H2:BP2)</f>
        <v>0</v>
      </c>
      <c r="BU2" s="262">
        <f>BT2*0.2</f>
        <v>0</v>
      </c>
    </row>
    <row r="3" spans="1:73" s="189" customFormat="1" ht="31.5" customHeight="1" x14ac:dyDescent="0.3">
      <c r="A3" s="201">
        <v>3</v>
      </c>
      <c r="B3" s="109" t="s">
        <v>213</v>
      </c>
      <c r="C3" s="157">
        <f>'úvodní list'!$E$12</f>
        <v>0</v>
      </c>
      <c r="D3" s="157">
        <f>'úvodní list'!$E$13</f>
        <v>0</v>
      </c>
      <c r="E3" s="184">
        <f>'úvodní list'!$E$14</f>
        <v>0</v>
      </c>
      <c r="F3" s="184" t="str">
        <f>'úvodní list'!$E$15</f>
        <v>nevybráno</v>
      </c>
      <c r="G3" s="157">
        <f>'úvodní list'!$E$16</f>
        <v>0</v>
      </c>
      <c r="H3" s="252">
        <f>'část D zaměstnanci'!$H$7</f>
        <v>0</v>
      </c>
      <c r="I3" s="252">
        <f>'část D zaměstnanci'!$H$8</f>
        <v>0</v>
      </c>
      <c r="J3" s="252">
        <f>'část D zaměstnanci'!$H$9</f>
        <v>0</v>
      </c>
      <c r="K3" s="252">
        <f>'část D zaměstnanci'!$H$10</f>
        <v>0</v>
      </c>
      <c r="L3" s="252">
        <f>'část D zaměstnanci'!$H$11</f>
        <v>0</v>
      </c>
      <c r="M3" s="252">
        <f>'část D zaměstnanci'!$H$12</f>
        <v>0</v>
      </c>
      <c r="N3" s="252">
        <f>'část D zaměstnanci'!$H$13</f>
        <v>0</v>
      </c>
      <c r="O3" s="252">
        <f>'část D zaměstnanci'!$H$14</f>
        <v>0</v>
      </c>
      <c r="P3" s="252">
        <f>'část D zaměstnanci'!$H$15</f>
        <v>0</v>
      </c>
      <c r="Q3" s="251">
        <f>'část D zaměstnanci'!$H$16</f>
        <v>0</v>
      </c>
      <c r="R3" s="251">
        <f>'část D zaměstnanci'!$H$17</f>
        <v>0</v>
      </c>
      <c r="S3" s="251">
        <f>'část D zaměstnanci'!$H$18</f>
        <v>0</v>
      </c>
      <c r="T3" s="251">
        <f>'část D zaměstnanci'!$H$19</f>
        <v>0</v>
      </c>
      <c r="U3" s="251">
        <f>'část D zaměstnanci'!$H$20</f>
        <v>0</v>
      </c>
      <c r="V3" s="251">
        <f>'část D zaměstnanci'!$H$21</f>
        <v>0</v>
      </c>
      <c r="W3" s="251">
        <f>'část D zaměstnanci'!$H$22</f>
        <v>0</v>
      </c>
      <c r="X3" s="251">
        <f>'část D zaměstnanci'!$H$23</f>
        <v>0</v>
      </c>
      <c r="Y3" s="251">
        <f>'část D zaměstnanci'!$H$24</f>
        <v>0</v>
      </c>
      <c r="Z3" s="251">
        <f>'část D zaměstnanci'!$H$25</f>
        <v>0</v>
      </c>
      <c r="AA3" s="252">
        <f>'část D zaměstnanci'!$H$26</f>
        <v>0</v>
      </c>
      <c r="AB3" s="252">
        <f>'část D zaměstnanci'!$H$27</f>
        <v>0</v>
      </c>
      <c r="AC3" s="252">
        <f>'část D zaměstnanci'!$H$28</f>
        <v>0</v>
      </c>
      <c r="AD3" s="252">
        <f>'část D zaměstnanci'!$H$29</f>
        <v>0</v>
      </c>
      <c r="AE3" s="252">
        <f>'část D zaměstnanci'!$H$30</f>
        <v>0</v>
      </c>
      <c r="AF3" s="252">
        <f>'část D zaměstnanci'!$H$31</f>
        <v>0</v>
      </c>
      <c r="AG3" s="252">
        <f>'část D zaměstnanci'!$H$32</f>
        <v>0</v>
      </c>
      <c r="AH3" s="252">
        <f>'část D zaměstnanci'!$H$33</f>
        <v>0</v>
      </c>
      <c r="AI3" s="252">
        <f>'část D zaměstnanci'!$H$34</f>
        <v>0</v>
      </c>
      <c r="AJ3" s="252">
        <f>'část D zaměstnanci'!$H$35</f>
        <v>0</v>
      </c>
      <c r="AK3" s="252">
        <f>'část D zaměstnanci'!$H$36</f>
        <v>0</v>
      </c>
      <c r="AL3" s="252">
        <f>'část D zaměstnanci'!$H$37</f>
        <v>0</v>
      </c>
      <c r="AM3" s="252">
        <f>'část D zaměstnanci'!$H$38</f>
        <v>0</v>
      </c>
      <c r="AN3" s="252">
        <f>'část D zaměstnanci'!$H$39</f>
        <v>0</v>
      </c>
      <c r="AO3" s="252">
        <f>'část D zaměstnanci'!$H$40</f>
        <v>0</v>
      </c>
      <c r="AP3" s="252">
        <f>'část D zaměstnanci'!$H$41</f>
        <v>0</v>
      </c>
      <c r="AQ3" s="252">
        <f>'část D zaměstnanci'!$H$42</f>
        <v>0</v>
      </c>
      <c r="AR3" s="252">
        <f>'část D zaměstnanci'!$H$43</f>
        <v>0</v>
      </c>
      <c r="AS3" s="252">
        <f>'část D zaměstnanci'!$H$44</f>
        <v>0</v>
      </c>
      <c r="AT3" s="252">
        <f>'část D zaměstnanci'!$H$45</f>
        <v>0</v>
      </c>
      <c r="AU3" s="252">
        <f>'část D zaměstnanci'!$H$46</f>
        <v>0</v>
      </c>
      <c r="AV3" s="252">
        <f>'část D zaměstnanci'!$H$47</f>
        <v>0</v>
      </c>
      <c r="AW3" s="252">
        <f>'část D zaměstnanci'!$H$48</f>
        <v>0</v>
      </c>
      <c r="AX3" s="252">
        <f>'část D zaměstnanci'!$H$49</f>
        <v>0</v>
      </c>
      <c r="AY3" s="252">
        <f>'část D zaměstnanci'!$H$50</f>
        <v>0</v>
      </c>
      <c r="AZ3" s="252">
        <f>'část D zaměstnanci'!$H$51</f>
        <v>0</v>
      </c>
      <c r="BA3" s="252">
        <f>'část D zaměstnanci'!$H$52</f>
        <v>0</v>
      </c>
      <c r="BB3" s="252">
        <f>'část D zaměstnanci'!$H$53</f>
        <v>0</v>
      </c>
      <c r="BC3" s="252">
        <f>'část D zaměstnanci'!$H$54</f>
        <v>0</v>
      </c>
      <c r="BD3" s="253"/>
      <c r="BE3" s="253"/>
      <c r="BF3" s="253"/>
      <c r="BG3" s="253"/>
      <c r="BH3" s="253"/>
      <c r="BI3" s="253"/>
      <c r="BJ3" s="253"/>
      <c r="BK3" s="253"/>
      <c r="BL3" s="253"/>
      <c r="BM3" s="253"/>
      <c r="BN3" s="253"/>
      <c r="BO3" s="253"/>
      <c r="BP3" s="253"/>
      <c r="BT3" s="249">
        <f t="array" ref="BT3">SUM($H$44:$BP$44*H3:BP3)</f>
        <v>0</v>
      </c>
      <c r="BU3" s="262">
        <f>BT3*0.3</f>
        <v>0</v>
      </c>
    </row>
    <row r="4" spans="1:73" s="189" customFormat="1" ht="31.5" customHeight="1" x14ac:dyDescent="0.3">
      <c r="A4" s="201">
        <v>4</v>
      </c>
      <c r="B4" s="109" t="s">
        <v>214</v>
      </c>
      <c r="C4" s="157">
        <f>'úvodní list'!$E$12</f>
        <v>0</v>
      </c>
      <c r="D4" s="157">
        <f>'úvodní list'!$E$13</f>
        <v>0</v>
      </c>
      <c r="E4" s="184">
        <f>'úvodní list'!$E$14</f>
        <v>0</v>
      </c>
      <c r="F4" s="184" t="str">
        <f>'úvodní list'!$E$15</f>
        <v>nevybráno</v>
      </c>
      <c r="G4" s="157">
        <f>'úvodní list'!$E$16</f>
        <v>0</v>
      </c>
      <c r="H4" s="251">
        <f>'část D zaměstnanci'!$I$7</f>
        <v>0</v>
      </c>
      <c r="I4" s="251">
        <f>'část D zaměstnanci'!$I$8</f>
        <v>0</v>
      </c>
      <c r="J4" s="251">
        <f>'část D zaměstnanci'!$I$9</f>
        <v>0</v>
      </c>
      <c r="K4" s="251">
        <f>'část D zaměstnanci'!$I$10</f>
        <v>0</v>
      </c>
      <c r="L4" s="251">
        <f>'část D zaměstnanci'!$I$11</f>
        <v>0</v>
      </c>
      <c r="M4" s="251">
        <f>'část D zaměstnanci'!$I$12</f>
        <v>0</v>
      </c>
      <c r="N4" s="251">
        <f>'část D zaměstnanci'!$I$13</f>
        <v>0</v>
      </c>
      <c r="O4" s="251">
        <f>'část D zaměstnanci'!$I$14</f>
        <v>0</v>
      </c>
      <c r="P4" s="251">
        <f>'část D zaměstnanci'!$I$15</f>
        <v>0</v>
      </c>
      <c r="Q4" s="251">
        <f>'část D zaměstnanci'!$I$16</f>
        <v>0</v>
      </c>
      <c r="R4" s="251">
        <f>'část D zaměstnanci'!$I$17</f>
        <v>0</v>
      </c>
      <c r="S4" s="251">
        <f>'část D zaměstnanci'!$I$18</f>
        <v>0</v>
      </c>
      <c r="T4" s="251">
        <f>'část D zaměstnanci'!$I$19</f>
        <v>0</v>
      </c>
      <c r="U4" s="251">
        <f>'část D zaměstnanci'!$I$20</f>
        <v>0</v>
      </c>
      <c r="V4" s="251">
        <f>'část D zaměstnanci'!$I$21</f>
        <v>0</v>
      </c>
      <c r="W4" s="251">
        <f>'část D zaměstnanci'!$I$22</f>
        <v>0</v>
      </c>
      <c r="X4" s="251">
        <f>'část D zaměstnanci'!$I$23</f>
        <v>0</v>
      </c>
      <c r="Y4" s="251">
        <f>'část D zaměstnanci'!$I$24</f>
        <v>0</v>
      </c>
      <c r="Z4" s="251">
        <f>'část D zaměstnanci'!$I$25</f>
        <v>0</v>
      </c>
      <c r="AA4" s="252">
        <f>'část D zaměstnanci'!$I$26</f>
        <v>0</v>
      </c>
      <c r="AB4" s="252">
        <f>'část D zaměstnanci'!$I$27</f>
        <v>0</v>
      </c>
      <c r="AC4" s="252">
        <f>'část D zaměstnanci'!$I$28</f>
        <v>0</v>
      </c>
      <c r="AD4" s="252">
        <f>'část D zaměstnanci'!$I$29</f>
        <v>0</v>
      </c>
      <c r="AE4" s="252">
        <f>'část D zaměstnanci'!$I$30</f>
        <v>0</v>
      </c>
      <c r="AF4" s="252">
        <f>'část D zaměstnanci'!$I$31</f>
        <v>0</v>
      </c>
      <c r="AG4" s="252">
        <f>'část D zaměstnanci'!$I$32</f>
        <v>0</v>
      </c>
      <c r="AH4" s="252">
        <f>'část D zaměstnanci'!$I$33</f>
        <v>0</v>
      </c>
      <c r="AI4" s="252">
        <f>'část D zaměstnanci'!$I$34</f>
        <v>0</v>
      </c>
      <c r="AJ4" s="252">
        <f>'část D zaměstnanci'!$I$35</f>
        <v>0</v>
      </c>
      <c r="AK4" s="252">
        <f>'část D zaměstnanci'!$I$36</f>
        <v>0</v>
      </c>
      <c r="AL4" s="252">
        <f>'část D zaměstnanci'!$I$37</f>
        <v>0</v>
      </c>
      <c r="AM4" s="252">
        <f>'část D zaměstnanci'!$I$38</f>
        <v>0</v>
      </c>
      <c r="AN4" s="252">
        <f>'část D zaměstnanci'!$I$39</f>
        <v>0</v>
      </c>
      <c r="AO4" s="252">
        <f>'část D zaměstnanci'!$I$40</f>
        <v>0</v>
      </c>
      <c r="AP4" s="252">
        <f>'část D zaměstnanci'!$I$41</f>
        <v>0</v>
      </c>
      <c r="AQ4" s="252">
        <f>'část D zaměstnanci'!$I$42</f>
        <v>0</v>
      </c>
      <c r="AR4" s="252">
        <f>'část D zaměstnanci'!$I$43</f>
        <v>0</v>
      </c>
      <c r="AS4" s="252">
        <f>'část D zaměstnanci'!$I$44</f>
        <v>0</v>
      </c>
      <c r="AT4" s="252">
        <f>'část D zaměstnanci'!$I$45</f>
        <v>0</v>
      </c>
      <c r="AU4" s="252">
        <f>'část D zaměstnanci'!$I$46</f>
        <v>0</v>
      </c>
      <c r="AV4" s="252">
        <f>'část D zaměstnanci'!$I$47</f>
        <v>0</v>
      </c>
      <c r="AW4" s="252">
        <f>'část D zaměstnanci'!$I$48</f>
        <v>0</v>
      </c>
      <c r="AX4" s="252">
        <f>'část D zaměstnanci'!$I$49</f>
        <v>0</v>
      </c>
      <c r="AY4" s="252">
        <f>'část D zaměstnanci'!$I$50</f>
        <v>0</v>
      </c>
      <c r="AZ4" s="252">
        <f>'část D zaměstnanci'!$I$51</f>
        <v>0</v>
      </c>
      <c r="BA4" s="252">
        <f>'část D zaměstnanci'!$I$52</f>
        <v>0</v>
      </c>
      <c r="BB4" s="252">
        <f>'část D zaměstnanci'!$I$53</f>
        <v>0</v>
      </c>
      <c r="BC4" s="252">
        <f>'část D zaměstnanci'!$I$54</f>
        <v>0</v>
      </c>
      <c r="BD4" s="253"/>
      <c r="BE4" s="253"/>
      <c r="BF4" s="253"/>
      <c r="BG4" s="253"/>
      <c r="BH4" s="253"/>
      <c r="BI4" s="253"/>
      <c r="BJ4" s="253"/>
      <c r="BK4" s="253"/>
      <c r="BL4" s="253"/>
      <c r="BM4" s="253"/>
      <c r="BN4" s="253"/>
      <c r="BO4" s="253"/>
      <c r="BP4" s="253"/>
      <c r="BT4" s="249">
        <f t="array" ref="BT4">SUM($H$44:$BP$44*H4:BP4)</f>
        <v>0</v>
      </c>
      <c r="BU4" s="262">
        <f>BT4*0.4</f>
        <v>0</v>
      </c>
    </row>
    <row r="5" spans="1:73" s="189" customFormat="1" ht="31.5" customHeight="1" x14ac:dyDescent="0.3">
      <c r="A5" s="201">
        <v>5</v>
      </c>
      <c r="B5" s="109" t="s">
        <v>215</v>
      </c>
      <c r="C5" s="157">
        <f>'úvodní list'!$E$12</f>
        <v>0</v>
      </c>
      <c r="D5" s="157">
        <f>'úvodní list'!$E$13</f>
        <v>0</v>
      </c>
      <c r="E5" s="184">
        <f>'úvodní list'!$E$14</f>
        <v>0</v>
      </c>
      <c r="F5" s="184" t="str">
        <f>'úvodní list'!$E$15</f>
        <v>nevybráno</v>
      </c>
      <c r="G5" s="157">
        <f>'úvodní list'!$E$16</f>
        <v>0</v>
      </c>
      <c r="H5" s="251">
        <f>'část D zaměstnanci'!$J$7</f>
        <v>0</v>
      </c>
      <c r="I5" s="251">
        <f>'část D zaměstnanci'!$J$8</f>
        <v>0</v>
      </c>
      <c r="J5" s="251">
        <f>'část D zaměstnanci'!$J$9</f>
        <v>0</v>
      </c>
      <c r="K5" s="251">
        <f>'část D zaměstnanci'!$J$10</f>
        <v>0</v>
      </c>
      <c r="L5" s="251">
        <f>'část D zaměstnanci'!$J$11</f>
        <v>0</v>
      </c>
      <c r="M5" s="251">
        <f>'část D zaměstnanci'!$J$12</f>
        <v>0</v>
      </c>
      <c r="N5" s="251">
        <f>'část D zaměstnanci'!$J$13</f>
        <v>0</v>
      </c>
      <c r="O5" s="251">
        <f>'část D zaměstnanci'!$J$14</f>
        <v>0</v>
      </c>
      <c r="P5" s="251">
        <f>'část D zaměstnanci'!$J$15</f>
        <v>0</v>
      </c>
      <c r="Q5" s="251">
        <f>'část D zaměstnanci'!$J$16</f>
        <v>0</v>
      </c>
      <c r="R5" s="251">
        <f>'část D zaměstnanci'!$J$17</f>
        <v>0</v>
      </c>
      <c r="S5" s="251">
        <f>'část D zaměstnanci'!$J$18</f>
        <v>0</v>
      </c>
      <c r="T5" s="251">
        <f>'část D zaměstnanci'!$J$19</f>
        <v>0</v>
      </c>
      <c r="U5" s="251">
        <f>'část D zaměstnanci'!$J$20</f>
        <v>0</v>
      </c>
      <c r="V5" s="251">
        <f>'část D zaměstnanci'!$J$21</f>
        <v>0</v>
      </c>
      <c r="W5" s="251">
        <f>'část D zaměstnanci'!$J$22</f>
        <v>0</v>
      </c>
      <c r="X5" s="251">
        <f>'část D zaměstnanci'!$J$23</f>
        <v>0</v>
      </c>
      <c r="Y5" s="251">
        <f>'část D zaměstnanci'!$J$24</f>
        <v>0</v>
      </c>
      <c r="Z5" s="251">
        <f>'část D zaměstnanci'!$J$25</f>
        <v>0</v>
      </c>
      <c r="AA5" s="252">
        <f>'část D zaměstnanci'!$J$26</f>
        <v>0</v>
      </c>
      <c r="AB5" s="252">
        <f>'část D zaměstnanci'!$J$27</f>
        <v>0</v>
      </c>
      <c r="AC5" s="252">
        <f>'část D zaměstnanci'!$J$28</f>
        <v>0</v>
      </c>
      <c r="AD5" s="252">
        <f>'část D zaměstnanci'!$J$29</f>
        <v>0</v>
      </c>
      <c r="AE5" s="252">
        <f>'část D zaměstnanci'!$J$30</f>
        <v>0</v>
      </c>
      <c r="AF5" s="252">
        <f>'část D zaměstnanci'!$J$31</f>
        <v>0</v>
      </c>
      <c r="AG5" s="252">
        <f>'část D zaměstnanci'!$J$32</f>
        <v>0</v>
      </c>
      <c r="AH5" s="252">
        <f>'část D zaměstnanci'!$J$33</f>
        <v>0</v>
      </c>
      <c r="AI5" s="252">
        <f>'část D zaměstnanci'!$J$34</f>
        <v>0</v>
      </c>
      <c r="AJ5" s="252">
        <f>'část D zaměstnanci'!$J$35</f>
        <v>0</v>
      </c>
      <c r="AK5" s="252">
        <f>'část D zaměstnanci'!$J$36</f>
        <v>0</v>
      </c>
      <c r="AL5" s="252">
        <f>'část D zaměstnanci'!$J$37</f>
        <v>0</v>
      </c>
      <c r="AM5" s="252">
        <f>'část D zaměstnanci'!$J$38</f>
        <v>0</v>
      </c>
      <c r="AN5" s="252">
        <f>'část D zaměstnanci'!$J$39</f>
        <v>0</v>
      </c>
      <c r="AO5" s="252">
        <f>'část D zaměstnanci'!$J$40</f>
        <v>0</v>
      </c>
      <c r="AP5" s="252">
        <f>'část D zaměstnanci'!$J$41</f>
        <v>0</v>
      </c>
      <c r="AQ5" s="252">
        <f>'část D zaměstnanci'!$J$42</f>
        <v>0</v>
      </c>
      <c r="AR5" s="252">
        <f>'část D zaměstnanci'!$J$43</f>
        <v>0</v>
      </c>
      <c r="AS5" s="252">
        <f>'část D zaměstnanci'!$J$44</f>
        <v>0</v>
      </c>
      <c r="AT5" s="252">
        <f>'část D zaměstnanci'!$J$45</f>
        <v>0</v>
      </c>
      <c r="AU5" s="252">
        <f>'část D zaměstnanci'!$J$46</f>
        <v>0</v>
      </c>
      <c r="AV5" s="252">
        <f>'část D zaměstnanci'!$J$47</f>
        <v>0</v>
      </c>
      <c r="AW5" s="252">
        <f>'část D zaměstnanci'!$J$48</f>
        <v>0</v>
      </c>
      <c r="AX5" s="252">
        <f>'část D zaměstnanci'!$J$49</f>
        <v>0</v>
      </c>
      <c r="AY5" s="252">
        <f>'část D zaměstnanci'!$J$50</f>
        <v>0</v>
      </c>
      <c r="AZ5" s="252">
        <f>'část D zaměstnanci'!$J$51</f>
        <v>0</v>
      </c>
      <c r="BA5" s="252">
        <f>'část D zaměstnanci'!$J$52</f>
        <v>0</v>
      </c>
      <c r="BB5" s="252">
        <f>'část D zaměstnanci'!$J$53</f>
        <v>0</v>
      </c>
      <c r="BC5" s="252">
        <f>'část D zaměstnanci'!$J$54</f>
        <v>0</v>
      </c>
      <c r="BD5" s="253"/>
      <c r="BE5" s="253"/>
      <c r="BF5" s="253"/>
      <c r="BG5" s="253"/>
      <c r="BH5" s="253"/>
      <c r="BI5" s="253"/>
      <c r="BJ5" s="253"/>
      <c r="BK5" s="253"/>
      <c r="BL5" s="253"/>
      <c r="BM5" s="253"/>
      <c r="BN5" s="253"/>
      <c r="BO5" s="253"/>
      <c r="BP5" s="253"/>
      <c r="BT5" s="249">
        <f t="array" ref="BT5">SUM($H$44:$BP$44*H5:BP5)</f>
        <v>0</v>
      </c>
      <c r="BU5" s="262">
        <f>BT5*0.5</f>
        <v>0</v>
      </c>
    </row>
    <row r="6" spans="1:73" s="189" customFormat="1" ht="31.5" customHeight="1" x14ac:dyDescent="0.3">
      <c r="A6" s="201">
        <v>6</v>
      </c>
      <c r="B6" s="109" t="s">
        <v>216</v>
      </c>
      <c r="C6" s="157">
        <f>'úvodní list'!$E$12</f>
        <v>0</v>
      </c>
      <c r="D6" s="157">
        <f>'úvodní list'!$E$13</f>
        <v>0</v>
      </c>
      <c r="E6" s="184">
        <f>'úvodní list'!$E$14</f>
        <v>0</v>
      </c>
      <c r="F6" s="184" t="str">
        <f>'úvodní list'!$E$15</f>
        <v>nevybráno</v>
      </c>
      <c r="G6" s="157">
        <f>'úvodní list'!$E$16</f>
        <v>0</v>
      </c>
      <c r="H6" s="251">
        <f>'část D zaměstnanci'!$K$7</f>
        <v>0</v>
      </c>
      <c r="I6" s="251">
        <f>'část D zaměstnanci'!$K$8</f>
        <v>0</v>
      </c>
      <c r="J6" s="251">
        <f>'část D zaměstnanci'!$K$9</f>
        <v>0</v>
      </c>
      <c r="K6" s="251">
        <f>'část D zaměstnanci'!$K$10</f>
        <v>0</v>
      </c>
      <c r="L6" s="251">
        <f>'část D zaměstnanci'!$K$11</f>
        <v>0</v>
      </c>
      <c r="M6" s="251">
        <f>'část D zaměstnanci'!$K$12</f>
        <v>0</v>
      </c>
      <c r="N6" s="251">
        <f>'část D zaměstnanci'!$K$13</f>
        <v>0</v>
      </c>
      <c r="O6" s="251">
        <f>'část D zaměstnanci'!$K$14</f>
        <v>0</v>
      </c>
      <c r="P6" s="251">
        <f>'část D zaměstnanci'!$K$15</f>
        <v>0</v>
      </c>
      <c r="Q6" s="251">
        <f>'část D zaměstnanci'!$K$16</f>
        <v>0</v>
      </c>
      <c r="R6" s="251">
        <f>'část D zaměstnanci'!$K$17</f>
        <v>0</v>
      </c>
      <c r="S6" s="251">
        <f>'část D zaměstnanci'!$K$18</f>
        <v>0</v>
      </c>
      <c r="T6" s="251">
        <f>'část D zaměstnanci'!$K$19</f>
        <v>0</v>
      </c>
      <c r="U6" s="251">
        <f>'část D zaměstnanci'!$K$20</f>
        <v>0</v>
      </c>
      <c r="V6" s="251">
        <f>'část D zaměstnanci'!$K$21</f>
        <v>0</v>
      </c>
      <c r="W6" s="251">
        <f>'část D zaměstnanci'!$K$22</f>
        <v>0</v>
      </c>
      <c r="X6" s="251">
        <f>'část D zaměstnanci'!$K$23</f>
        <v>0</v>
      </c>
      <c r="Y6" s="251">
        <f>'část D zaměstnanci'!$K$24</f>
        <v>0</v>
      </c>
      <c r="Z6" s="251">
        <f>'část D zaměstnanci'!$K$25</f>
        <v>0</v>
      </c>
      <c r="AA6" s="252">
        <f>'část D zaměstnanci'!$K$26</f>
        <v>0</v>
      </c>
      <c r="AB6" s="252">
        <f>'část D zaměstnanci'!$K$27</f>
        <v>0</v>
      </c>
      <c r="AC6" s="252">
        <f>'část D zaměstnanci'!$K$28</f>
        <v>0</v>
      </c>
      <c r="AD6" s="252">
        <f>'část D zaměstnanci'!$K$29</f>
        <v>0</v>
      </c>
      <c r="AE6" s="252">
        <f>'část D zaměstnanci'!$K$30</f>
        <v>0</v>
      </c>
      <c r="AF6" s="252">
        <f>'část D zaměstnanci'!$K$31</f>
        <v>0</v>
      </c>
      <c r="AG6" s="252">
        <f>'část D zaměstnanci'!$K$32</f>
        <v>0</v>
      </c>
      <c r="AH6" s="252">
        <f>'část D zaměstnanci'!$K$33</f>
        <v>0</v>
      </c>
      <c r="AI6" s="252">
        <f>'část D zaměstnanci'!$K$34</f>
        <v>0</v>
      </c>
      <c r="AJ6" s="252">
        <f>'část D zaměstnanci'!$K$35</f>
        <v>0</v>
      </c>
      <c r="AK6" s="252">
        <f>'část D zaměstnanci'!$K$36</f>
        <v>0</v>
      </c>
      <c r="AL6" s="252">
        <f>'část D zaměstnanci'!$K$37</f>
        <v>0</v>
      </c>
      <c r="AM6" s="252">
        <f>'část D zaměstnanci'!$K$38</f>
        <v>0</v>
      </c>
      <c r="AN6" s="252">
        <f>'část D zaměstnanci'!$K$39</f>
        <v>0</v>
      </c>
      <c r="AO6" s="252">
        <f>'část D zaměstnanci'!$K$40</f>
        <v>0</v>
      </c>
      <c r="AP6" s="252">
        <f>'část D zaměstnanci'!$K$41</f>
        <v>0</v>
      </c>
      <c r="AQ6" s="252">
        <f>'část D zaměstnanci'!$K$42</f>
        <v>0</v>
      </c>
      <c r="AR6" s="252">
        <f>'část D zaměstnanci'!$K$43</f>
        <v>0</v>
      </c>
      <c r="AS6" s="252">
        <f>'část D zaměstnanci'!$K$44</f>
        <v>0</v>
      </c>
      <c r="AT6" s="252">
        <f>'část D zaměstnanci'!$K$45</f>
        <v>0</v>
      </c>
      <c r="AU6" s="252">
        <f>'část D zaměstnanci'!$K$46</f>
        <v>0</v>
      </c>
      <c r="AV6" s="252">
        <f>'část D zaměstnanci'!$K$47</f>
        <v>0</v>
      </c>
      <c r="AW6" s="252">
        <f>'část D zaměstnanci'!$K$48</f>
        <v>0</v>
      </c>
      <c r="AX6" s="252">
        <f>'část D zaměstnanci'!$K$49</f>
        <v>0</v>
      </c>
      <c r="AY6" s="252">
        <f>'část D zaměstnanci'!$K$50</f>
        <v>0</v>
      </c>
      <c r="AZ6" s="252">
        <f>'část D zaměstnanci'!$K$51</f>
        <v>0</v>
      </c>
      <c r="BA6" s="252">
        <f>'část D zaměstnanci'!$K$52</f>
        <v>0</v>
      </c>
      <c r="BB6" s="252">
        <f>'část D zaměstnanci'!$K$53</f>
        <v>0</v>
      </c>
      <c r="BC6" s="252">
        <f>'část D zaměstnanci'!$K$54</f>
        <v>0</v>
      </c>
      <c r="BD6" s="253"/>
      <c r="BE6" s="253"/>
      <c r="BF6" s="253"/>
      <c r="BG6" s="253"/>
      <c r="BH6" s="253"/>
      <c r="BI6" s="253"/>
      <c r="BJ6" s="253"/>
      <c r="BK6" s="253"/>
      <c r="BL6" s="253"/>
      <c r="BM6" s="253"/>
      <c r="BN6" s="253"/>
      <c r="BO6" s="253"/>
      <c r="BP6" s="253"/>
      <c r="BT6" s="249">
        <f t="array" ref="BT6">SUM($H$44:$BP$44*H6:BP6)</f>
        <v>0</v>
      </c>
      <c r="BU6" s="262">
        <f>BT6*0.6</f>
        <v>0</v>
      </c>
    </row>
    <row r="7" spans="1:73" s="189" customFormat="1" x14ac:dyDescent="0.3">
      <c r="A7" s="201">
        <v>11</v>
      </c>
      <c r="B7" s="109" t="s">
        <v>211</v>
      </c>
      <c r="C7" s="157">
        <f>'úvodní list'!$E$12</f>
        <v>0</v>
      </c>
      <c r="D7" s="157">
        <f>'úvodní list'!$E$13</f>
        <v>0</v>
      </c>
      <c r="E7" s="157">
        <f>'úvodní list'!$E$14</f>
        <v>0</v>
      </c>
      <c r="F7" s="157" t="str">
        <f>'úvodní list'!$E$15</f>
        <v>nevybráno</v>
      </c>
      <c r="G7" s="157">
        <f>'úvodní list'!$E$16</f>
        <v>0</v>
      </c>
      <c r="H7" s="251">
        <f>'část D zaměstnanci'!$E$59</f>
        <v>0</v>
      </c>
      <c r="I7" s="251">
        <f>'část D zaměstnanci'!$E$60</f>
        <v>0</v>
      </c>
      <c r="J7" s="251">
        <f>'část D zaměstnanci'!$E$61</f>
        <v>0</v>
      </c>
      <c r="K7" s="251">
        <f>'část D zaměstnanci'!$E$62</f>
        <v>0</v>
      </c>
      <c r="L7" s="251">
        <f>'část D zaměstnanci'!$E$63</f>
        <v>0</v>
      </c>
      <c r="M7" s="251">
        <f>'část D zaměstnanci'!$E$64</f>
        <v>0</v>
      </c>
      <c r="N7" s="251">
        <f>'část D zaměstnanci'!$E$65</f>
        <v>0</v>
      </c>
      <c r="O7" s="251">
        <f>'část D zaměstnanci'!$E$66</f>
        <v>0</v>
      </c>
      <c r="P7" s="251">
        <f>'část D zaměstnanci'!$E$67</f>
        <v>0</v>
      </c>
      <c r="Q7" s="251">
        <f>'část D zaměstnanci'!$E$68</f>
        <v>0</v>
      </c>
      <c r="R7" s="251">
        <f>'část D zaměstnanci'!$E$69</f>
        <v>0</v>
      </c>
      <c r="S7" s="251">
        <f>'část D zaměstnanci'!$E$70</f>
        <v>0</v>
      </c>
      <c r="T7" s="251">
        <f>'část D zaměstnanci'!$E$71</f>
        <v>0</v>
      </c>
      <c r="U7" s="251">
        <f>'část D zaměstnanci'!$E$72</f>
        <v>0</v>
      </c>
      <c r="V7" s="251">
        <f>'část D zaměstnanci'!$E$73</f>
        <v>0</v>
      </c>
      <c r="W7" s="251">
        <f>'část D zaměstnanci'!$E$74</f>
        <v>0</v>
      </c>
      <c r="X7" s="251">
        <f>'část D zaměstnanci'!$E$75</f>
        <v>0</v>
      </c>
      <c r="Y7" s="251">
        <f>'část D zaměstnanci'!$E$76</f>
        <v>0</v>
      </c>
      <c r="Z7" s="251">
        <f>'část D zaměstnanci'!$E$77</f>
        <v>0</v>
      </c>
      <c r="AA7" s="252">
        <f>'část D zaměstnanci'!$E$78</f>
        <v>0</v>
      </c>
      <c r="AB7" s="252">
        <f>'část D zaměstnanci'!$E$79</f>
        <v>0</v>
      </c>
      <c r="AC7" s="252">
        <f>'část D zaměstnanci'!$E$80</f>
        <v>0</v>
      </c>
      <c r="AD7" s="252">
        <f>'část D zaměstnanci'!$E$81</f>
        <v>0</v>
      </c>
      <c r="AE7" s="252">
        <f>'část D zaměstnanci'!$E$82</f>
        <v>0</v>
      </c>
      <c r="AF7" s="251">
        <f>'část D zaměstnanci'!$E$83</f>
        <v>0</v>
      </c>
      <c r="AG7" s="251">
        <f>'část D zaměstnanci'!$E$84</f>
        <v>0</v>
      </c>
      <c r="AH7" s="251">
        <f>'část D zaměstnanci'!$E$85</f>
        <v>0</v>
      </c>
      <c r="AI7" s="251">
        <f>'část D zaměstnanci'!$E$86</f>
        <v>0</v>
      </c>
      <c r="AJ7" s="251">
        <f>'část D zaměstnanci'!$E$87</f>
        <v>0</v>
      </c>
      <c r="AK7" s="252">
        <f>'část D zaměstnanci'!$E$88</f>
        <v>0</v>
      </c>
      <c r="AL7" s="252">
        <f>'část D zaměstnanci'!$E$89</f>
        <v>0</v>
      </c>
      <c r="AM7" s="252">
        <f>'část D zaměstnanci'!$E$90</f>
        <v>0</v>
      </c>
      <c r="AN7" s="252">
        <f>'část D zaměstnanci'!$E$91</f>
        <v>0</v>
      </c>
      <c r="AO7" s="252">
        <f>'část D zaměstnanci'!$E$92</f>
        <v>0</v>
      </c>
      <c r="AP7" s="251">
        <f>'část D zaměstnanci'!$E$93</f>
        <v>0</v>
      </c>
      <c r="AQ7" s="251">
        <f>'část D zaměstnanci'!$E$94</f>
        <v>0</v>
      </c>
      <c r="AR7" s="251">
        <f>'část D zaměstnanci'!$E$95</f>
        <v>0</v>
      </c>
      <c r="AS7" s="251">
        <f>'část D zaměstnanci'!$E$96</f>
        <v>0</v>
      </c>
      <c r="AT7" s="251">
        <f>'část D zaměstnanci'!$E$97</f>
        <v>0</v>
      </c>
      <c r="AU7" s="252">
        <f>'část D zaměstnanci'!$E$98</f>
        <v>0</v>
      </c>
      <c r="AV7" s="252">
        <f>'část D zaměstnanci'!$E$99</f>
        <v>0</v>
      </c>
      <c r="AW7" s="252">
        <f>'část D zaměstnanci'!$E$100</f>
        <v>0</v>
      </c>
      <c r="AX7" s="252">
        <f>'část D zaměstnanci'!$E$101</f>
        <v>0</v>
      </c>
      <c r="AY7" s="252">
        <f>'část D zaměstnanci'!$E$102</f>
        <v>0</v>
      </c>
      <c r="AZ7" s="251">
        <f>'část D zaměstnanci'!$E$103</f>
        <v>0</v>
      </c>
      <c r="BA7" s="251">
        <f>'část D zaměstnanci'!$E$104</f>
        <v>0</v>
      </c>
      <c r="BB7" s="251">
        <f>'část D zaměstnanci'!$E$105</f>
        <v>0</v>
      </c>
      <c r="BC7" s="251">
        <f>'část D zaměstnanci'!$E$106</f>
        <v>0</v>
      </c>
      <c r="BD7" s="253"/>
      <c r="BE7" s="253"/>
      <c r="BF7" s="253"/>
      <c r="BG7" s="253"/>
      <c r="BH7" s="253"/>
      <c r="BI7" s="253"/>
      <c r="BJ7" s="253"/>
      <c r="BK7" s="253"/>
      <c r="BL7" s="253"/>
      <c r="BM7" s="253"/>
      <c r="BN7" s="253"/>
      <c r="BO7" s="253"/>
      <c r="BP7" s="253"/>
      <c r="BT7" s="249">
        <f t="array" ref="BT7">SUM($H$44:$BP$44*H7:BP7)</f>
        <v>0</v>
      </c>
      <c r="BU7" s="262">
        <f>BT7*0.7</f>
        <v>0</v>
      </c>
    </row>
    <row r="8" spans="1:73" s="189" customFormat="1" ht="26.4" x14ac:dyDescent="0.3">
      <c r="A8" s="201">
        <v>12</v>
      </c>
      <c r="B8" s="109" t="s">
        <v>212</v>
      </c>
      <c r="C8" s="157">
        <f>'úvodní list'!$E$12</f>
        <v>0</v>
      </c>
      <c r="D8" s="157">
        <f>'úvodní list'!$E$13</f>
        <v>0</v>
      </c>
      <c r="E8" s="157">
        <f>'úvodní list'!$E$14</f>
        <v>0</v>
      </c>
      <c r="F8" s="157" t="str">
        <f>'úvodní list'!$E$15</f>
        <v>nevybráno</v>
      </c>
      <c r="G8" s="157">
        <f>'úvodní list'!$E$16</f>
        <v>0</v>
      </c>
      <c r="H8" s="251">
        <f>'část D zaměstnanci'!$G$59</f>
        <v>0</v>
      </c>
      <c r="I8" s="251">
        <f>'část D zaměstnanci'!$G$60</f>
        <v>0</v>
      </c>
      <c r="J8" s="251">
        <f>'část D zaměstnanci'!$G$61</f>
        <v>0</v>
      </c>
      <c r="K8" s="251">
        <f>'část D zaměstnanci'!$G$62</f>
        <v>0</v>
      </c>
      <c r="L8" s="251">
        <f>'část D zaměstnanci'!$G$63</f>
        <v>0</v>
      </c>
      <c r="M8" s="251">
        <f>'část D zaměstnanci'!$G$64</f>
        <v>0</v>
      </c>
      <c r="N8" s="251">
        <f>'část D zaměstnanci'!$G$65</f>
        <v>0</v>
      </c>
      <c r="O8" s="251">
        <f>'část D zaměstnanci'!$G$66</f>
        <v>0</v>
      </c>
      <c r="P8" s="251">
        <f>'část D zaměstnanci'!$G$67</f>
        <v>0</v>
      </c>
      <c r="Q8" s="251">
        <f>'část D zaměstnanci'!$G$68</f>
        <v>0</v>
      </c>
      <c r="R8" s="251">
        <f>'část D zaměstnanci'!$G$69</f>
        <v>0</v>
      </c>
      <c r="S8" s="251">
        <f>'část D zaměstnanci'!$G$70</f>
        <v>0</v>
      </c>
      <c r="T8" s="251">
        <f>'část D zaměstnanci'!$G$71</f>
        <v>0</v>
      </c>
      <c r="U8" s="251">
        <f>'část D zaměstnanci'!$G$72</f>
        <v>0</v>
      </c>
      <c r="V8" s="251">
        <f>'část D zaměstnanci'!$G$73</f>
        <v>0</v>
      </c>
      <c r="W8" s="251">
        <f>'část D zaměstnanci'!$G$74</f>
        <v>0</v>
      </c>
      <c r="X8" s="251">
        <f>'část D zaměstnanci'!$G$75</f>
        <v>0</v>
      </c>
      <c r="Y8" s="251">
        <f>'část D zaměstnanci'!$G$76</f>
        <v>0</v>
      </c>
      <c r="Z8" s="251">
        <f>'část D zaměstnanci'!$G$77</f>
        <v>0</v>
      </c>
      <c r="AA8" s="252">
        <f>'část D zaměstnanci'!$G$78</f>
        <v>0</v>
      </c>
      <c r="AB8" s="252">
        <f>'část D zaměstnanci'!$G$79</f>
        <v>0</v>
      </c>
      <c r="AC8" s="252">
        <f>'část D zaměstnanci'!$G$80</f>
        <v>0</v>
      </c>
      <c r="AD8" s="252">
        <f>'část D zaměstnanci'!$G$81</f>
        <v>0</v>
      </c>
      <c r="AE8" s="251">
        <f>'část D zaměstnanci'!$G$82</f>
        <v>0</v>
      </c>
      <c r="AF8" s="251">
        <f>'část D zaměstnanci'!$G$83</f>
        <v>0</v>
      </c>
      <c r="AG8" s="251">
        <f>'část D zaměstnanci'!$G$84</f>
        <v>0</v>
      </c>
      <c r="AH8" s="251">
        <f>'část D zaměstnanci'!$G$85</f>
        <v>0</v>
      </c>
      <c r="AI8" s="251">
        <f>'část D zaměstnanci'!$G$86</f>
        <v>0</v>
      </c>
      <c r="AJ8" s="251">
        <f>'část D zaměstnanci'!$G$87</f>
        <v>0</v>
      </c>
      <c r="AK8" s="252">
        <f>'část D zaměstnanci'!$G$88</f>
        <v>0</v>
      </c>
      <c r="AL8" s="252">
        <f>'část D zaměstnanci'!$G$89</f>
        <v>0</v>
      </c>
      <c r="AM8" s="252">
        <f>'část D zaměstnanci'!$G$90</f>
        <v>0</v>
      </c>
      <c r="AN8" s="252">
        <f>'část D zaměstnanci'!$G$91</f>
        <v>0</v>
      </c>
      <c r="AO8" s="251">
        <f>'část D zaměstnanci'!$G$92</f>
        <v>0</v>
      </c>
      <c r="AP8" s="251">
        <f>'část D zaměstnanci'!$G$93</f>
        <v>0</v>
      </c>
      <c r="AQ8" s="251">
        <f>'část D zaměstnanci'!$G$94</f>
        <v>0</v>
      </c>
      <c r="AR8" s="251">
        <f>'část D zaměstnanci'!$G$95</f>
        <v>0</v>
      </c>
      <c r="AS8" s="251">
        <f>'část D zaměstnanci'!$G$96</f>
        <v>0</v>
      </c>
      <c r="AT8" s="251">
        <f>'část D zaměstnanci'!$G$97</f>
        <v>0</v>
      </c>
      <c r="AU8" s="252">
        <f>'část D zaměstnanci'!$G$98</f>
        <v>0</v>
      </c>
      <c r="AV8" s="252">
        <f>'část D zaměstnanci'!$G$99</f>
        <v>0</v>
      </c>
      <c r="AW8" s="252">
        <f>'část D zaměstnanci'!$G$100</f>
        <v>0</v>
      </c>
      <c r="AX8" s="252">
        <f>'část D zaměstnanci'!$G$101</f>
        <v>0</v>
      </c>
      <c r="AY8" s="251">
        <f>'část D zaměstnanci'!$G$102</f>
        <v>0</v>
      </c>
      <c r="AZ8" s="251">
        <f>'část D zaměstnanci'!$G$103</f>
        <v>0</v>
      </c>
      <c r="BA8" s="251">
        <f>'část D zaměstnanci'!$G$104</f>
        <v>0</v>
      </c>
      <c r="BB8" s="251">
        <f>'část D zaměstnanci'!$G$105</f>
        <v>0</v>
      </c>
      <c r="BC8" s="251">
        <f>'část D zaměstnanci'!$G$106</f>
        <v>0</v>
      </c>
      <c r="BD8" s="253"/>
      <c r="BE8" s="253"/>
      <c r="BF8" s="253"/>
      <c r="BG8" s="253"/>
      <c r="BH8" s="253"/>
      <c r="BI8" s="253"/>
      <c r="BJ8" s="253"/>
      <c r="BK8" s="253"/>
      <c r="BL8" s="253"/>
      <c r="BM8" s="253"/>
      <c r="BN8" s="253"/>
      <c r="BO8" s="253"/>
      <c r="BP8" s="253"/>
      <c r="BT8" s="249">
        <f t="array" ref="BT8">SUM($H$44:$BP$44*H8:BP8)</f>
        <v>0</v>
      </c>
      <c r="BU8" s="262">
        <f>BT8*0.8</f>
        <v>0</v>
      </c>
    </row>
    <row r="9" spans="1:73" s="189" customFormat="1" ht="26.4" x14ac:dyDescent="0.3">
      <c r="A9" s="201">
        <v>13</v>
      </c>
      <c r="B9" s="109" t="s">
        <v>213</v>
      </c>
      <c r="C9" s="157">
        <f>'úvodní list'!$E$12</f>
        <v>0</v>
      </c>
      <c r="D9" s="157">
        <f>'úvodní list'!$E$13</f>
        <v>0</v>
      </c>
      <c r="E9" s="157">
        <f>'úvodní list'!$E$14</f>
        <v>0</v>
      </c>
      <c r="F9" s="157" t="str">
        <f>'úvodní list'!$E$15</f>
        <v>nevybráno</v>
      </c>
      <c r="G9" s="157">
        <f>'úvodní list'!$E$16</f>
        <v>0</v>
      </c>
      <c r="H9" s="251">
        <f>'část D zaměstnanci'!$H$59</f>
        <v>0</v>
      </c>
      <c r="I9" s="251">
        <f>'část D zaměstnanci'!$H$60</f>
        <v>0</v>
      </c>
      <c r="J9" s="251">
        <f>'část D zaměstnanci'!$H$61</f>
        <v>0</v>
      </c>
      <c r="K9" s="251">
        <f>'část D zaměstnanci'!$H$62</f>
        <v>0</v>
      </c>
      <c r="L9" s="251">
        <f>'část D zaměstnanci'!$H$63</f>
        <v>0</v>
      </c>
      <c r="M9" s="251">
        <f>'část D zaměstnanci'!$H$64</f>
        <v>0</v>
      </c>
      <c r="N9" s="251">
        <f>'část D zaměstnanci'!$H$65</f>
        <v>0</v>
      </c>
      <c r="O9" s="251">
        <f>'část D zaměstnanci'!$H$66</f>
        <v>0</v>
      </c>
      <c r="P9" s="251">
        <f>'část D zaměstnanci'!$H$67</f>
        <v>0</v>
      </c>
      <c r="Q9" s="251">
        <f>'část D zaměstnanci'!$H$68</f>
        <v>0</v>
      </c>
      <c r="R9" s="251">
        <f>'část D zaměstnanci'!$H$69</f>
        <v>0</v>
      </c>
      <c r="S9" s="251">
        <f>'část D zaměstnanci'!$H$70</f>
        <v>0</v>
      </c>
      <c r="T9" s="251">
        <f>'část D zaměstnanci'!$H$71</f>
        <v>0</v>
      </c>
      <c r="U9" s="251">
        <f>'část D zaměstnanci'!$H$72</f>
        <v>0</v>
      </c>
      <c r="V9" s="251">
        <f>'část D zaměstnanci'!$H$73</f>
        <v>0</v>
      </c>
      <c r="W9" s="251">
        <f>'část D zaměstnanci'!$H$74</f>
        <v>0</v>
      </c>
      <c r="X9" s="251">
        <f>'část D zaměstnanci'!$H$75</f>
        <v>0</v>
      </c>
      <c r="Y9" s="251">
        <f>'část D zaměstnanci'!$H$76</f>
        <v>0</v>
      </c>
      <c r="Z9" s="251">
        <f>'část D zaměstnanci'!$H$77</f>
        <v>0</v>
      </c>
      <c r="AA9" s="252">
        <f>'část D zaměstnanci'!$H$78</f>
        <v>0</v>
      </c>
      <c r="AB9" s="252">
        <f>'část D zaměstnanci'!$H$79</f>
        <v>0</v>
      </c>
      <c r="AC9" s="252">
        <f>'část D zaměstnanci'!$H$80</f>
        <v>0</v>
      </c>
      <c r="AD9" s="252">
        <f>'část D zaměstnanci'!$H$81</f>
        <v>0</v>
      </c>
      <c r="AE9" s="251">
        <f>'část D zaměstnanci'!$H$82</f>
        <v>0</v>
      </c>
      <c r="AF9" s="251">
        <f>'část D zaměstnanci'!$H$83</f>
        <v>0</v>
      </c>
      <c r="AG9" s="251">
        <f>'část D zaměstnanci'!$H$84</f>
        <v>0</v>
      </c>
      <c r="AH9" s="251">
        <f>'část D zaměstnanci'!$H$85</f>
        <v>0</v>
      </c>
      <c r="AI9" s="251">
        <f>'část D zaměstnanci'!$H$86</f>
        <v>0</v>
      </c>
      <c r="AJ9" s="251">
        <f>'část D zaměstnanci'!$H$87</f>
        <v>0</v>
      </c>
      <c r="AK9" s="252">
        <f>'část D zaměstnanci'!$H$88</f>
        <v>0</v>
      </c>
      <c r="AL9" s="252">
        <f>'část D zaměstnanci'!$H$89</f>
        <v>0</v>
      </c>
      <c r="AM9" s="252">
        <f>'část D zaměstnanci'!$H$90</f>
        <v>0</v>
      </c>
      <c r="AN9" s="252">
        <f>'část D zaměstnanci'!$H$91</f>
        <v>0</v>
      </c>
      <c r="AO9" s="251">
        <f>'část D zaměstnanci'!$H$92</f>
        <v>0</v>
      </c>
      <c r="AP9" s="251">
        <f>'část D zaměstnanci'!$H$93</f>
        <v>0</v>
      </c>
      <c r="AQ9" s="251">
        <f>'část D zaměstnanci'!$H$94</f>
        <v>0</v>
      </c>
      <c r="AR9" s="251">
        <f>'část D zaměstnanci'!$H$95</f>
        <v>0</v>
      </c>
      <c r="AS9" s="251">
        <f>'část D zaměstnanci'!$H$96</f>
        <v>0</v>
      </c>
      <c r="AT9" s="251">
        <f>'část D zaměstnanci'!$H$97</f>
        <v>0</v>
      </c>
      <c r="AU9" s="252">
        <f>'část D zaměstnanci'!$H$98</f>
        <v>0</v>
      </c>
      <c r="AV9" s="252">
        <f>'část D zaměstnanci'!$H$99</f>
        <v>0</v>
      </c>
      <c r="AW9" s="252">
        <f>'část D zaměstnanci'!$H$100</f>
        <v>0</v>
      </c>
      <c r="AX9" s="252">
        <f>'část D zaměstnanci'!$H$101</f>
        <v>0</v>
      </c>
      <c r="AY9" s="251">
        <f>'část D zaměstnanci'!$H$102</f>
        <v>0</v>
      </c>
      <c r="AZ9" s="251">
        <f>'část D zaměstnanci'!$H$103</f>
        <v>0</v>
      </c>
      <c r="BA9" s="251">
        <f>'část D zaměstnanci'!$H$104</f>
        <v>0</v>
      </c>
      <c r="BB9" s="251">
        <f>'část D zaměstnanci'!$H$105</f>
        <v>0</v>
      </c>
      <c r="BC9" s="251">
        <f>'část D zaměstnanci'!$H$106</f>
        <v>0</v>
      </c>
      <c r="BD9" s="253"/>
      <c r="BE9" s="253"/>
      <c r="BF9" s="253"/>
      <c r="BG9" s="253"/>
      <c r="BH9" s="253"/>
      <c r="BI9" s="253"/>
      <c r="BJ9" s="253"/>
      <c r="BK9" s="253"/>
      <c r="BL9" s="253"/>
      <c r="BM9" s="253"/>
      <c r="BN9" s="253"/>
      <c r="BO9" s="253"/>
      <c r="BP9" s="253"/>
      <c r="BT9" s="249">
        <f t="array" ref="BT9">SUM($H$44:$BP$44*H9:BP9)</f>
        <v>0</v>
      </c>
      <c r="BU9" s="262">
        <f>BT9*0.9</f>
        <v>0</v>
      </c>
    </row>
    <row r="10" spans="1:73" s="189" customFormat="1" ht="26.4" x14ac:dyDescent="0.3">
      <c r="A10" s="201">
        <v>14</v>
      </c>
      <c r="B10" s="109" t="s">
        <v>214</v>
      </c>
      <c r="C10" s="157">
        <f>'úvodní list'!$E$12</f>
        <v>0</v>
      </c>
      <c r="D10" s="157">
        <f>'úvodní list'!$E$13</f>
        <v>0</v>
      </c>
      <c r="E10" s="157">
        <f>'úvodní list'!$E$14</f>
        <v>0</v>
      </c>
      <c r="F10" s="157" t="str">
        <f>'úvodní list'!$E$15</f>
        <v>nevybráno</v>
      </c>
      <c r="G10" s="157">
        <f>'úvodní list'!$E$16</f>
        <v>0</v>
      </c>
      <c r="H10" s="251">
        <f>'část D zaměstnanci'!$I$59</f>
        <v>0</v>
      </c>
      <c r="I10" s="251">
        <f>'část D zaměstnanci'!$I$60</f>
        <v>0</v>
      </c>
      <c r="J10" s="251">
        <f>'část D zaměstnanci'!$I$61</f>
        <v>0</v>
      </c>
      <c r="K10" s="251">
        <f>'část D zaměstnanci'!$I$62</f>
        <v>0</v>
      </c>
      <c r="L10" s="251">
        <f>'část D zaměstnanci'!$I$63</f>
        <v>0</v>
      </c>
      <c r="M10" s="251">
        <f>'část D zaměstnanci'!$I$64</f>
        <v>0</v>
      </c>
      <c r="N10" s="251">
        <f>'část D zaměstnanci'!$I$65</f>
        <v>0</v>
      </c>
      <c r="O10" s="251">
        <f>'část D zaměstnanci'!$I$66</f>
        <v>0</v>
      </c>
      <c r="P10" s="251">
        <f>'část D zaměstnanci'!$I$67</f>
        <v>0</v>
      </c>
      <c r="Q10" s="251">
        <f>'část D zaměstnanci'!$I$68</f>
        <v>0</v>
      </c>
      <c r="R10" s="251">
        <f>'část D zaměstnanci'!$I$69</f>
        <v>0</v>
      </c>
      <c r="S10" s="251">
        <f>'část D zaměstnanci'!$I$70</f>
        <v>0</v>
      </c>
      <c r="T10" s="251">
        <f>'část D zaměstnanci'!$I$71</f>
        <v>0</v>
      </c>
      <c r="U10" s="251">
        <f>'část D zaměstnanci'!$I$72</f>
        <v>0</v>
      </c>
      <c r="V10" s="251">
        <f>'část D zaměstnanci'!$I$73</f>
        <v>0</v>
      </c>
      <c r="W10" s="251">
        <f>'část D zaměstnanci'!$I$74</f>
        <v>0</v>
      </c>
      <c r="X10" s="251">
        <f>'část D zaměstnanci'!$I$75</f>
        <v>0</v>
      </c>
      <c r="Y10" s="251">
        <f>'část D zaměstnanci'!$I$76</f>
        <v>0</v>
      </c>
      <c r="Z10" s="251">
        <f>'část D zaměstnanci'!$I$77</f>
        <v>0</v>
      </c>
      <c r="AA10" s="252">
        <f>'část D zaměstnanci'!$I$78</f>
        <v>0</v>
      </c>
      <c r="AB10" s="252">
        <f>'část D zaměstnanci'!$I$79</f>
        <v>0</v>
      </c>
      <c r="AC10" s="251">
        <f>'část D zaměstnanci'!$I$80</f>
        <v>0</v>
      </c>
      <c r="AD10" s="251">
        <f>'část D zaměstnanci'!$I$81</f>
        <v>0</v>
      </c>
      <c r="AE10" s="251">
        <f>'část D zaměstnanci'!$I$82</f>
        <v>0</v>
      </c>
      <c r="AF10" s="251">
        <f>'část D zaměstnanci'!$I$83</f>
        <v>0</v>
      </c>
      <c r="AG10" s="251">
        <f>'část D zaměstnanci'!$I$84</f>
        <v>0</v>
      </c>
      <c r="AH10" s="251">
        <f>'část D zaměstnanci'!$I$85</f>
        <v>0</v>
      </c>
      <c r="AI10" s="251">
        <f>'část D zaměstnanci'!$I$86</f>
        <v>0</v>
      </c>
      <c r="AJ10" s="251">
        <f>'část D zaměstnanci'!$I$87</f>
        <v>0</v>
      </c>
      <c r="AK10" s="252">
        <f>'část D zaměstnanci'!$I$88</f>
        <v>0</v>
      </c>
      <c r="AL10" s="252">
        <f>'část D zaměstnanci'!$I$89</f>
        <v>0</v>
      </c>
      <c r="AM10" s="251">
        <f>'část D zaměstnanci'!$I$90</f>
        <v>0</v>
      </c>
      <c r="AN10" s="251">
        <f>'část D zaměstnanci'!$I$91</f>
        <v>0</v>
      </c>
      <c r="AO10" s="251">
        <f>'část D zaměstnanci'!$I$92</f>
        <v>0</v>
      </c>
      <c r="AP10" s="251">
        <f>'část D zaměstnanci'!$I$93</f>
        <v>0</v>
      </c>
      <c r="AQ10" s="251">
        <f>'část D zaměstnanci'!$I$94</f>
        <v>0</v>
      </c>
      <c r="AR10" s="251">
        <f>'část D zaměstnanci'!$I$95</f>
        <v>0</v>
      </c>
      <c r="AS10" s="251">
        <f>'část D zaměstnanci'!$I$96</f>
        <v>0</v>
      </c>
      <c r="AT10" s="251">
        <f>'část D zaměstnanci'!$I$97</f>
        <v>0</v>
      </c>
      <c r="AU10" s="252">
        <f>'část D zaměstnanci'!$I$98</f>
        <v>0</v>
      </c>
      <c r="AV10" s="252">
        <f>'část D zaměstnanci'!$I$99</f>
        <v>0</v>
      </c>
      <c r="AW10" s="251">
        <f>'část D zaměstnanci'!$I$100</f>
        <v>0</v>
      </c>
      <c r="AX10" s="251">
        <f>'část D zaměstnanci'!$I$101</f>
        <v>0</v>
      </c>
      <c r="AY10" s="251">
        <f>'část D zaměstnanci'!$I$102</f>
        <v>0</v>
      </c>
      <c r="AZ10" s="251">
        <f>'část D zaměstnanci'!$I$103</f>
        <v>0</v>
      </c>
      <c r="BA10" s="251">
        <f>'část D zaměstnanci'!$I$104</f>
        <v>0</v>
      </c>
      <c r="BB10" s="251">
        <f>'část D zaměstnanci'!$I$105</f>
        <v>0</v>
      </c>
      <c r="BC10" s="251">
        <f>'část D zaměstnanci'!$I$106</f>
        <v>0</v>
      </c>
      <c r="BD10" s="253"/>
      <c r="BE10" s="253"/>
      <c r="BF10" s="253"/>
      <c r="BG10" s="253"/>
      <c r="BH10" s="253"/>
      <c r="BI10" s="253"/>
      <c r="BJ10" s="253"/>
      <c r="BK10" s="253"/>
      <c r="BL10" s="253"/>
      <c r="BM10" s="253"/>
      <c r="BN10" s="253"/>
      <c r="BO10" s="253"/>
      <c r="BP10" s="253"/>
      <c r="BT10" s="249">
        <f t="array" ref="BT10">SUM($H$44:$BP$44*H10:BP10)</f>
        <v>0</v>
      </c>
      <c r="BU10" s="262">
        <f>BT10*0.11</f>
        <v>0</v>
      </c>
    </row>
    <row r="11" spans="1:73" s="189" customFormat="1" x14ac:dyDescent="0.3">
      <c r="A11" s="201">
        <v>15</v>
      </c>
      <c r="B11" s="109" t="s">
        <v>215</v>
      </c>
      <c r="C11" s="157">
        <f>'úvodní list'!$E$12</f>
        <v>0</v>
      </c>
      <c r="D11" s="157">
        <f>'úvodní list'!$E$13</f>
        <v>0</v>
      </c>
      <c r="E11" s="157">
        <f>'úvodní list'!$E$14</f>
        <v>0</v>
      </c>
      <c r="F11" s="157" t="str">
        <f>'úvodní list'!$E$15</f>
        <v>nevybráno</v>
      </c>
      <c r="G11" s="157">
        <f>'úvodní list'!$E$16</f>
        <v>0</v>
      </c>
      <c r="H11" s="251">
        <f>'část D zaměstnanci'!$J$59</f>
        <v>0</v>
      </c>
      <c r="I11" s="251">
        <f>'část D zaměstnanci'!$J$60</f>
        <v>0</v>
      </c>
      <c r="J11" s="251">
        <f>'část D zaměstnanci'!$J$61</f>
        <v>0</v>
      </c>
      <c r="K11" s="251">
        <f>'část D zaměstnanci'!$J$62</f>
        <v>0</v>
      </c>
      <c r="L11" s="251">
        <f>'část D zaměstnanci'!$J$63</f>
        <v>0</v>
      </c>
      <c r="M11" s="251">
        <f>'část D zaměstnanci'!$J$64</f>
        <v>0</v>
      </c>
      <c r="N11" s="251">
        <f>'část D zaměstnanci'!$J$65</f>
        <v>0</v>
      </c>
      <c r="O11" s="251">
        <f>'část D zaměstnanci'!$J$66</f>
        <v>0</v>
      </c>
      <c r="P11" s="251">
        <f>'část D zaměstnanci'!$J$67</f>
        <v>0</v>
      </c>
      <c r="Q11" s="251">
        <f>'část D zaměstnanci'!$J$68</f>
        <v>0</v>
      </c>
      <c r="R11" s="251">
        <f>'část D zaměstnanci'!$J$69</f>
        <v>0</v>
      </c>
      <c r="S11" s="251">
        <f>'část D zaměstnanci'!$J$70</f>
        <v>0</v>
      </c>
      <c r="T11" s="251">
        <f>'část D zaměstnanci'!$J$71</f>
        <v>0</v>
      </c>
      <c r="U11" s="251">
        <f>'část D zaměstnanci'!$J$72</f>
        <v>0</v>
      </c>
      <c r="V11" s="251">
        <f>'část D zaměstnanci'!$J$73</f>
        <v>0</v>
      </c>
      <c r="W11" s="251">
        <f>'část D zaměstnanci'!$J$74</f>
        <v>0</v>
      </c>
      <c r="X11" s="251">
        <f>'část D zaměstnanci'!$J$75</f>
        <v>0</v>
      </c>
      <c r="Y11" s="251">
        <f>'část D zaměstnanci'!$J$76</f>
        <v>0</v>
      </c>
      <c r="Z11" s="251">
        <f>'část D zaměstnanci'!$J$77</f>
        <v>0</v>
      </c>
      <c r="AA11" s="252">
        <f>'část D zaměstnanci'!$J$78</f>
        <v>0</v>
      </c>
      <c r="AB11" s="251">
        <f>'část D zaměstnanci'!$J$79</f>
        <v>0</v>
      </c>
      <c r="AC11" s="251">
        <f>'část D zaměstnanci'!$J$80</f>
        <v>0</v>
      </c>
      <c r="AD11" s="251">
        <f>'část D zaměstnanci'!$J$81</f>
        <v>0</v>
      </c>
      <c r="AE11" s="251">
        <f>'část D zaměstnanci'!$J$82</f>
        <v>0</v>
      </c>
      <c r="AF11" s="251">
        <f>'část D zaměstnanci'!$J$83</f>
        <v>0</v>
      </c>
      <c r="AG11" s="251">
        <f>'část D zaměstnanci'!$J$84</f>
        <v>0</v>
      </c>
      <c r="AH11" s="251">
        <f>'část D zaměstnanci'!$J$85</f>
        <v>0</v>
      </c>
      <c r="AI11" s="251">
        <f>'část D zaměstnanci'!$J$86</f>
        <v>0</v>
      </c>
      <c r="AJ11" s="251">
        <f>'část D zaměstnanci'!$J$87</f>
        <v>0</v>
      </c>
      <c r="AK11" s="252">
        <f>'část D zaměstnanci'!$J$88</f>
        <v>0</v>
      </c>
      <c r="AL11" s="251">
        <f>'část D zaměstnanci'!$J$89</f>
        <v>0</v>
      </c>
      <c r="AM11" s="251">
        <f>'část D zaměstnanci'!$J$90</f>
        <v>0</v>
      </c>
      <c r="AN11" s="251">
        <f>'část D zaměstnanci'!$J$91</f>
        <v>0</v>
      </c>
      <c r="AO11" s="251">
        <f>'část D zaměstnanci'!$J$92</f>
        <v>0</v>
      </c>
      <c r="AP11" s="251">
        <f>'část D zaměstnanci'!$J$93</f>
        <v>0</v>
      </c>
      <c r="AQ11" s="251">
        <f>'část D zaměstnanci'!$J$94</f>
        <v>0</v>
      </c>
      <c r="AR11" s="251">
        <f>'část D zaměstnanci'!$J$95</f>
        <v>0</v>
      </c>
      <c r="AS11" s="251">
        <f>'část D zaměstnanci'!$J$96</f>
        <v>0</v>
      </c>
      <c r="AT11" s="251">
        <f>'část D zaměstnanci'!$J$97</f>
        <v>0</v>
      </c>
      <c r="AU11" s="252">
        <f>'část D zaměstnanci'!$J$98</f>
        <v>0</v>
      </c>
      <c r="AV11" s="251">
        <f>'část D zaměstnanci'!$J$99</f>
        <v>0</v>
      </c>
      <c r="AW11" s="251">
        <f>'část D zaměstnanci'!$J$100</f>
        <v>0</v>
      </c>
      <c r="AX11" s="251">
        <f>'část D zaměstnanci'!$J$101</f>
        <v>0</v>
      </c>
      <c r="AY11" s="251">
        <f>'část D zaměstnanci'!$J$102</f>
        <v>0</v>
      </c>
      <c r="AZ11" s="251">
        <f>'část D zaměstnanci'!$J$103</f>
        <v>0</v>
      </c>
      <c r="BA11" s="251">
        <f>'část D zaměstnanci'!$J$104</f>
        <v>0</v>
      </c>
      <c r="BB11" s="251">
        <f>'část D zaměstnanci'!$J$105</f>
        <v>0</v>
      </c>
      <c r="BC11" s="251">
        <f>'část D zaměstnanci'!$J$106</f>
        <v>0</v>
      </c>
      <c r="BD11" s="253"/>
      <c r="BE11" s="253"/>
      <c r="BF11" s="253"/>
      <c r="BG11" s="253"/>
      <c r="BH11" s="253"/>
      <c r="BI11" s="253"/>
      <c r="BJ11" s="253"/>
      <c r="BK11" s="253"/>
      <c r="BL11" s="253"/>
      <c r="BM11" s="253"/>
      <c r="BN11" s="253"/>
      <c r="BO11" s="253"/>
      <c r="BP11" s="253"/>
      <c r="BT11" s="249">
        <f t="array" ref="BT11">SUM($H$44:$BP$44*H11:BP11)</f>
        <v>0</v>
      </c>
      <c r="BU11" s="262">
        <f>BT11*0.12</f>
        <v>0</v>
      </c>
    </row>
    <row r="12" spans="1:73" s="180" customFormat="1" ht="32.25" customHeight="1" x14ac:dyDescent="0.3">
      <c r="A12" s="202">
        <v>16</v>
      </c>
      <c r="B12" s="109" t="s">
        <v>216</v>
      </c>
      <c r="C12" s="157">
        <f>'úvodní list'!$E$12</f>
        <v>0</v>
      </c>
      <c r="D12" s="157">
        <f>'úvodní list'!$E$13</f>
        <v>0</v>
      </c>
      <c r="E12" s="157">
        <f>'úvodní list'!$E$14</f>
        <v>0</v>
      </c>
      <c r="F12" s="157" t="str">
        <f>'úvodní list'!$E$15</f>
        <v>nevybráno</v>
      </c>
      <c r="G12" s="157">
        <f>'úvodní list'!$E$16</f>
        <v>0</v>
      </c>
      <c r="H12" s="251">
        <f>'část D zaměstnanci'!$K$59</f>
        <v>0</v>
      </c>
      <c r="I12" s="251">
        <f>'část D zaměstnanci'!$K$60</f>
        <v>0</v>
      </c>
      <c r="J12" s="251">
        <f>'část D zaměstnanci'!$K$61</f>
        <v>0</v>
      </c>
      <c r="K12" s="251">
        <f>'část D zaměstnanci'!$K$62</f>
        <v>0</v>
      </c>
      <c r="L12" s="251">
        <f>'část D zaměstnanci'!$K$63</f>
        <v>0</v>
      </c>
      <c r="M12" s="251">
        <f>'část D zaměstnanci'!$K$64</f>
        <v>0</v>
      </c>
      <c r="N12" s="251">
        <f>'část D zaměstnanci'!$K$65</f>
        <v>0</v>
      </c>
      <c r="O12" s="251">
        <f>'část D zaměstnanci'!$K$66</f>
        <v>0</v>
      </c>
      <c r="P12" s="251">
        <f>'část D zaměstnanci'!$K$67</f>
        <v>0</v>
      </c>
      <c r="Q12" s="251">
        <f>'část D zaměstnanci'!$K$68</f>
        <v>0</v>
      </c>
      <c r="R12" s="251">
        <f>'část D zaměstnanci'!$K$69</f>
        <v>0</v>
      </c>
      <c r="S12" s="251">
        <f>'část D zaměstnanci'!$K$70</f>
        <v>0</v>
      </c>
      <c r="T12" s="251">
        <f>'část D zaměstnanci'!$K$71</f>
        <v>0</v>
      </c>
      <c r="U12" s="251">
        <f>'část D zaměstnanci'!$K$72</f>
        <v>0</v>
      </c>
      <c r="V12" s="251">
        <f>'část D zaměstnanci'!$K$73</f>
        <v>0</v>
      </c>
      <c r="W12" s="251">
        <f>'část D zaměstnanci'!$K$74</f>
        <v>0</v>
      </c>
      <c r="X12" s="251">
        <f>'část D zaměstnanci'!$K$75</f>
        <v>0</v>
      </c>
      <c r="Y12" s="251">
        <f>'část D zaměstnanci'!$K$76</f>
        <v>0</v>
      </c>
      <c r="Z12" s="251">
        <f>'část D zaměstnanci'!$K$77</f>
        <v>0</v>
      </c>
      <c r="AA12" s="251">
        <f>'část D zaměstnanci'!$K$78</f>
        <v>0</v>
      </c>
      <c r="AB12" s="251">
        <f>'část D zaměstnanci'!$K$79</f>
        <v>0</v>
      </c>
      <c r="AC12" s="251">
        <f>'část D zaměstnanci'!$K$80</f>
        <v>0</v>
      </c>
      <c r="AD12" s="251">
        <f>'část D zaměstnanci'!$K$81</f>
        <v>0</v>
      </c>
      <c r="AE12" s="251">
        <f>'část D zaměstnanci'!$K$82</f>
        <v>0</v>
      </c>
      <c r="AF12" s="251">
        <f>'část D zaměstnanci'!$K$83</f>
        <v>0</v>
      </c>
      <c r="AG12" s="251">
        <f>'část D zaměstnanci'!$K$84</f>
        <v>0</v>
      </c>
      <c r="AH12" s="251">
        <f>'část D zaměstnanci'!$K$85</f>
        <v>0</v>
      </c>
      <c r="AI12" s="251">
        <f>'část D zaměstnanci'!$K$86</f>
        <v>0</v>
      </c>
      <c r="AJ12" s="251">
        <f>'část D zaměstnanci'!$K$87</f>
        <v>0</v>
      </c>
      <c r="AK12" s="251">
        <f>'část D zaměstnanci'!$K$88</f>
        <v>0</v>
      </c>
      <c r="AL12" s="251">
        <f>'část D zaměstnanci'!$K$89</f>
        <v>0</v>
      </c>
      <c r="AM12" s="251">
        <f>'část D zaměstnanci'!$K$90</f>
        <v>0</v>
      </c>
      <c r="AN12" s="251">
        <f>'část D zaměstnanci'!$K$91</f>
        <v>0</v>
      </c>
      <c r="AO12" s="251">
        <f>'část D zaměstnanci'!$K$92</f>
        <v>0</v>
      </c>
      <c r="AP12" s="251">
        <f>'část D zaměstnanci'!$K$93</f>
        <v>0</v>
      </c>
      <c r="AQ12" s="251">
        <f>'část D zaměstnanci'!$K$94</f>
        <v>0</v>
      </c>
      <c r="AR12" s="251">
        <f>'část D zaměstnanci'!$K$95</f>
        <v>0</v>
      </c>
      <c r="AS12" s="251">
        <f>'část D zaměstnanci'!$K$96</f>
        <v>0</v>
      </c>
      <c r="AT12" s="251">
        <f>'část D zaměstnanci'!$K$97</f>
        <v>0</v>
      </c>
      <c r="AU12" s="251">
        <f>'část D zaměstnanci'!$K$98</f>
        <v>0</v>
      </c>
      <c r="AV12" s="251">
        <f>'část D zaměstnanci'!$K$99</f>
        <v>0</v>
      </c>
      <c r="AW12" s="251">
        <f>'část D zaměstnanci'!$K$100</f>
        <v>0</v>
      </c>
      <c r="AX12" s="251">
        <f>'část D zaměstnanci'!$K$101</f>
        <v>0</v>
      </c>
      <c r="AY12" s="251">
        <f>'část D zaměstnanci'!$K$102</f>
        <v>0</v>
      </c>
      <c r="AZ12" s="251">
        <f>'část D zaměstnanci'!$K$103</f>
        <v>0</v>
      </c>
      <c r="BA12" s="251">
        <f>'část D zaměstnanci'!$K$104</f>
        <v>0</v>
      </c>
      <c r="BB12" s="251">
        <f>'část D zaměstnanci'!$K$105</f>
        <v>0</v>
      </c>
      <c r="BC12" s="251">
        <f>'část D zaměstnanci'!$K$106</f>
        <v>0</v>
      </c>
      <c r="BD12" s="254"/>
      <c r="BE12" s="254"/>
      <c r="BF12" s="254"/>
      <c r="BG12" s="254"/>
      <c r="BH12" s="254"/>
      <c r="BI12" s="254"/>
      <c r="BJ12" s="254"/>
      <c r="BK12" s="254"/>
      <c r="BL12" s="254"/>
      <c r="BM12" s="254"/>
      <c r="BN12" s="254"/>
      <c r="BO12" s="254"/>
      <c r="BP12" s="254"/>
      <c r="BT12" s="249">
        <f t="array" ref="BT12">SUM($H$44:$BP$44*H12:BP12)</f>
        <v>0</v>
      </c>
      <c r="BU12" s="262">
        <f>BT12*0.13</f>
        <v>0</v>
      </c>
    </row>
    <row r="13" spans="1:73" s="180" customFormat="1" ht="39.6" x14ac:dyDescent="0.3">
      <c r="A13" s="202">
        <v>21</v>
      </c>
      <c r="B13" s="109" t="s">
        <v>348</v>
      </c>
      <c r="C13" s="157">
        <f>'úvodní list'!$E$12</f>
        <v>0</v>
      </c>
      <c r="D13" s="157">
        <f>'úvodní list'!$E$13</f>
        <v>0</v>
      </c>
      <c r="E13" s="157">
        <f>'úvodní list'!$E$14</f>
        <v>0</v>
      </c>
      <c r="F13" s="157" t="str">
        <f>'úvodní list'!$E$15</f>
        <v>nevybráno</v>
      </c>
      <c r="G13" s="157">
        <f>'úvodní list'!$E$16</f>
        <v>0</v>
      </c>
      <c r="H13" s="251">
        <f>'část E náklady'!$E$28</f>
        <v>0</v>
      </c>
      <c r="I13" s="251">
        <f>'část E náklady'!$E$29</f>
        <v>0</v>
      </c>
      <c r="J13" s="251">
        <f>'část E náklady'!$E$30</f>
        <v>0</v>
      </c>
      <c r="K13" s="251">
        <f>'část E náklady'!$E$31</f>
        <v>0</v>
      </c>
      <c r="L13" s="251">
        <f>'část E náklady'!$E$32</f>
        <v>0</v>
      </c>
      <c r="M13" s="251">
        <f>'část E náklady'!$E$33</f>
        <v>0</v>
      </c>
      <c r="N13" s="251">
        <f>'část E náklady'!$E$34</f>
        <v>0</v>
      </c>
      <c r="O13" s="251">
        <f>'část E náklady'!$E$35</f>
        <v>0</v>
      </c>
      <c r="P13" s="251">
        <f>'část E náklady'!$E$36</f>
        <v>0</v>
      </c>
      <c r="Q13" s="251">
        <f>'část E náklady'!$E$37</f>
        <v>0</v>
      </c>
      <c r="R13" s="251">
        <f>'část E náklady'!$E$38</f>
        <v>0</v>
      </c>
      <c r="S13" s="251">
        <f>'část E náklady'!$E$39</f>
        <v>0</v>
      </c>
      <c r="T13" s="251">
        <f>'část E náklady'!$E$40</f>
        <v>0</v>
      </c>
      <c r="U13" s="251">
        <f>'část E náklady'!$E$41</f>
        <v>0</v>
      </c>
      <c r="V13" s="251">
        <f>'část E náklady'!$E$42</f>
        <v>0</v>
      </c>
      <c r="W13" s="251">
        <f>'část E náklady'!$E$43</f>
        <v>0</v>
      </c>
      <c r="X13" s="251">
        <f>'část E náklady'!$E$44</f>
        <v>0</v>
      </c>
      <c r="Y13" s="251">
        <f>'část E náklady'!$E$45</f>
        <v>0</v>
      </c>
      <c r="Z13" s="251">
        <f>'část E náklady'!$E$46</f>
        <v>0</v>
      </c>
      <c r="AA13" s="251">
        <f>'část E náklady'!$E$47</f>
        <v>0</v>
      </c>
      <c r="AB13" s="251">
        <f>'část E náklady'!$E$48</f>
        <v>0</v>
      </c>
      <c r="AC13" s="251">
        <f>'část E náklady'!$E$49</f>
        <v>0</v>
      </c>
      <c r="AD13" s="251">
        <f>'část E náklady'!$E$50</f>
        <v>0</v>
      </c>
      <c r="AE13" s="251">
        <f>'část E náklady'!$E$51</f>
        <v>0</v>
      </c>
      <c r="AF13" s="251">
        <f>'část E náklady'!$E$52</f>
        <v>0</v>
      </c>
      <c r="AG13" s="251">
        <f>'část E náklady'!$E$53</f>
        <v>0</v>
      </c>
      <c r="AH13" s="251">
        <f>'část E náklady'!$E$54</f>
        <v>0</v>
      </c>
      <c r="AI13" s="251">
        <f>'část E náklady'!$E$55</f>
        <v>0</v>
      </c>
      <c r="AJ13" s="251">
        <f>'část E náklady'!$E$56</f>
        <v>0</v>
      </c>
      <c r="AK13" s="251">
        <f>'část E náklady'!$E$57</f>
        <v>0</v>
      </c>
      <c r="AL13" s="251">
        <f>'část E náklady'!$E$58</f>
        <v>0</v>
      </c>
      <c r="AM13" s="251">
        <f>'část E náklady'!$E$59</f>
        <v>0</v>
      </c>
      <c r="AN13" s="251">
        <f>'část E náklady'!$E$60</f>
        <v>0</v>
      </c>
      <c r="AO13" s="251">
        <f>'část E náklady'!$E$61</f>
        <v>0</v>
      </c>
      <c r="AP13" s="251">
        <f>'část E náklady'!$E$62</f>
        <v>0</v>
      </c>
      <c r="AQ13" s="251">
        <f>'část E náklady'!$E$63</f>
        <v>0</v>
      </c>
      <c r="AR13" s="251">
        <f>'část E náklady'!$E$64</f>
        <v>0</v>
      </c>
      <c r="AS13" s="251">
        <f>'část E náklady'!$E$65</f>
        <v>0</v>
      </c>
      <c r="AT13" s="251">
        <f>'část E náklady'!$E$66</f>
        <v>0</v>
      </c>
      <c r="AU13" s="251">
        <f>'část E náklady'!$E$67</f>
        <v>0</v>
      </c>
      <c r="AV13" s="251">
        <f>'část E náklady'!$E$68</f>
        <v>0</v>
      </c>
      <c r="AW13" s="251">
        <f>'část E náklady'!$E$69</f>
        <v>0</v>
      </c>
      <c r="AX13" s="251">
        <f>'část E náklady'!$E$70</f>
        <v>0</v>
      </c>
      <c r="AY13" s="251">
        <f>'část E náklady'!$E$71</f>
        <v>0</v>
      </c>
      <c r="AZ13" s="251">
        <f>'část E náklady'!$E$72</f>
        <v>0</v>
      </c>
      <c r="BA13" s="251">
        <f>'část E náklady'!$E$73</f>
        <v>0</v>
      </c>
      <c r="BB13" s="251">
        <f>'část E náklady'!$E$74</f>
        <v>0</v>
      </c>
      <c r="BC13" s="251">
        <f>'část E náklady'!$E$75</f>
        <v>0</v>
      </c>
      <c r="BD13" s="251">
        <f>'část E náklady'!$E$76</f>
        <v>0</v>
      </c>
      <c r="BE13" s="251">
        <f>'část E náklady'!$E$77</f>
        <v>0</v>
      </c>
      <c r="BF13" s="251">
        <f>'část E náklady'!$E$78</f>
        <v>0</v>
      </c>
      <c r="BG13" s="251">
        <f>'část E náklady'!$E$79</f>
        <v>0</v>
      </c>
      <c r="BH13" s="251">
        <f>'část E náklady'!$E$80</f>
        <v>0</v>
      </c>
      <c r="BI13" s="251">
        <f>'část E náklady'!$E$81</f>
        <v>0</v>
      </c>
      <c r="BJ13" s="251">
        <f>'část E náklady'!$E$82</f>
        <v>0</v>
      </c>
      <c r="BK13" s="251">
        <f>'část E náklady'!$E$83</f>
        <v>0</v>
      </c>
      <c r="BL13" s="251">
        <f>'část E náklady'!$E$84</f>
        <v>0</v>
      </c>
      <c r="BM13" s="251">
        <f>'část E náklady'!$E$85</f>
        <v>0</v>
      </c>
      <c r="BN13" s="251">
        <f>'část E náklady'!$E$86</f>
        <v>0</v>
      </c>
      <c r="BO13" s="251">
        <f>'část E náklady'!$E$87</f>
        <v>0</v>
      </c>
      <c r="BP13" s="251">
        <f>'část E náklady'!$E$88</f>
        <v>0</v>
      </c>
      <c r="BT13" s="249">
        <f t="array" ref="BT13">SUM($H$44:$BP$44*H13:BP13)</f>
        <v>0</v>
      </c>
      <c r="BU13" s="262">
        <f>BT13*0.14</f>
        <v>0</v>
      </c>
    </row>
    <row r="14" spans="1:73" s="180" customFormat="1" ht="39.6" x14ac:dyDescent="0.3">
      <c r="A14" s="202">
        <v>22</v>
      </c>
      <c r="B14" s="109" t="s">
        <v>349</v>
      </c>
      <c r="C14" s="157">
        <f>'úvodní list'!$E$12</f>
        <v>0</v>
      </c>
      <c r="D14" s="157">
        <f>'úvodní list'!$E$13</f>
        <v>0</v>
      </c>
      <c r="E14" s="157">
        <f>'úvodní list'!$E$14</f>
        <v>0</v>
      </c>
      <c r="F14" s="157" t="str">
        <f>'úvodní list'!$E$15</f>
        <v>nevybráno</v>
      </c>
      <c r="G14" s="157">
        <f>'úvodní list'!$E$16</f>
        <v>0</v>
      </c>
      <c r="H14" s="251">
        <f>'část E náklady'!$F$28</f>
        <v>0</v>
      </c>
      <c r="I14" s="251">
        <f>'část E náklady'!$F$29</f>
        <v>0</v>
      </c>
      <c r="J14" s="251">
        <f>'část E náklady'!$F$30</f>
        <v>0</v>
      </c>
      <c r="K14" s="251">
        <f>'část E náklady'!$F$31</f>
        <v>0</v>
      </c>
      <c r="L14" s="251">
        <f>'část E náklady'!$F$32</f>
        <v>0</v>
      </c>
      <c r="M14" s="251">
        <f>'část E náklady'!$F$33</f>
        <v>0</v>
      </c>
      <c r="N14" s="251">
        <f>'část E náklady'!$F$34</f>
        <v>0</v>
      </c>
      <c r="O14" s="251">
        <f>'část E náklady'!$F$35</f>
        <v>0</v>
      </c>
      <c r="P14" s="251">
        <f>'část E náklady'!$F$36</f>
        <v>0</v>
      </c>
      <c r="Q14" s="251">
        <f>'část E náklady'!$F$37</f>
        <v>0</v>
      </c>
      <c r="R14" s="251">
        <f>'část E náklady'!$F$38</f>
        <v>0</v>
      </c>
      <c r="S14" s="251">
        <f>'část E náklady'!$F$39</f>
        <v>0</v>
      </c>
      <c r="T14" s="251">
        <f>'část E náklady'!$F$40</f>
        <v>0</v>
      </c>
      <c r="U14" s="251">
        <f>'část E náklady'!$F$41</f>
        <v>0</v>
      </c>
      <c r="V14" s="251">
        <f>'část E náklady'!$F$42</f>
        <v>0</v>
      </c>
      <c r="W14" s="251">
        <f>'část E náklady'!$F$43</f>
        <v>0</v>
      </c>
      <c r="X14" s="251">
        <f>'část E náklady'!$F$44</f>
        <v>0</v>
      </c>
      <c r="Y14" s="251">
        <f>'část E náklady'!$F$45</f>
        <v>0</v>
      </c>
      <c r="Z14" s="251">
        <f>'část E náklady'!$F$46</f>
        <v>0</v>
      </c>
      <c r="AA14" s="251">
        <f>'část E náklady'!$F$47</f>
        <v>0</v>
      </c>
      <c r="AB14" s="251">
        <f>'část E náklady'!$F$48</f>
        <v>0</v>
      </c>
      <c r="AC14" s="251">
        <f>'část E náklady'!$F$49</f>
        <v>0</v>
      </c>
      <c r="AD14" s="251">
        <f>'část E náklady'!$F$50</f>
        <v>0</v>
      </c>
      <c r="AE14" s="251">
        <f>'část E náklady'!$F$51</f>
        <v>0</v>
      </c>
      <c r="AF14" s="251">
        <f>'část E náklady'!$F$52</f>
        <v>0</v>
      </c>
      <c r="AG14" s="251">
        <f>'část E náklady'!$F$53</f>
        <v>0</v>
      </c>
      <c r="AH14" s="251">
        <f>'část E náklady'!$F$54</f>
        <v>0</v>
      </c>
      <c r="AI14" s="251">
        <f>'část E náklady'!$F$55</f>
        <v>0</v>
      </c>
      <c r="AJ14" s="251">
        <f>'část E náklady'!$F$56</f>
        <v>0</v>
      </c>
      <c r="AK14" s="251">
        <f>'část E náklady'!$F$57</f>
        <v>0</v>
      </c>
      <c r="AL14" s="251">
        <f>'část E náklady'!$F$58</f>
        <v>0</v>
      </c>
      <c r="AM14" s="251">
        <f>'část E náklady'!$F$59</f>
        <v>0</v>
      </c>
      <c r="AN14" s="251">
        <f>'část E náklady'!$F$60</f>
        <v>0</v>
      </c>
      <c r="AO14" s="251">
        <f>'část E náklady'!$F$61</f>
        <v>0</v>
      </c>
      <c r="AP14" s="251">
        <f>'část E náklady'!$F$62</f>
        <v>0</v>
      </c>
      <c r="AQ14" s="251">
        <f>'část E náklady'!$F$63</f>
        <v>0</v>
      </c>
      <c r="AR14" s="251">
        <f>'část E náklady'!$F$64</f>
        <v>0</v>
      </c>
      <c r="AS14" s="251">
        <f>'část E náklady'!$F$65</f>
        <v>0</v>
      </c>
      <c r="AT14" s="251">
        <f>'část E náklady'!$F$66</f>
        <v>0</v>
      </c>
      <c r="AU14" s="251">
        <f>'část E náklady'!$F$67</f>
        <v>0</v>
      </c>
      <c r="AV14" s="251">
        <f>'část E náklady'!$F$68</f>
        <v>0</v>
      </c>
      <c r="AW14" s="251">
        <f>'část E náklady'!$F$69</f>
        <v>0</v>
      </c>
      <c r="AX14" s="251">
        <f>'část E náklady'!$F$70</f>
        <v>0</v>
      </c>
      <c r="AY14" s="251">
        <f>'část E náklady'!$F$71</f>
        <v>0</v>
      </c>
      <c r="AZ14" s="251">
        <f>'část E náklady'!$F$72</f>
        <v>0</v>
      </c>
      <c r="BA14" s="251">
        <f>'část E náklady'!$F$73</f>
        <v>0</v>
      </c>
      <c r="BB14" s="251">
        <f>'část E náklady'!$F$74</f>
        <v>0</v>
      </c>
      <c r="BC14" s="251">
        <f>'část E náklady'!$F$75</f>
        <v>0</v>
      </c>
      <c r="BD14" s="251">
        <f>'část E náklady'!$F$76</f>
        <v>0</v>
      </c>
      <c r="BE14" s="251">
        <f>'část E náklady'!$F$77</f>
        <v>0</v>
      </c>
      <c r="BF14" s="251">
        <f>'část E náklady'!$F$78</f>
        <v>0</v>
      </c>
      <c r="BG14" s="251">
        <f>'část E náklady'!$F$79</f>
        <v>0</v>
      </c>
      <c r="BH14" s="251">
        <f>'část E náklady'!$F$80</f>
        <v>0</v>
      </c>
      <c r="BI14" s="251">
        <f>'část E náklady'!$F$81</f>
        <v>0</v>
      </c>
      <c r="BJ14" s="251">
        <f>'část E náklady'!$F$82</f>
        <v>0</v>
      </c>
      <c r="BK14" s="251">
        <f>'část E náklady'!$F$83</f>
        <v>0</v>
      </c>
      <c r="BL14" s="251">
        <f>'část E náklady'!$F$84</f>
        <v>0</v>
      </c>
      <c r="BM14" s="251">
        <f>'část E náklady'!$F$85</f>
        <v>0</v>
      </c>
      <c r="BN14" s="251">
        <f>'část E náklady'!$F$86</f>
        <v>0</v>
      </c>
      <c r="BO14" s="251">
        <f>'část E náklady'!$F$87</f>
        <v>0</v>
      </c>
      <c r="BP14" s="251">
        <f>'část E náklady'!$F$88</f>
        <v>0</v>
      </c>
      <c r="BT14" s="249">
        <f t="array" ref="BT14">SUM($H$44:$BP$44*H14:BP14)</f>
        <v>0</v>
      </c>
      <c r="BU14" s="262">
        <f>BT14*0.15</f>
        <v>0</v>
      </c>
    </row>
    <row r="15" spans="1:73" s="180" customFormat="1" x14ac:dyDescent="0.3">
      <c r="A15" s="150">
        <v>23</v>
      </c>
      <c r="B15" s="188" t="s">
        <v>200</v>
      </c>
      <c r="C15" s="157">
        <f>'úvodní list'!$E$12</f>
        <v>0</v>
      </c>
      <c r="D15" s="157">
        <f>'úvodní list'!$E$13</f>
        <v>0</v>
      </c>
      <c r="E15" s="157">
        <f>'úvodní list'!$E$14</f>
        <v>0</v>
      </c>
      <c r="F15" s="157" t="str">
        <f>'úvodní list'!$E$15</f>
        <v>nevybráno</v>
      </c>
      <c r="G15" s="157">
        <f>'úvodní list'!$E$16</f>
        <v>0</v>
      </c>
      <c r="H15" s="251">
        <f>'část E náklady'!$G$28</f>
        <v>0</v>
      </c>
      <c r="I15" s="251">
        <f>'část E náklady'!$G$29</f>
        <v>0</v>
      </c>
      <c r="J15" s="251">
        <f>'část E náklady'!$G$30</f>
        <v>0</v>
      </c>
      <c r="K15" s="251">
        <f>'část E náklady'!$G$31</f>
        <v>0</v>
      </c>
      <c r="L15" s="251">
        <f>'část E náklady'!$G$32</f>
        <v>0</v>
      </c>
      <c r="M15" s="251">
        <f>'část E náklady'!$G$33</f>
        <v>0</v>
      </c>
      <c r="N15" s="251">
        <f>'část E náklady'!$G$34</f>
        <v>0</v>
      </c>
      <c r="O15" s="251">
        <f>'část E náklady'!$G$35</f>
        <v>0</v>
      </c>
      <c r="P15" s="251">
        <f>'část E náklady'!$G$36</f>
        <v>0</v>
      </c>
      <c r="Q15" s="251">
        <f>'část E náklady'!$G$37</f>
        <v>0</v>
      </c>
      <c r="R15" s="251">
        <f>'část E náklady'!$G$38</f>
        <v>0</v>
      </c>
      <c r="S15" s="251">
        <f>'část E náklady'!$G$39</f>
        <v>0</v>
      </c>
      <c r="T15" s="251">
        <f>'část E náklady'!$G$40</f>
        <v>0</v>
      </c>
      <c r="U15" s="251">
        <f>'část E náklady'!$G$41</f>
        <v>0</v>
      </c>
      <c r="V15" s="251">
        <f>'část E náklady'!$G$42</f>
        <v>0</v>
      </c>
      <c r="W15" s="251">
        <f>'část E náklady'!$G$43</f>
        <v>0</v>
      </c>
      <c r="X15" s="251">
        <f>'část E náklady'!$G$44</f>
        <v>0</v>
      </c>
      <c r="Y15" s="251">
        <f>'část E náklady'!$G$45</f>
        <v>0</v>
      </c>
      <c r="Z15" s="251">
        <f>'část E náklady'!$G$46</f>
        <v>0</v>
      </c>
      <c r="AA15" s="251">
        <f>'část E náklady'!$G$47</f>
        <v>0</v>
      </c>
      <c r="AB15" s="251">
        <f>'část E náklady'!$G$48</f>
        <v>0</v>
      </c>
      <c r="AC15" s="251">
        <f>'část E náklady'!$G$49</f>
        <v>0</v>
      </c>
      <c r="AD15" s="251">
        <f>'část E náklady'!$G$50</f>
        <v>0</v>
      </c>
      <c r="AE15" s="251">
        <f>'část E náklady'!$G$51</f>
        <v>0</v>
      </c>
      <c r="AF15" s="251">
        <f>'část E náklady'!$G$52</f>
        <v>0</v>
      </c>
      <c r="AG15" s="251">
        <f>'část E náklady'!$G$53</f>
        <v>0</v>
      </c>
      <c r="AH15" s="251">
        <f>'část E náklady'!$G$54</f>
        <v>0</v>
      </c>
      <c r="AI15" s="251">
        <f>'část E náklady'!$G$55</f>
        <v>0</v>
      </c>
      <c r="AJ15" s="251">
        <f>'část E náklady'!$G$56</f>
        <v>0</v>
      </c>
      <c r="AK15" s="251">
        <f>'část E náklady'!$G$57</f>
        <v>0</v>
      </c>
      <c r="AL15" s="251">
        <f>'část E náklady'!$G$58</f>
        <v>0</v>
      </c>
      <c r="AM15" s="251">
        <f>'část E náklady'!$G$59</f>
        <v>0</v>
      </c>
      <c r="AN15" s="251">
        <f>'část E náklady'!$G$60</f>
        <v>0</v>
      </c>
      <c r="AO15" s="251">
        <f>'část E náklady'!$G$61</f>
        <v>0</v>
      </c>
      <c r="AP15" s="251">
        <f>'část E náklady'!$G$62</f>
        <v>0</v>
      </c>
      <c r="AQ15" s="251">
        <f>'část E náklady'!$G$63</f>
        <v>0</v>
      </c>
      <c r="AR15" s="251">
        <f>'část E náklady'!$G$64</f>
        <v>0</v>
      </c>
      <c r="AS15" s="251">
        <f>'část E náklady'!$G$65</f>
        <v>0</v>
      </c>
      <c r="AT15" s="251">
        <f>'část E náklady'!$G$66</f>
        <v>0</v>
      </c>
      <c r="AU15" s="251">
        <f>'část E náklady'!$G$67</f>
        <v>0</v>
      </c>
      <c r="AV15" s="251">
        <f>'část E náklady'!$G$68</f>
        <v>0</v>
      </c>
      <c r="AW15" s="251">
        <f>'část E náklady'!$G$69</f>
        <v>0</v>
      </c>
      <c r="AX15" s="251">
        <f>'část E náklady'!$G$70</f>
        <v>0</v>
      </c>
      <c r="AY15" s="251">
        <f>'část E náklady'!$G$71</f>
        <v>0</v>
      </c>
      <c r="AZ15" s="251">
        <f>'část E náklady'!$G$72</f>
        <v>0</v>
      </c>
      <c r="BA15" s="251">
        <f>'část E náklady'!$G$73</f>
        <v>0</v>
      </c>
      <c r="BB15" s="251">
        <f>'část E náklady'!$G$74</f>
        <v>0</v>
      </c>
      <c r="BC15" s="251">
        <f>'část E náklady'!$G$75</f>
        <v>0</v>
      </c>
      <c r="BD15" s="251">
        <f>'část E náklady'!$G$76</f>
        <v>0</v>
      </c>
      <c r="BE15" s="251">
        <f>'část E náklady'!$G$77</f>
        <v>0</v>
      </c>
      <c r="BF15" s="251">
        <f>'část E náklady'!$G$78</f>
        <v>0</v>
      </c>
      <c r="BG15" s="251">
        <f>'část E náklady'!$G$79</f>
        <v>0</v>
      </c>
      <c r="BH15" s="251">
        <f>'část E náklady'!$G$80</f>
        <v>0</v>
      </c>
      <c r="BI15" s="251">
        <f>'část E náklady'!$G$81</f>
        <v>0</v>
      </c>
      <c r="BJ15" s="251">
        <f>'část E náklady'!$G$82</f>
        <v>0</v>
      </c>
      <c r="BK15" s="251">
        <f>'část E náklady'!$G$83</f>
        <v>0</v>
      </c>
      <c r="BL15" s="251">
        <f>'část E náklady'!$G$84</f>
        <v>0</v>
      </c>
      <c r="BM15" s="251">
        <f>'část E náklady'!$G$85</f>
        <v>0</v>
      </c>
      <c r="BN15" s="251">
        <f>'část E náklady'!$G$86</f>
        <v>0</v>
      </c>
      <c r="BO15" s="251">
        <f>'část E náklady'!$G$87</f>
        <v>0</v>
      </c>
      <c r="BP15" s="251">
        <f>'část E náklady'!$G$88</f>
        <v>0</v>
      </c>
      <c r="BT15" s="249">
        <f t="array" ref="BT15">SUM($H$44:$BP$44*H15:BP15)</f>
        <v>0</v>
      </c>
      <c r="BU15" s="262">
        <f>BT15*0.16</f>
        <v>0</v>
      </c>
    </row>
    <row r="16" spans="1:73" s="180" customFormat="1" x14ac:dyDescent="0.3">
      <c r="A16" s="202">
        <v>24</v>
      </c>
      <c r="B16" s="188" t="s">
        <v>347</v>
      </c>
      <c r="C16" s="157">
        <f>'úvodní list'!$E$12</f>
        <v>0</v>
      </c>
      <c r="D16" s="157">
        <f>'úvodní list'!$E$13</f>
        <v>0</v>
      </c>
      <c r="E16" s="157">
        <f>'úvodní list'!$E$14</f>
        <v>0</v>
      </c>
      <c r="F16" s="157" t="str">
        <f>'úvodní list'!$E$15</f>
        <v>nevybráno</v>
      </c>
      <c r="G16" s="157">
        <f>'úvodní list'!$E$16</f>
        <v>0</v>
      </c>
      <c r="H16" s="251">
        <f>'část E náklady'!$I$28</f>
        <v>0</v>
      </c>
      <c r="I16" s="251">
        <f>'část E náklady'!$I$29</f>
        <v>0</v>
      </c>
      <c r="J16" s="251">
        <f>'část E náklady'!$I$30</f>
        <v>0</v>
      </c>
      <c r="K16" s="251">
        <f>'část E náklady'!$I$31</f>
        <v>0</v>
      </c>
      <c r="L16" s="251">
        <f>'část E náklady'!$I$32</f>
        <v>0</v>
      </c>
      <c r="M16" s="251">
        <f>'část E náklady'!$I$33</f>
        <v>0</v>
      </c>
      <c r="N16" s="251">
        <f>'část E náklady'!$I$34</f>
        <v>0</v>
      </c>
      <c r="O16" s="251">
        <f>'část E náklady'!$I$35</f>
        <v>0</v>
      </c>
      <c r="P16" s="251">
        <f>'část E náklady'!$I$36</f>
        <v>0</v>
      </c>
      <c r="Q16" s="251">
        <f>'část E náklady'!$I$37</f>
        <v>0</v>
      </c>
      <c r="R16" s="251">
        <f>'část E náklady'!$I$38</f>
        <v>0</v>
      </c>
      <c r="S16" s="251">
        <f>'část E náklady'!$I$39</f>
        <v>0</v>
      </c>
      <c r="T16" s="251">
        <f>'část E náklady'!$I$40</f>
        <v>0</v>
      </c>
      <c r="U16" s="251">
        <f>'část E náklady'!$I$41</f>
        <v>0</v>
      </c>
      <c r="V16" s="251">
        <f>'část E náklady'!$I$42</f>
        <v>0</v>
      </c>
      <c r="W16" s="251">
        <f>'část E náklady'!$I$43</f>
        <v>0</v>
      </c>
      <c r="X16" s="251">
        <f>'část E náklady'!$I$44</f>
        <v>0</v>
      </c>
      <c r="Y16" s="251">
        <f>'část E náklady'!$I$45</f>
        <v>0</v>
      </c>
      <c r="Z16" s="251">
        <f>'část E náklady'!$I$46</f>
        <v>0</v>
      </c>
      <c r="AA16" s="251">
        <f>'část E náklady'!$I$47</f>
        <v>0</v>
      </c>
      <c r="AB16" s="251">
        <f>'část E náklady'!$I$48</f>
        <v>0</v>
      </c>
      <c r="AC16" s="251">
        <f>'část E náklady'!$I$49</f>
        <v>0</v>
      </c>
      <c r="AD16" s="251">
        <f>'část E náklady'!$I$50</f>
        <v>0</v>
      </c>
      <c r="AE16" s="251">
        <f>'část E náklady'!$I$51</f>
        <v>0</v>
      </c>
      <c r="AF16" s="251">
        <f>'část E náklady'!$I$52</f>
        <v>0</v>
      </c>
      <c r="AG16" s="251">
        <f>'část E náklady'!$I$53</f>
        <v>0</v>
      </c>
      <c r="AH16" s="251">
        <f>'část E náklady'!$I$54</f>
        <v>0</v>
      </c>
      <c r="AI16" s="251">
        <f>'část E náklady'!$I$55</f>
        <v>0</v>
      </c>
      <c r="AJ16" s="251">
        <f>'část E náklady'!$I$56</f>
        <v>0</v>
      </c>
      <c r="AK16" s="251">
        <f>'část E náklady'!$I$57</f>
        <v>0</v>
      </c>
      <c r="AL16" s="251">
        <f>'část E náklady'!$I$58</f>
        <v>0</v>
      </c>
      <c r="AM16" s="251">
        <f>'část E náklady'!$I$59</f>
        <v>0</v>
      </c>
      <c r="AN16" s="251">
        <f>'část E náklady'!$I$60</f>
        <v>0</v>
      </c>
      <c r="AO16" s="251">
        <f>'část E náklady'!$I$61</f>
        <v>0</v>
      </c>
      <c r="AP16" s="251">
        <f>'část E náklady'!$I$62</f>
        <v>0</v>
      </c>
      <c r="AQ16" s="251">
        <f>'část E náklady'!$I$63</f>
        <v>0</v>
      </c>
      <c r="AR16" s="251">
        <f>'část E náklady'!$I$64</f>
        <v>0</v>
      </c>
      <c r="AS16" s="251">
        <f>'část E náklady'!$I$65</f>
        <v>0</v>
      </c>
      <c r="AT16" s="251">
        <f>'část E náklady'!$I$66</f>
        <v>0</v>
      </c>
      <c r="AU16" s="251">
        <f>'část E náklady'!$I$67</f>
        <v>0</v>
      </c>
      <c r="AV16" s="251">
        <f>'část E náklady'!$I$68</f>
        <v>0</v>
      </c>
      <c r="AW16" s="251">
        <f>'část E náklady'!$I$69</f>
        <v>0</v>
      </c>
      <c r="AX16" s="251">
        <f>'část E náklady'!$I$70</f>
        <v>0</v>
      </c>
      <c r="AY16" s="251">
        <f>'část E náklady'!$I$71</f>
        <v>0</v>
      </c>
      <c r="AZ16" s="251">
        <f>'část E náklady'!$I$72</f>
        <v>0</v>
      </c>
      <c r="BA16" s="251">
        <f>'část E náklady'!$I$73</f>
        <v>0</v>
      </c>
      <c r="BB16" s="251">
        <f>'část E náklady'!$I$74</f>
        <v>0</v>
      </c>
      <c r="BC16" s="251">
        <f>'část E náklady'!$I$75</f>
        <v>0</v>
      </c>
      <c r="BD16" s="251">
        <f>'část E náklady'!$I$76</f>
        <v>0</v>
      </c>
      <c r="BE16" s="251">
        <f>'část E náklady'!$I$77</f>
        <v>0</v>
      </c>
      <c r="BF16" s="251">
        <f>'část E náklady'!$I$78</f>
        <v>0</v>
      </c>
      <c r="BG16" s="251">
        <f>'část E náklady'!$I$79</f>
        <v>0</v>
      </c>
      <c r="BH16" s="251">
        <f>'část E náklady'!$I$80</f>
        <v>0</v>
      </c>
      <c r="BI16" s="251">
        <f>'část E náklady'!$I$81</f>
        <v>0</v>
      </c>
      <c r="BJ16" s="251">
        <f>'část E náklady'!$I$82</f>
        <v>0</v>
      </c>
      <c r="BK16" s="251">
        <f>'část E náklady'!$I$83</f>
        <v>0</v>
      </c>
      <c r="BL16" s="251">
        <f>'část E náklady'!$I$84</f>
        <v>0</v>
      </c>
      <c r="BM16" s="251">
        <f>'část E náklady'!$I$85</f>
        <v>0</v>
      </c>
      <c r="BN16" s="251">
        <f>'část E náklady'!$I$86</f>
        <v>0</v>
      </c>
      <c r="BO16" s="251">
        <f>'část E náklady'!$I$87</f>
        <v>0</v>
      </c>
      <c r="BP16" s="251">
        <f>'část E náklady'!$I$88</f>
        <v>0</v>
      </c>
      <c r="BT16" s="249">
        <f t="array" ref="BT16">SUM($H$44:$BP$44*H16:BP16)</f>
        <v>0</v>
      </c>
      <c r="BU16" s="262">
        <f>BT16*0.17</f>
        <v>0</v>
      </c>
    </row>
    <row r="17" spans="1:73" s="180" customFormat="1" x14ac:dyDescent="0.3">
      <c r="A17" s="150">
        <v>25</v>
      </c>
      <c r="B17" s="188" t="s">
        <v>504</v>
      </c>
      <c r="C17" s="157">
        <f>'úvodní list'!$E$12</f>
        <v>0</v>
      </c>
      <c r="D17" s="157">
        <f>'úvodní list'!$E$13</f>
        <v>0</v>
      </c>
      <c r="E17" s="157">
        <f>'úvodní list'!$E$14</f>
        <v>0</v>
      </c>
      <c r="F17" s="157" t="str">
        <f>'úvodní list'!$E$15</f>
        <v>nevybráno</v>
      </c>
      <c r="G17" s="157">
        <f>'úvodní list'!$E$16</f>
        <v>0</v>
      </c>
      <c r="H17" s="251">
        <f>'část E náklady'!$J$28</f>
        <v>0</v>
      </c>
      <c r="I17" s="251">
        <f>'část E náklady'!$J$29</f>
        <v>0</v>
      </c>
      <c r="J17" s="251">
        <f>'část E náklady'!$J$30</f>
        <v>0</v>
      </c>
      <c r="K17" s="251">
        <f>'část E náklady'!$J$31</f>
        <v>0</v>
      </c>
      <c r="L17" s="251">
        <f>'část E náklady'!$J$32</f>
        <v>0</v>
      </c>
      <c r="M17" s="251">
        <f>'část E náklady'!$J$33</f>
        <v>0</v>
      </c>
      <c r="N17" s="251">
        <f>'část E náklady'!$J$34</f>
        <v>0</v>
      </c>
      <c r="O17" s="251">
        <f>'část E náklady'!$J$35</f>
        <v>0</v>
      </c>
      <c r="P17" s="251">
        <f>'část E náklady'!$J$36</f>
        <v>0</v>
      </c>
      <c r="Q17" s="251">
        <f>'část E náklady'!$J$37</f>
        <v>0</v>
      </c>
      <c r="R17" s="251">
        <f>'část E náklady'!$J$38</f>
        <v>0</v>
      </c>
      <c r="S17" s="251">
        <f>'část E náklady'!$J$39</f>
        <v>0</v>
      </c>
      <c r="T17" s="251">
        <f>'část E náklady'!$J$40</f>
        <v>0</v>
      </c>
      <c r="U17" s="251">
        <f>'část E náklady'!$J$41</f>
        <v>0</v>
      </c>
      <c r="V17" s="251">
        <f>'část E náklady'!$J$42</f>
        <v>0</v>
      </c>
      <c r="W17" s="251">
        <f>'část E náklady'!$J$43</f>
        <v>0</v>
      </c>
      <c r="X17" s="251">
        <f>'část E náklady'!$J$44</f>
        <v>0</v>
      </c>
      <c r="Y17" s="251">
        <f>'část E náklady'!$J$45</f>
        <v>0</v>
      </c>
      <c r="Z17" s="251">
        <f>'část E náklady'!$J$46</f>
        <v>0</v>
      </c>
      <c r="AA17" s="251">
        <f>'část E náklady'!$J$47</f>
        <v>0</v>
      </c>
      <c r="AB17" s="251">
        <f>'část E náklady'!$J$48</f>
        <v>0</v>
      </c>
      <c r="AC17" s="251">
        <f>'část E náklady'!$J$49</f>
        <v>0</v>
      </c>
      <c r="AD17" s="251">
        <f>'část E náklady'!$J$50</f>
        <v>0</v>
      </c>
      <c r="AE17" s="251">
        <f>'část E náklady'!$J$51</f>
        <v>0</v>
      </c>
      <c r="AF17" s="251">
        <f>'část E náklady'!$J$52</f>
        <v>0</v>
      </c>
      <c r="AG17" s="251">
        <f>'část E náklady'!$J$53</f>
        <v>0</v>
      </c>
      <c r="AH17" s="251">
        <f>'část E náklady'!$J$54</f>
        <v>0</v>
      </c>
      <c r="AI17" s="251">
        <f>'část E náklady'!$J$55</f>
        <v>0</v>
      </c>
      <c r="AJ17" s="251">
        <f>'část E náklady'!$J$56</f>
        <v>0</v>
      </c>
      <c r="AK17" s="251">
        <f>'část E náklady'!$J$57</f>
        <v>0</v>
      </c>
      <c r="AL17" s="251">
        <f>'část E náklady'!$J$58</f>
        <v>0</v>
      </c>
      <c r="AM17" s="251">
        <f>'část E náklady'!$J$59</f>
        <v>0</v>
      </c>
      <c r="AN17" s="251">
        <f>'část E náklady'!$J$60</f>
        <v>0</v>
      </c>
      <c r="AO17" s="251">
        <f>'část E náklady'!$J$61</f>
        <v>0</v>
      </c>
      <c r="AP17" s="251">
        <f>'část E náklady'!$J$62</f>
        <v>0</v>
      </c>
      <c r="AQ17" s="251">
        <f>'část E náklady'!$J$63</f>
        <v>0</v>
      </c>
      <c r="AR17" s="251">
        <f>'část E náklady'!$J$64</f>
        <v>0</v>
      </c>
      <c r="AS17" s="251">
        <f>'část E náklady'!$J$65</f>
        <v>0</v>
      </c>
      <c r="AT17" s="251">
        <f>'část E náklady'!$J$66</f>
        <v>0</v>
      </c>
      <c r="AU17" s="251">
        <f>'část E náklady'!$J$67</f>
        <v>0</v>
      </c>
      <c r="AV17" s="251">
        <f>'část E náklady'!$J$68</f>
        <v>0</v>
      </c>
      <c r="AW17" s="251">
        <f>'část E náklady'!$J$69</f>
        <v>0</v>
      </c>
      <c r="AX17" s="251">
        <f>'část E náklady'!$J$70</f>
        <v>0</v>
      </c>
      <c r="AY17" s="251">
        <f>'část E náklady'!$J$71</f>
        <v>0</v>
      </c>
      <c r="AZ17" s="251">
        <f>'část E náklady'!$J$72</f>
        <v>0</v>
      </c>
      <c r="BA17" s="251">
        <f>'část E náklady'!$J$73</f>
        <v>0</v>
      </c>
      <c r="BB17" s="251">
        <f>'část E náklady'!$J$74</f>
        <v>0</v>
      </c>
      <c r="BC17" s="251">
        <f>'část E náklady'!$J$75</f>
        <v>0</v>
      </c>
      <c r="BD17" s="251">
        <f>'část E náklady'!$J$76</f>
        <v>0</v>
      </c>
      <c r="BE17" s="251">
        <f>'část E náklady'!$J$77</f>
        <v>0</v>
      </c>
      <c r="BF17" s="251">
        <f>'část E náklady'!$J$78</f>
        <v>0</v>
      </c>
      <c r="BG17" s="251">
        <f>'část E náklady'!$J$79</f>
        <v>0</v>
      </c>
      <c r="BH17" s="251">
        <f>'část E náklady'!$J$80</f>
        <v>0</v>
      </c>
      <c r="BI17" s="251">
        <f>'část E náklady'!$J$81</f>
        <v>0</v>
      </c>
      <c r="BJ17" s="251">
        <f>'část E náklady'!$J$82</f>
        <v>0</v>
      </c>
      <c r="BK17" s="251">
        <f>'část E náklady'!$J$83</f>
        <v>0</v>
      </c>
      <c r="BL17" s="251">
        <f>'část E náklady'!$J$84</f>
        <v>0</v>
      </c>
      <c r="BM17" s="251">
        <f>'část E náklady'!$J$85</f>
        <v>0</v>
      </c>
      <c r="BN17" s="251">
        <f>'část E náklady'!$J$86</f>
        <v>0</v>
      </c>
      <c r="BO17" s="251">
        <f>'část E náklady'!$J$87</f>
        <v>0</v>
      </c>
      <c r="BP17" s="251">
        <f>'část E náklady'!$J$88</f>
        <v>0</v>
      </c>
      <c r="BT17" s="249">
        <f t="array" ref="BT17">SUM($H$44:$BP$44*H17:BP17)</f>
        <v>0</v>
      </c>
      <c r="BU17" s="262">
        <f>BT17*0.18</f>
        <v>0</v>
      </c>
    </row>
    <row r="18" spans="1:73" s="180" customFormat="1" x14ac:dyDescent="0.3">
      <c r="A18" s="202">
        <v>26</v>
      </c>
      <c r="B18" s="188" t="s">
        <v>505</v>
      </c>
      <c r="C18" s="157">
        <f>'úvodní list'!$E$12</f>
        <v>0</v>
      </c>
      <c r="D18" s="157">
        <f>'úvodní list'!$E$13</f>
        <v>0</v>
      </c>
      <c r="E18" s="157">
        <f>'úvodní list'!$E$14</f>
        <v>0</v>
      </c>
      <c r="F18" s="157" t="str">
        <f>'úvodní list'!$E$15</f>
        <v>nevybráno</v>
      </c>
      <c r="G18" s="157">
        <f>'úvodní list'!$E$16</f>
        <v>0</v>
      </c>
      <c r="H18" s="251">
        <f>'část E náklady'!$H$28</f>
        <v>0</v>
      </c>
      <c r="I18" s="251">
        <f>'část E náklady'!$H$29</f>
        <v>0</v>
      </c>
      <c r="J18" s="251">
        <f>'část E náklady'!$H$30</f>
        <v>0</v>
      </c>
      <c r="K18" s="251">
        <f>'část E náklady'!$H$31</f>
        <v>0</v>
      </c>
      <c r="L18" s="251">
        <f>'část E náklady'!$H$32</f>
        <v>0</v>
      </c>
      <c r="M18" s="251">
        <f>'část E náklady'!$H$33</f>
        <v>0</v>
      </c>
      <c r="N18" s="251">
        <f>'část E náklady'!$H$34</f>
        <v>0</v>
      </c>
      <c r="O18" s="251">
        <f>'část E náklady'!$H$35</f>
        <v>0</v>
      </c>
      <c r="P18" s="251">
        <f>'část E náklady'!$H$36</f>
        <v>0</v>
      </c>
      <c r="Q18" s="251">
        <f>'část E náklady'!$H$37</f>
        <v>0</v>
      </c>
      <c r="R18" s="251">
        <f>'část E náklady'!$H$38</f>
        <v>0</v>
      </c>
      <c r="S18" s="251">
        <f>'část E náklady'!$H$39</f>
        <v>0</v>
      </c>
      <c r="T18" s="251">
        <f>'část E náklady'!$H$40</f>
        <v>0</v>
      </c>
      <c r="U18" s="251">
        <f>'část E náklady'!$H$41</f>
        <v>0</v>
      </c>
      <c r="V18" s="251">
        <f>'část E náklady'!$H$42</f>
        <v>0</v>
      </c>
      <c r="W18" s="251">
        <f>'část E náklady'!$H$43</f>
        <v>0</v>
      </c>
      <c r="X18" s="251">
        <f>'část E náklady'!$H$44</f>
        <v>0</v>
      </c>
      <c r="Y18" s="251">
        <f>'část E náklady'!$H$45</f>
        <v>0</v>
      </c>
      <c r="Z18" s="251">
        <f>'část E náklady'!$H$46</f>
        <v>0</v>
      </c>
      <c r="AA18" s="251">
        <f>'část E náklady'!$H$47</f>
        <v>0</v>
      </c>
      <c r="AB18" s="251">
        <f>'část E náklady'!$H$48</f>
        <v>0</v>
      </c>
      <c r="AC18" s="251">
        <f>'část E náklady'!$H$49</f>
        <v>0</v>
      </c>
      <c r="AD18" s="251">
        <f>'část E náklady'!$H$50</f>
        <v>0</v>
      </c>
      <c r="AE18" s="251">
        <f>'část E náklady'!$H$51</f>
        <v>0</v>
      </c>
      <c r="AF18" s="251">
        <f>'část E náklady'!$H$52</f>
        <v>0</v>
      </c>
      <c r="AG18" s="251">
        <f>'část E náklady'!$H$53</f>
        <v>0</v>
      </c>
      <c r="AH18" s="251">
        <f>'část E náklady'!$H$54</f>
        <v>0</v>
      </c>
      <c r="AI18" s="251">
        <f>'část E náklady'!$H$55</f>
        <v>0</v>
      </c>
      <c r="AJ18" s="251">
        <f>'část E náklady'!$H$56</f>
        <v>0</v>
      </c>
      <c r="AK18" s="251">
        <f>'část E náklady'!$H$57</f>
        <v>0</v>
      </c>
      <c r="AL18" s="251">
        <f>'část E náklady'!$H$58</f>
        <v>0</v>
      </c>
      <c r="AM18" s="251">
        <f>'část E náklady'!$H$59</f>
        <v>0</v>
      </c>
      <c r="AN18" s="251">
        <f>'část E náklady'!$H$60</f>
        <v>0</v>
      </c>
      <c r="AO18" s="251">
        <f>'část E náklady'!$H$61</f>
        <v>0</v>
      </c>
      <c r="AP18" s="251">
        <f>'část E náklady'!$H$62</f>
        <v>0</v>
      </c>
      <c r="AQ18" s="251">
        <f>'část E náklady'!$H$63</f>
        <v>0</v>
      </c>
      <c r="AR18" s="251">
        <f>'část E náklady'!$H$64</f>
        <v>0</v>
      </c>
      <c r="AS18" s="251">
        <f>'část E náklady'!$H$65</f>
        <v>0</v>
      </c>
      <c r="AT18" s="251">
        <f>'část E náklady'!$H$66</f>
        <v>0</v>
      </c>
      <c r="AU18" s="251">
        <f>'část E náklady'!$H$67</f>
        <v>0</v>
      </c>
      <c r="AV18" s="251">
        <f>'část E náklady'!$H$68</f>
        <v>0</v>
      </c>
      <c r="AW18" s="251">
        <f>'část E náklady'!$H$69</f>
        <v>0</v>
      </c>
      <c r="AX18" s="251">
        <f>'část E náklady'!$H$70</f>
        <v>0</v>
      </c>
      <c r="AY18" s="251">
        <f>'část E náklady'!$H$71</f>
        <v>0</v>
      </c>
      <c r="AZ18" s="251">
        <f>'část E náklady'!$H$72</f>
        <v>0</v>
      </c>
      <c r="BA18" s="251">
        <f>'část E náklady'!$H$73</f>
        <v>0</v>
      </c>
      <c r="BB18" s="251">
        <f>'část E náklady'!$H$74</f>
        <v>0</v>
      </c>
      <c r="BC18" s="251">
        <f>'část E náklady'!$H$75</f>
        <v>0</v>
      </c>
      <c r="BD18" s="251">
        <f>'část E náklady'!$H$76</f>
        <v>0</v>
      </c>
      <c r="BE18" s="251">
        <f>'část E náklady'!$H$77</f>
        <v>0</v>
      </c>
      <c r="BF18" s="251">
        <f>'část E náklady'!$H$78</f>
        <v>0</v>
      </c>
      <c r="BG18" s="251">
        <f>'část E náklady'!$H$79</f>
        <v>0</v>
      </c>
      <c r="BH18" s="251">
        <f>'část E náklady'!$H$80</f>
        <v>0</v>
      </c>
      <c r="BI18" s="251">
        <f>'část E náklady'!$H$81</f>
        <v>0</v>
      </c>
      <c r="BJ18" s="251">
        <f>'část E náklady'!$H$82</f>
        <v>0</v>
      </c>
      <c r="BK18" s="251">
        <f>'část E náklady'!$H$83</f>
        <v>0</v>
      </c>
      <c r="BL18" s="251">
        <f>'část E náklady'!$H$84</f>
        <v>0</v>
      </c>
      <c r="BM18" s="251">
        <f>'část E náklady'!$H$85</f>
        <v>0</v>
      </c>
      <c r="BN18" s="251">
        <f>'část E náklady'!$H$86</f>
        <v>0</v>
      </c>
      <c r="BO18" s="251">
        <f>'část E náklady'!$H$87</f>
        <v>0</v>
      </c>
      <c r="BP18" s="251">
        <f>'část E náklady'!$H$88</f>
        <v>0</v>
      </c>
      <c r="BT18" s="249">
        <f t="array" ref="BT18">SUM($H$44:$BP$44*H18:BP18)</f>
        <v>0</v>
      </c>
      <c r="BU18" s="262">
        <f>BT18*0.19</f>
        <v>0</v>
      </c>
    </row>
    <row r="19" spans="1:73" s="180" customFormat="1" ht="28.8" x14ac:dyDescent="0.3">
      <c r="A19" s="170" t="s">
        <v>537</v>
      </c>
      <c r="B19" s="188" t="s">
        <v>515</v>
      </c>
      <c r="C19" s="157">
        <f>'úvodní list'!$E$12</f>
        <v>0</v>
      </c>
      <c r="D19" s="157">
        <f>'úvodní list'!$E$13</f>
        <v>0</v>
      </c>
      <c r="E19" s="157">
        <f>'úvodní list'!$E$14</f>
        <v>0</v>
      </c>
      <c r="F19" s="157" t="str">
        <f>'úvodní list'!$E$15</f>
        <v>nevybráno</v>
      </c>
      <c r="G19" s="157">
        <f>'úvodní list'!$E$16</f>
        <v>0</v>
      </c>
      <c r="H19" s="255" t="s">
        <v>536</v>
      </c>
      <c r="I19" s="254"/>
      <c r="J19" s="254"/>
      <c r="K19" s="254"/>
      <c r="L19" s="254"/>
      <c r="M19" s="254"/>
      <c r="N19" s="254"/>
      <c r="O19" s="254"/>
      <c r="P19" s="254"/>
      <c r="Q19" s="254"/>
      <c r="R19" s="254"/>
      <c r="S19" s="254"/>
      <c r="T19" s="254"/>
      <c r="U19" s="254"/>
      <c r="V19" s="254"/>
      <c r="W19" s="254"/>
      <c r="X19" s="254"/>
      <c r="Y19" s="254"/>
      <c r="Z19" s="254"/>
      <c r="AA19" s="254"/>
      <c r="AB19" s="254"/>
      <c r="AC19" s="254"/>
      <c r="AD19" s="254"/>
      <c r="AE19" s="254"/>
      <c r="AF19" s="254"/>
      <c r="AG19" s="254"/>
      <c r="AH19" s="254"/>
      <c r="AI19" s="254"/>
      <c r="AJ19" s="254"/>
      <c r="AK19" s="254"/>
      <c r="AL19" s="254"/>
      <c r="AM19" s="254"/>
      <c r="AN19" s="254"/>
      <c r="AO19" s="254"/>
      <c r="AP19" s="254"/>
      <c r="AQ19" s="254"/>
      <c r="AR19" s="254"/>
      <c r="AS19" s="254"/>
      <c r="AT19" s="254"/>
      <c r="AU19" s="254"/>
      <c r="AV19" s="254"/>
      <c r="AW19" s="254"/>
      <c r="AX19" s="254"/>
      <c r="AY19" s="254"/>
      <c r="AZ19" s="254"/>
      <c r="BA19" s="254"/>
      <c r="BB19" s="254"/>
      <c r="BC19" s="254"/>
      <c r="BD19" s="254"/>
      <c r="BE19" s="254"/>
      <c r="BF19" s="254"/>
      <c r="BG19" s="254"/>
      <c r="BH19" s="254"/>
      <c r="BI19" s="254"/>
      <c r="BJ19" s="254"/>
      <c r="BK19" s="254"/>
      <c r="BL19" s="254"/>
      <c r="BM19" s="254"/>
      <c r="BN19" s="254"/>
      <c r="BO19" s="254"/>
      <c r="BP19" s="254"/>
      <c r="BT19" s="249"/>
      <c r="BU19" s="262">
        <f>BT19*0.21</f>
        <v>0</v>
      </c>
    </row>
    <row r="20" spans="1:73" s="180" customFormat="1" x14ac:dyDescent="0.3">
      <c r="A20" s="202">
        <v>35</v>
      </c>
      <c r="B20" s="20" t="s">
        <v>535</v>
      </c>
      <c r="C20" s="157">
        <f>'úvodní list'!$E$12</f>
        <v>0</v>
      </c>
      <c r="D20" s="157">
        <f>'úvodní list'!$E$13</f>
        <v>0</v>
      </c>
      <c r="E20" s="157">
        <f>'úvodní list'!$E$14</f>
        <v>0</v>
      </c>
      <c r="F20" s="157" t="str">
        <f>'úvodní list'!$E$15</f>
        <v>nevybráno</v>
      </c>
      <c r="G20" s="157">
        <f>'úvodní list'!$E$16</f>
        <v>0</v>
      </c>
      <c r="H20" s="251">
        <f>'část E náklady'!$E$4</f>
        <v>0</v>
      </c>
      <c r="I20" s="251">
        <f>'část E náklady'!$E$5</f>
        <v>0</v>
      </c>
      <c r="J20" s="251">
        <f>'část E náklady'!$E$6</f>
        <v>0</v>
      </c>
      <c r="K20" s="251">
        <f>'část E náklady'!$E$7</f>
        <v>0</v>
      </c>
      <c r="L20" s="251">
        <f>'část E náklady'!$E$8</f>
        <v>0</v>
      </c>
      <c r="M20" s="251">
        <f>'část E náklady'!$E$14</f>
        <v>0</v>
      </c>
      <c r="N20" s="251">
        <f>'část E náklady'!$E$15</f>
        <v>0</v>
      </c>
      <c r="O20" s="251">
        <f>'část E náklady'!$E$16</f>
        <v>0</v>
      </c>
      <c r="P20" s="251">
        <f>'část E náklady'!$E$17</f>
        <v>0</v>
      </c>
      <c r="Q20" s="251">
        <f>'část E náklady'!$E$19</f>
        <v>0</v>
      </c>
      <c r="R20" s="251">
        <f>'část E náklady'!$E$20</f>
        <v>0</v>
      </c>
      <c r="S20" s="251">
        <f>'část E náklady'!$E$21</f>
        <v>0</v>
      </c>
      <c r="T20" s="251">
        <f>'část E náklady'!$E$22</f>
        <v>0</v>
      </c>
      <c r="U20" s="251">
        <f>'část E náklady'!$E$10</f>
        <v>0</v>
      </c>
      <c r="V20" s="251">
        <f>'část E náklady'!$E$11</f>
        <v>0</v>
      </c>
      <c r="W20" s="251">
        <f>'část E náklady'!$E$12</f>
        <v>0</v>
      </c>
      <c r="X20" s="254"/>
      <c r="Y20" s="254"/>
      <c r="Z20" s="254"/>
      <c r="AA20" s="254"/>
      <c r="AB20" s="254"/>
      <c r="AC20" s="254"/>
      <c r="AD20" s="254"/>
      <c r="AE20" s="254"/>
      <c r="AF20" s="254"/>
      <c r="AG20" s="254"/>
      <c r="AH20" s="254"/>
      <c r="AI20" s="254"/>
      <c r="AJ20" s="254"/>
      <c r="AK20" s="254"/>
      <c r="AL20" s="254"/>
      <c r="AM20" s="254"/>
      <c r="AN20" s="254"/>
      <c r="AO20" s="254"/>
      <c r="AP20" s="254"/>
      <c r="AQ20" s="254"/>
      <c r="AR20" s="254"/>
      <c r="AS20" s="254"/>
      <c r="AT20" s="254"/>
      <c r="AU20" s="254"/>
      <c r="AV20" s="254"/>
      <c r="AW20" s="254"/>
      <c r="AX20" s="254"/>
      <c r="AY20" s="254"/>
      <c r="AZ20" s="254"/>
      <c r="BA20" s="254"/>
      <c r="BB20" s="254"/>
      <c r="BC20" s="254"/>
      <c r="BD20" s="254"/>
      <c r="BE20" s="254"/>
      <c r="BF20" s="254"/>
      <c r="BG20" s="254"/>
      <c r="BH20" s="254"/>
      <c r="BI20" s="254"/>
      <c r="BJ20" s="254"/>
      <c r="BK20" s="254"/>
      <c r="BL20" s="254"/>
      <c r="BM20" s="254"/>
      <c r="BN20" s="254"/>
      <c r="BO20" s="254"/>
      <c r="BP20" s="254"/>
      <c r="BT20" s="249">
        <f t="array" ref="BT20">SUM($H$44:$BP$44*H20:BP20)</f>
        <v>0</v>
      </c>
      <c r="BU20" s="262">
        <f>BT20*0.22</f>
        <v>0</v>
      </c>
    </row>
    <row r="21" spans="1:73" s="180" customFormat="1" ht="28.8" x14ac:dyDescent="0.3">
      <c r="A21" s="202">
        <v>41</v>
      </c>
      <c r="B21" s="20" t="s">
        <v>533</v>
      </c>
      <c r="C21" s="157">
        <f>'úvodní list'!$E$12</f>
        <v>0</v>
      </c>
      <c r="D21" s="157">
        <f>'úvodní list'!$E$13</f>
        <v>0</v>
      </c>
      <c r="E21" s="157">
        <f>'úvodní list'!$E$14</f>
        <v>0</v>
      </c>
      <c r="F21" s="157" t="str">
        <f>'úvodní list'!$E$15</f>
        <v>nevybráno</v>
      </c>
      <c r="G21" s="157">
        <f>'úvodní list'!$E$16</f>
        <v>0</v>
      </c>
      <c r="H21" s="251">
        <f>'část F zdroje'!$E$6</f>
        <v>0</v>
      </c>
      <c r="I21" s="251">
        <f>'část F zdroje'!$E$7</f>
        <v>0</v>
      </c>
      <c r="J21" s="251"/>
      <c r="K21" s="251">
        <f>'část F zdroje'!$E$8</f>
        <v>0</v>
      </c>
      <c r="L21" s="251">
        <f>'část F zdroje'!$E$9</f>
        <v>0</v>
      </c>
      <c r="M21" s="251">
        <f>'část F zdroje'!$E$10</f>
        <v>0</v>
      </c>
      <c r="N21" s="251">
        <f>'část F zdroje'!$E$11</f>
        <v>0</v>
      </c>
      <c r="O21" s="251">
        <f>'část F zdroje'!$E$12</f>
        <v>0</v>
      </c>
      <c r="P21" s="251">
        <f>'část F zdroje'!$E$13</f>
        <v>0</v>
      </c>
      <c r="Q21" s="251">
        <f>'část F zdroje'!$E$14</f>
        <v>0</v>
      </c>
      <c r="R21" s="251">
        <f>'část F zdroje'!$E$15</f>
        <v>0</v>
      </c>
      <c r="S21" s="251">
        <f>'část F zdroje'!$E$16</f>
        <v>0</v>
      </c>
      <c r="T21" s="251">
        <f>'část F zdroje'!$E$17</f>
        <v>0</v>
      </c>
      <c r="U21" s="251">
        <f>'část F zdroje'!$E$18</f>
        <v>0</v>
      </c>
      <c r="V21" s="251">
        <f>'část F zdroje'!$E$19</f>
        <v>0</v>
      </c>
      <c r="W21" s="251">
        <f>'část F zdroje'!$E$20</f>
        <v>0</v>
      </c>
      <c r="X21" s="251">
        <f>'část F zdroje'!$E$21</f>
        <v>0</v>
      </c>
      <c r="Y21" s="251">
        <f>'část F zdroje'!$E$22</f>
        <v>0</v>
      </c>
      <c r="Z21" s="251">
        <f>'část F zdroje'!$E$23</f>
        <v>0</v>
      </c>
      <c r="AA21" s="251">
        <f>'část F zdroje'!$E$24</f>
        <v>0</v>
      </c>
      <c r="AB21" s="251">
        <f>'část F zdroje'!$E$25</f>
        <v>0</v>
      </c>
      <c r="AC21" s="251">
        <f>'část F zdroje'!$E$26</f>
        <v>0</v>
      </c>
      <c r="AD21" s="251">
        <f>'část F zdroje'!$E$27</f>
        <v>0</v>
      </c>
      <c r="AE21" s="254"/>
      <c r="AF21" s="254"/>
      <c r="AG21" s="254"/>
      <c r="AH21" s="254"/>
      <c r="AI21" s="254"/>
      <c r="AJ21" s="254"/>
      <c r="AK21" s="254"/>
      <c r="AL21" s="254"/>
      <c r="AM21" s="254"/>
      <c r="AN21" s="254"/>
      <c r="AO21" s="254"/>
      <c r="AP21" s="254"/>
      <c r="AQ21" s="254"/>
      <c r="AR21" s="254"/>
      <c r="AS21" s="254"/>
      <c r="AT21" s="254"/>
      <c r="AU21" s="254"/>
      <c r="AV21" s="254"/>
      <c r="AW21" s="254"/>
      <c r="AX21" s="254"/>
      <c r="AY21" s="254"/>
      <c r="AZ21" s="254"/>
      <c r="BA21" s="254"/>
      <c r="BB21" s="254"/>
      <c r="BC21" s="254"/>
      <c r="BD21" s="254"/>
      <c r="BE21" s="254"/>
      <c r="BF21" s="254"/>
      <c r="BG21" s="254"/>
      <c r="BH21" s="254"/>
      <c r="BI21" s="254"/>
      <c r="BJ21" s="254"/>
      <c r="BK21" s="254"/>
      <c r="BL21" s="254"/>
      <c r="BM21" s="254"/>
      <c r="BN21" s="254"/>
      <c r="BO21" s="254"/>
      <c r="BP21" s="254"/>
      <c r="BT21" s="249">
        <f t="array" ref="BT21">SUM($H$44:$BP$44*H21:BP21)</f>
        <v>0</v>
      </c>
      <c r="BU21" s="262">
        <f>BT21*0.23</f>
        <v>0</v>
      </c>
    </row>
    <row r="22" spans="1:73" s="180" customFormat="1" ht="57.6" x14ac:dyDescent="0.3">
      <c r="A22" s="202">
        <v>42</v>
      </c>
      <c r="B22" s="20" t="s">
        <v>534</v>
      </c>
      <c r="C22" s="157">
        <f>'úvodní list'!$E$12</f>
        <v>0</v>
      </c>
      <c r="D22" s="157">
        <f>'úvodní list'!$E$13</f>
        <v>0</v>
      </c>
      <c r="E22" s="157">
        <f>'úvodní list'!$E$14</f>
        <v>0</v>
      </c>
      <c r="F22" s="157" t="str">
        <f>'úvodní list'!$E$15</f>
        <v>nevybráno</v>
      </c>
      <c r="G22" s="157">
        <f>'úvodní list'!$E$16</f>
        <v>0</v>
      </c>
      <c r="H22" s="251">
        <f>'část F zdroje'!$F$6</f>
        <v>0</v>
      </c>
      <c r="I22" s="251">
        <f>'část F zdroje'!$F$7</f>
        <v>0</v>
      </c>
      <c r="J22" s="251"/>
      <c r="K22" s="251">
        <f>'část F zdroje'!$F$8</f>
        <v>0</v>
      </c>
      <c r="L22" s="251">
        <f>'část F zdroje'!$F$9</f>
        <v>0</v>
      </c>
      <c r="M22" s="251">
        <f>'část F zdroje'!$F$10</f>
        <v>0</v>
      </c>
      <c r="N22" s="251">
        <f>'část F zdroje'!$F$11</f>
        <v>0</v>
      </c>
      <c r="O22" s="251">
        <f>'část F zdroje'!$F$12</f>
        <v>0</v>
      </c>
      <c r="P22" s="251">
        <f>'část F zdroje'!$F$13</f>
        <v>0</v>
      </c>
      <c r="Q22" s="251">
        <f>'část F zdroje'!$F$14</f>
        <v>0</v>
      </c>
      <c r="R22" s="251">
        <f>'část F zdroje'!$F$15</f>
        <v>0</v>
      </c>
      <c r="S22" s="251">
        <f>'část F zdroje'!$F$16</f>
        <v>0</v>
      </c>
      <c r="T22" s="251">
        <f>'část F zdroje'!$F$17</f>
        <v>0</v>
      </c>
      <c r="U22" s="251">
        <f>'část F zdroje'!$F$18</f>
        <v>0</v>
      </c>
      <c r="V22" s="251">
        <f>'část F zdroje'!$F$19</f>
        <v>0</v>
      </c>
      <c r="W22" s="251">
        <f>'část F zdroje'!$F$20</f>
        <v>0</v>
      </c>
      <c r="X22" s="251">
        <f>'část F zdroje'!$F$21</f>
        <v>0</v>
      </c>
      <c r="Y22" s="251">
        <f>'část F zdroje'!$F$22</f>
        <v>0</v>
      </c>
      <c r="Z22" s="251">
        <f>'část F zdroje'!$F$23</f>
        <v>0</v>
      </c>
      <c r="AA22" s="251">
        <f>'část F zdroje'!$F$24</f>
        <v>0</v>
      </c>
      <c r="AB22" s="251">
        <f>'část F zdroje'!$F$25</f>
        <v>0</v>
      </c>
      <c r="AC22" s="251">
        <f>'část F zdroje'!$F$26</f>
        <v>0</v>
      </c>
      <c r="AD22" s="251">
        <f>'část F zdroje'!$F$27</f>
        <v>0</v>
      </c>
      <c r="AE22" s="251">
        <f>'část F zdroje'!$H$32</f>
        <v>0</v>
      </c>
      <c r="AF22" s="251">
        <f>'část F zdroje'!$H$33</f>
        <v>0</v>
      </c>
      <c r="AG22" s="251">
        <f>'část F zdroje'!$H$34</f>
        <v>0</v>
      </c>
      <c r="AH22" s="251"/>
      <c r="AI22" s="251">
        <f>'část F zdroje'!$H$35</f>
        <v>0</v>
      </c>
      <c r="AJ22" s="440"/>
      <c r="AK22" s="442"/>
      <c r="AL22" s="254"/>
      <c r="AM22" s="254"/>
      <c r="AN22" s="254"/>
      <c r="AO22" s="254"/>
      <c r="AP22" s="254"/>
      <c r="AQ22" s="254"/>
      <c r="AR22" s="254"/>
      <c r="AS22" s="254"/>
      <c r="AT22" s="254"/>
      <c r="AU22" s="254"/>
      <c r="AV22" s="254"/>
      <c r="AW22" s="254"/>
      <c r="AX22" s="254"/>
      <c r="AY22" s="254"/>
      <c r="AZ22" s="254"/>
      <c r="BA22" s="254"/>
      <c r="BB22" s="254"/>
      <c r="BC22" s="254"/>
      <c r="BD22" s="254"/>
      <c r="BE22" s="254"/>
      <c r="BF22" s="254"/>
      <c r="BG22" s="254"/>
      <c r="BH22" s="254"/>
      <c r="BI22" s="254"/>
      <c r="BJ22" s="254"/>
      <c r="BK22" s="254"/>
      <c r="BL22" s="254"/>
      <c r="BM22" s="254"/>
      <c r="BN22" s="254"/>
      <c r="BO22" s="254"/>
      <c r="BP22" s="254"/>
      <c r="BT22" s="249">
        <f t="array" ref="BT22">SUM($H$44:$BP$44*H22:BP22)</f>
        <v>0</v>
      </c>
      <c r="BU22" s="262">
        <f>BT22*0.24</f>
        <v>0</v>
      </c>
    </row>
    <row r="23" spans="1:73" s="180" customFormat="1" ht="30.75" customHeight="1" x14ac:dyDescent="0.3">
      <c r="A23" s="150">
        <v>51</v>
      </c>
      <c r="B23" s="187" t="s">
        <v>354</v>
      </c>
      <c r="C23" s="157">
        <f>'úvodní list'!$E$12</f>
        <v>0</v>
      </c>
      <c r="D23" s="157">
        <f>'úvodní list'!$E$13</f>
        <v>0</v>
      </c>
      <c r="E23" s="157">
        <f>'úvodní list'!$E$14</f>
        <v>0</v>
      </c>
      <c r="F23" s="157" t="str">
        <f>'úvodní list'!$E$15</f>
        <v>nevybráno</v>
      </c>
      <c r="G23" s="157">
        <f>'úvodní list'!$E$16</f>
        <v>0</v>
      </c>
      <c r="H23" s="251">
        <f>'část B ind_AT_péče'!$E$6</f>
        <v>0</v>
      </c>
      <c r="I23" s="251">
        <f>'část B ind_AT_péče'!$E$7</f>
        <v>0</v>
      </c>
      <c r="J23" s="251">
        <f>'část B ind_AT_péče'!$E$8</f>
        <v>0</v>
      </c>
      <c r="K23" s="251">
        <f>'část B ind_AT_péče'!$E$9</f>
        <v>0</v>
      </c>
      <c r="L23" s="251">
        <f>'část B ind_AT_péče'!$E$10</f>
        <v>0</v>
      </c>
      <c r="M23" s="251">
        <f>'část B ind_AT_péče'!$E$11</f>
        <v>0</v>
      </c>
      <c r="N23" s="256">
        <f>'část B ind_AT_péče'!$E$12</f>
        <v>0</v>
      </c>
      <c r="O23" s="251">
        <f>'část B ind_AT_péče'!$E$13</f>
        <v>0</v>
      </c>
      <c r="P23" s="251">
        <f>'část B ind_AT_péče'!E14</f>
        <v>0</v>
      </c>
      <c r="Q23" s="251">
        <f>'část B ind_AT_péče'!$F$6</f>
        <v>0</v>
      </c>
      <c r="R23" s="251">
        <f>'část B ind_AT_péče'!$F$7</f>
        <v>0</v>
      </c>
      <c r="S23" s="251">
        <f>'část B ind_AT_péče'!$F$8</f>
        <v>0</v>
      </c>
      <c r="T23" s="251">
        <f>'část B ind_AT_péče'!$F$9</f>
        <v>0</v>
      </c>
      <c r="U23" s="251">
        <f>'část B ind_AT_péče'!$F$10</f>
        <v>0</v>
      </c>
      <c r="V23" s="251">
        <f>'část B ind_AT_péče'!$F$11</f>
        <v>0</v>
      </c>
      <c r="W23" s="256">
        <f>'část B ind_AT_péče'!$F$12</f>
        <v>0</v>
      </c>
      <c r="X23" s="251">
        <f>'část B ind_AT_péče'!$F$13</f>
        <v>0</v>
      </c>
      <c r="Y23" s="251">
        <f>'část B ind_AT_péče'!$F$14</f>
        <v>0</v>
      </c>
      <c r="Z23" s="251">
        <f>'část B ind_AT_péče'!$G$6</f>
        <v>0</v>
      </c>
      <c r="AA23" s="251">
        <f>'část B ind_AT_péče'!$G$7</f>
        <v>0</v>
      </c>
      <c r="AB23" s="251">
        <f>'část B ind_AT_péče'!$G$8</f>
        <v>0</v>
      </c>
      <c r="AC23" s="251">
        <f>'část B ind_AT_péče'!$G$9</f>
        <v>0</v>
      </c>
      <c r="AD23" s="251">
        <f>'část B ind_AT_péče'!$G$10</f>
        <v>0</v>
      </c>
      <c r="AE23" s="251">
        <f>'část B ind_AT_péče'!$G$11</f>
        <v>0</v>
      </c>
      <c r="AF23" s="256">
        <f>'část B ind_AT_péče'!$G$12</f>
        <v>0</v>
      </c>
      <c r="AG23" s="251">
        <f>'část B ind_AT_péče'!$G$13</f>
        <v>0</v>
      </c>
      <c r="AH23" s="251">
        <f>'část B ind_AT_péče'!$G$14</f>
        <v>0</v>
      </c>
      <c r="AI23" s="251">
        <f>'část B ind_AT_péče'!$H$6</f>
        <v>0</v>
      </c>
      <c r="AJ23" s="251">
        <f>'část B ind_AT_péče'!$H$7</f>
        <v>0</v>
      </c>
      <c r="AK23" s="251">
        <f>'část B ind_AT_péče'!$H$8</f>
        <v>0</v>
      </c>
      <c r="AL23" s="251">
        <f>'část B ind_AT_péče'!$H$9</f>
        <v>0</v>
      </c>
      <c r="AM23" s="251">
        <f>'část B ind_AT_péče'!$H$10</f>
        <v>0</v>
      </c>
      <c r="AN23" s="251">
        <f>'část B ind_AT_péče'!$H$11</f>
        <v>0</v>
      </c>
      <c r="AO23" s="256">
        <f>'část B ind_AT_péče'!$H$12</f>
        <v>0</v>
      </c>
      <c r="AP23" s="251">
        <f>'část B ind_AT_péče'!$H$13</f>
        <v>0</v>
      </c>
      <c r="AQ23" s="251">
        <f>'část B ind_AT_péče'!$H$14</f>
        <v>0</v>
      </c>
      <c r="AR23" s="251">
        <f>'část B ind_AT_péče'!$I$6</f>
        <v>0</v>
      </c>
      <c r="AS23" s="251">
        <f>'část B ind_AT_péče'!$I$7</f>
        <v>0</v>
      </c>
      <c r="AT23" s="251">
        <f>'část B ind_AT_péče'!$I$8</f>
        <v>0</v>
      </c>
      <c r="AU23" s="254"/>
      <c r="AV23" s="254"/>
      <c r="AW23" s="254"/>
      <c r="AX23" s="254"/>
      <c r="AY23" s="254"/>
      <c r="AZ23" s="254"/>
      <c r="BA23" s="254"/>
      <c r="BB23" s="254"/>
      <c r="BC23" s="254"/>
      <c r="BD23" s="254"/>
      <c r="BE23" s="254"/>
      <c r="BF23" s="254"/>
      <c r="BG23" s="254"/>
      <c r="BH23" s="254"/>
      <c r="BI23" s="254"/>
      <c r="BJ23" s="254"/>
      <c r="BK23" s="254"/>
      <c r="BL23" s="254"/>
      <c r="BM23" s="254"/>
      <c r="BN23" s="254"/>
      <c r="BO23" s="254"/>
      <c r="BP23" s="254"/>
      <c r="BT23" s="249">
        <f t="array" ref="BT23">SUM($H$44:$BP$44*H23:BP23)</f>
        <v>0</v>
      </c>
      <c r="BU23" s="262">
        <f>BT23*0.25</f>
        <v>0</v>
      </c>
    </row>
    <row r="24" spans="1:73" s="180" customFormat="1" ht="28.8" x14ac:dyDescent="0.3">
      <c r="A24" s="150" t="s">
        <v>516</v>
      </c>
      <c r="B24" s="186" t="s">
        <v>532</v>
      </c>
      <c r="C24" s="157">
        <f>'úvodní list'!$E$12</f>
        <v>0</v>
      </c>
      <c r="D24" s="157">
        <f>'úvodní list'!$E$13</f>
        <v>0</v>
      </c>
      <c r="E24" s="157">
        <f>'úvodní list'!$E$14</f>
        <v>0</v>
      </c>
      <c r="F24" s="157" t="str">
        <f>'úvodní list'!$E$15</f>
        <v>nevybráno</v>
      </c>
      <c r="G24" s="157">
        <f>'úvodní list'!$E$16</f>
        <v>0</v>
      </c>
      <c r="H24" s="250">
        <f>'část B ind_AT_péče'!$E$35</f>
        <v>0</v>
      </c>
      <c r="I24" s="250">
        <f>'část B ind_AT_péče'!$E$36</f>
        <v>0</v>
      </c>
      <c r="J24" s="250">
        <f>'část B ind_AT_péče'!$E$37</f>
        <v>0</v>
      </c>
      <c r="K24" s="250">
        <f>'část B ind_AT_péče'!$E$38</f>
        <v>0</v>
      </c>
      <c r="L24" s="250">
        <f>'část B ind_AT_péče'!$E$39</f>
        <v>0</v>
      </c>
      <c r="M24" s="251"/>
      <c r="N24" s="251"/>
      <c r="O24" s="251"/>
      <c r="P24" s="251"/>
      <c r="Q24" s="250">
        <f>'část B ind_AT_péče'!$F$35</f>
        <v>0</v>
      </c>
      <c r="R24" s="250">
        <f>'část B ind_AT_péče'!$F$36</f>
        <v>0</v>
      </c>
      <c r="S24" s="250">
        <f>'část B ind_AT_péče'!$F$37</f>
        <v>0</v>
      </c>
      <c r="T24" s="250">
        <f>'část B ind_AT_péče'!$F$38</f>
        <v>0</v>
      </c>
      <c r="U24" s="250">
        <f>'část B ind_AT_péče'!$F$39</f>
        <v>0</v>
      </c>
      <c r="V24" s="251"/>
      <c r="W24" s="251"/>
      <c r="X24" s="251"/>
      <c r="Y24" s="251"/>
      <c r="Z24" s="251"/>
      <c r="AA24" s="251"/>
      <c r="AB24" s="251"/>
      <c r="AC24" s="251"/>
      <c r="AD24" s="251"/>
      <c r="AE24" s="251"/>
      <c r="AF24" s="251"/>
      <c r="AG24" s="251"/>
      <c r="AH24" s="251"/>
      <c r="AI24" s="250">
        <f>'část B ind_AT_péče'!$H$35</f>
        <v>0</v>
      </c>
      <c r="AJ24" s="250">
        <f>'část B ind_AT_péče'!$H$36</f>
        <v>0</v>
      </c>
      <c r="AK24" s="250">
        <f>'část B ind_AT_péče'!$H$37</f>
        <v>0</v>
      </c>
      <c r="AL24" s="250">
        <f>'část B ind_AT_péče'!$H$38</f>
        <v>0</v>
      </c>
      <c r="AM24" s="250">
        <f>'část B ind_AT_péče'!$H$39</f>
        <v>0</v>
      </c>
      <c r="AN24" s="251"/>
      <c r="AO24" s="251"/>
      <c r="AP24" s="251"/>
      <c r="AQ24" s="251"/>
      <c r="AR24" s="250">
        <f>'část B ind_AT_péče'!$I$35</f>
        <v>0</v>
      </c>
      <c r="AS24" s="250">
        <f>'část B ind_AT_péče'!$I$36</f>
        <v>0</v>
      </c>
      <c r="AT24" s="250">
        <f>'část B ind_AT_péče'!$I$37</f>
        <v>0</v>
      </c>
      <c r="AU24" s="254"/>
      <c r="AV24" s="254"/>
      <c r="AW24" s="254"/>
      <c r="AX24" s="254"/>
      <c r="AY24" s="254"/>
      <c r="AZ24" s="254"/>
      <c r="BA24" s="254"/>
      <c r="BB24" s="254"/>
      <c r="BC24" s="254"/>
      <c r="BD24" s="254"/>
      <c r="BE24" s="254"/>
      <c r="BF24" s="254"/>
      <c r="BG24" s="254"/>
      <c r="BH24" s="254"/>
      <c r="BI24" s="254"/>
      <c r="BJ24" s="254"/>
      <c r="BK24" s="254"/>
      <c r="BL24" s="254"/>
      <c r="BM24" s="254"/>
      <c r="BN24" s="254"/>
      <c r="BO24" s="254"/>
      <c r="BP24" s="254"/>
      <c r="BT24" s="249">
        <f t="array" ref="BT24">SUM($H$44:$BP$44*H24:BP24)</f>
        <v>0</v>
      </c>
      <c r="BU24" s="262">
        <f>BT24*0.26</f>
        <v>0</v>
      </c>
    </row>
    <row r="25" spans="1:73" s="180" customFormat="1" ht="33" customHeight="1" x14ac:dyDescent="0.3">
      <c r="A25" s="150">
        <v>56</v>
      </c>
      <c r="B25" s="185" t="s">
        <v>354</v>
      </c>
      <c r="C25" s="157">
        <f>'úvodní list'!$E$12</f>
        <v>0</v>
      </c>
      <c r="D25" s="157">
        <f>'úvodní list'!$E$13</f>
        <v>0</v>
      </c>
      <c r="E25" s="157">
        <f>'úvodní list'!$E$14</f>
        <v>0</v>
      </c>
      <c r="F25" s="157" t="str">
        <f>'úvodní list'!$E$15</f>
        <v>nevybráno</v>
      </c>
      <c r="G25" s="157">
        <f>'úvodní list'!$E$16</f>
        <v>0</v>
      </c>
      <c r="H25" s="251">
        <f>'část B ind_AT_péče'!$E$19</f>
        <v>0</v>
      </c>
      <c r="I25" s="251">
        <f>'část B ind_AT_péče'!$E$20</f>
        <v>0</v>
      </c>
      <c r="J25" s="251">
        <f>'část B ind_AT_péče'!$E$21</f>
        <v>0</v>
      </c>
      <c r="K25" s="251">
        <f>'část B ind_AT_péče'!$E$22</f>
        <v>0</v>
      </c>
      <c r="L25" s="251">
        <f>'část B ind_AT_péče'!$E$23</f>
        <v>0</v>
      </c>
      <c r="M25" s="251">
        <f>'část B ind_AT_péče'!$E$24</f>
        <v>0</v>
      </c>
      <c r="N25" s="251">
        <f>'část B ind_AT_péče'!$F$19</f>
        <v>0</v>
      </c>
      <c r="O25" s="251">
        <f>'část B ind_AT_péče'!$F$20</f>
        <v>0</v>
      </c>
      <c r="P25" s="251">
        <f>'část B ind_AT_péče'!$F$21</f>
        <v>0</v>
      </c>
      <c r="Q25" s="251">
        <f>'část B ind_AT_péče'!$F$22</f>
        <v>0</v>
      </c>
      <c r="R25" s="251">
        <f>'část B ind_AT_péče'!$F$23</f>
        <v>0</v>
      </c>
      <c r="S25" s="251">
        <f>'část B ind_AT_péče'!$F$24</f>
        <v>0</v>
      </c>
      <c r="T25" s="251">
        <f>'část B ind_AT_péče'!$G$19</f>
        <v>0</v>
      </c>
      <c r="U25" s="251">
        <f>'část B ind_AT_péče'!$G$20</f>
        <v>0</v>
      </c>
      <c r="V25" s="251">
        <f>'část B ind_AT_péče'!$G$21</f>
        <v>0</v>
      </c>
      <c r="W25" s="251">
        <f>'část B ind_AT_péče'!$G$22</f>
        <v>0</v>
      </c>
      <c r="X25" s="251">
        <f>'část B ind_AT_péče'!$G$23</f>
        <v>0</v>
      </c>
      <c r="Y25" s="251">
        <f>'část B ind_AT_péče'!$G$24</f>
        <v>0</v>
      </c>
      <c r="Z25" s="251">
        <f>'část B ind_AT_péče'!$H$19</f>
        <v>0</v>
      </c>
      <c r="AA25" s="251">
        <f>'část B ind_AT_péče'!$H$20</f>
        <v>0</v>
      </c>
      <c r="AB25" s="251">
        <f>'část B ind_AT_péče'!$H$21</f>
        <v>0</v>
      </c>
      <c r="AC25" s="251">
        <f>'část B ind_AT_péče'!$H$22</f>
        <v>0</v>
      </c>
      <c r="AD25" s="251">
        <f>'část B ind_AT_péče'!$H$23</f>
        <v>0</v>
      </c>
      <c r="AE25" s="251">
        <f>'část B ind_AT_péče'!$H$24</f>
        <v>0</v>
      </c>
      <c r="AF25" s="254"/>
      <c r="AG25" s="254"/>
      <c r="AH25" s="254"/>
      <c r="AI25" s="254"/>
      <c r="AJ25" s="254"/>
      <c r="AK25" s="254"/>
      <c r="AL25" s="254"/>
      <c r="AM25" s="254"/>
      <c r="AN25" s="254"/>
      <c r="AO25" s="254"/>
      <c r="AP25" s="254"/>
      <c r="AQ25" s="254"/>
      <c r="AR25" s="254"/>
      <c r="AS25" s="254"/>
      <c r="AT25" s="254"/>
      <c r="AU25" s="254"/>
      <c r="AV25" s="254"/>
      <c r="AW25" s="254"/>
      <c r="AX25" s="254"/>
      <c r="AY25" s="254"/>
      <c r="AZ25" s="254"/>
      <c r="BA25" s="254"/>
      <c r="BB25" s="254"/>
      <c r="BC25" s="254"/>
      <c r="BD25" s="254"/>
      <c r="BE25" s="254"/>
      <c r="BF25" s="254"/>
      <c r="BG25" s="254"/>
      <c r="BH25" s="254"/>
      <c r="BI25" s="254"/>
      <c r="BJ25" s="254"/>
      <c r="BK25" s="254"/>
      <c r="BL25" s="254"/>
      <c r="BM25" s="254"/>
      <c r="BN25" s="254"/>
      <c r="BO25" s="254"/>
      <c r="BP25" s="254"/>
      <c r="BT25" s="249">
        <f t="array" ref="BT25">SUM($H$44:$BP$44*H25:BP25)</f>
        <v>0</v>
      </c>
      <c r="BU25" s="262">
        <f>BT25*0.27</f>
        <v>0</v>
      </c>
    </row>
    <row r="26" spans="1:73" s="180" customFormat="1" ht="33" customHeight="1" x14ac:dyDescent="0.3">
      <c r="A26" s="150">
        <v>56</v>
      </c>
      <c r="B26" s="185" t="s">
        <v>528</v>
      </c>
      <c r="C26" s="157">
        <f>'úvodní list'!$E$12</f>
        <v>0</v>
      </c>
      <c r="D26" s="157">
        <f>'úvodní list'!$E$13</f>
        <v>0</v>
      </c>
      <c r="E26" s="157">
        <f>'úvodní list'!$E$14</f>
        <v>0</v>
      </c>
      <c r="F26" s="157" t="str">
        <f>'úvodní list'!$E$15</f>
        <v>nevybráno</v>
      </c>
      <c r="G26" s="157">
        <f>'úvodní list'!$E$16</f>
        <v>0</v>
      </c>
      <c r="H26" s="251">
        <f>'část B ind_AT_prev'!$E$19</f>
        <v>0</v>
      </c>
      <c r="I26" s="251">
        <f>'část B ind_AT_prev'!$E$20</f>
        <v>0</v>
      </c>
      <c r="J26" s="251">
        <f>'část B ind_AT_prev'!$E$21</f>
        <v>0</v>
      </c>
      <c r="K26" s="251">
        <f>'část B ind_AT_prev'!$E$22</f>
        <v>0</v>
      </c>
      <c r="L26" s="251">
        <f>'část B ind_AT_prev'!$E$23</f>
        <v>0</v>
      </c>
      <c r="M26" s="251">
        <f>'část B ind_AT_prev'!$E$24</f>
        <v>0</v>
      </c>
      <c r="N26" s="251">
        <f>'část B ind_AT_prev'!$F$19</f>
        <v>0</v>
      </c>
      <c r="O26" s="251">
        <f>'část B ind_AT_prev'!$F$20</f>
        <v>0</v>
      </c>
      <c r="P26" s="251">
        <f>'část B ind_AT_prev'!$F$21</f>
        <v>0</v>
      </c>
      <c r="Q26" s="251">
        <f>'část B ind_AT_prev'!$F$22</f>
        <v>0</v>
      </c>
      <c r="R26" s="251">
        <f>'část B ind_AT_prev'!$F$23</f>
        <v>0</v>
      </c>
      <c r="S26" s="251">
        <f>'část B ind_AT_prev'!$F$24</f>
        <v>0</v>
      </c>
      <c r="T26" s="251">
        <f>'část B ind_AT_prev'!$G$19</f>
        <v>0</v>
      </c>
      <c r="U26" s="251">
        <f>'část B ind_AT_prev'!$G$20</f>
        <v>0</v>
      </c>
      <c r="V26" s="251">
        <f>'část B ind_AT_prev'!$G$21</f>
        <v>0</v>
      </c>
      <c r="W26" s="251">
        <f>'část B ind_AT_prev'!$G$22</f>
        <v>0</v>
      </c>
      <c r="X26" s="251">
        <f>'část B ind_AT_prev'!$G$23</f>
        <v>0</v>
      </c>
      <c r="Y26" s="251">
        <f>'část B ind_AT_prev'!$G$24</f>
        <v>0</v>
      </c>
      <c r="Z26" s="251">
        <f>'část B ind_AT_prev'!$H$19</f>
        <v>0</v>
      </c>
      <c r="AA26" s="251">
        <f>'část B ind_AT_prev'!$H$20</f>
        <v>0</v>
      </c>
      <c r="AB26" s="251">
        <f>'část B ind_AT_prev'!$H$21</f>
        <v>0</v>
      </c>
      <c r="AC26" s="251">
        <f>'část B ind_AT_prev'!$H$22</f>
        <v>0</v>
      </c>
      <c r="AD26" s="251">
        <f>'část B ind_AT_prev'!$H$23</f>
        <v>0</v>
      </c>
      <c r="AE26" s="251">
        <f>'část B ind_AT_prev'!$H$24</f>
        <v>0</v>
      </c>
      <c r="AF26" s="254"/>
      <c r="AG26" s="254"/>
      <c r="AH26" s="254"/>
      <c r="AI26" s="254"/>
      <c r="AJ26" s="254"/>
      <c r="AK26" s="254"/>
      <c r="AL26" s="254"/>
      <c r="AM26" s="254"/>
      <c r="AN26" s="254"/>
      <c r="AO26" s="254"/>
      <c r="AP26" s="254"/>
      <c r="AQ26" s="254"/>
      <c r="AR26" s="254"/>
      <c r="AS26" s="254"/>
      <c r="AT26" s="254"/>
      <c r="AU26" s="254"/>
      <c r="AV26" s="254"/>
      <c r="AW26" s="254"/>
      <c r="AX26" s="254"/>
      <c r="AY26" s="254"/>
      <c r="AZ26" s="254"/>
      <c r="BA26" s="254"/>
      <c r="BB26" s="254"/>
      <c r="BC26" s="254"/>
      <c r="BD26" s="254"/>
      <c r="BE26" s="254"/>
      <c r="BF26" s="254"/>
      <c r="BG26" s="254"/>
      <c r="BH26" s="254"/>
      <c r="BI26" s="254"/>
      <c r="BJ26" s="254"/>
      <c r="BK26" s="254"/>
      <c r="BL26" s="254"/>
      <c r="BM26" s="254"/>
      <c r="BN26" s="254"/>
      <c r="BO26" s="254"/>
      <c r="BP26" s="254"/>
      <c r="BT26" s="249">
        <f t="array" ref="BT26">SUM($H$44:$BP$44*H26:BP26)</f>
        <v>0</v>
      </c>
      <c r="BU26" s="262">
        <f>BT26*0.28</f>
        <v>0</v>
      </c>
    </row>
    <row r="27" spans="1:73" s="180" customFormat="1" ht="33" customHeight="1" x14ac:dyDescent="0.3">
      <c r="A27" s="150">
        <v>56</v>
      </c>
      <c r="B27" s="187" t="s">
        <v>549</v>
      </c>
      <c r="C27" s="157">
        <f>'úvodní list'!$E$12</f>
        <v>0</v>
      </c>
      <c r="D27" s="157">
        <f>'úvodní list'!$E$13</f>
        <v>0</v>
      </c>
      <c r="E27" s="157">
        <f>'úvodní list'!$E$14</f>
        <v>0</v>
      </c>
      <c r="F27" s="157" t="str">
        <f>'úvodní list'!$E$15</f>
        <v>nevybráno</v>
      </c>
      <c r="G27" s="157">
        <f>'úvodní list'!$E$16</f>
        <v>0</v>
      </c>
      <c r="H27" s="251">
        <f>'část B ind_P_péče'!$E$16</f>
        <v>0</v>
      </c>
      <c r="I27" s="251">
        <f>'část B ind_P_péče'!$E$17</f>
        <v>0</v>
      </c>
      <c r="J27" s="251">
        <f>'část B ind_P_péče'!$E$18</f>
        <v>0</v>
      </c>
      <c r="K27" s="251">
        <f>'část B ind_P_péče'!$E$19</f>
        <v>0</v>
      </c>
      <c r="L27" s="251">
        <f>'část B ind_P_péče'!$E$20</f>
        <v>0</v>
      </c>
      <c r="M27" s="251">
        <f>'část B ind_P_péče'!$E$21</f>
        <v>0</v>
      </c>
      <c r="N27" s="251">
        <f>'část B ind_P_péče'!$F$16</f>
        <v>0</v>
      </c>
      <c r="O27" s="251">
        <f>'část B ind_P_péče'!$F$17</f>
        <v>0</v>
      </c>
      <c r="P27" s="251">
        <f>'část B ind_P_péče'!$F$18</f>
        <v>0</v>
      </c>
      <c r="Q27" s="251">
        <f>'část B ind_P_péče'!$F$19</f>
        <v>0</v>
      </c>
      <c r="R27" s="251">
        <f>'část B ind_P_péče'!$F$20</f>
        <v>0</v>
      </c>
      <c r="S27" s="251">
        <f>'část B ind_P_péče'!$F$21</f>
        <v>0</v>
      </c>
      <c r="T27" s="251">
        <f>'část B ind_P_péče'!$G$16</f>
        <v>0</v>
      </c>
      <c r="U27" s="251">
        <f>'část B ind_P_péče'!$G$17</f>
        <v>0</v>
      </c>
      <c r="V27" s="251">
        <f>'část B ind_P_péče'!$G$18</f>
        <v>0</v>
      </c>
      <c r="W27" s="251">
        <f>'část B ind_P_péče'!$G$19</f>
        <v>0</v>
      </c>
      <c r="X27" s="251">
        <f>'část B ind_P_péče'!$G$20</f>
        <v>0</v>
      </c>
      <c r="Y27" s="251">
        <f>'část B ind_P_péče'!$G$21</f>
        <v>0</v>
      </c>
      <c r="Z27" s="251">
        <f>'část B ind_P_péče'!$H$16</f>
        <v>0</v>
      </c>
      <c r="AA27" s="251">
        <f>'část B ind_P_péče'!$H$17</f>
        <v>0</v>
      </c>
      <c r="AB27" s="251">
        <f>'část B ind_P_péče'!$H$18</f>
        <v>0</v>
      </c>
      <c r="AC27" s="251">
        <f>'část B ind_P_péče'!$H$19</f>
        <v>0</v>
      </c>
      <c r="AD27" s="251">
        <f>'část B ind_P_péče'!$H$20</f>
        <v>0</v>
      </c>
      <c r="AE27" s="251">
        <f>'část B ind_P_péče'!$H$21</f>
        <v>0</v>
      </c>
      <c r="AF27" s="254"/>
      <c r="AG27" s="254"/>
      <c r="AH27" s="254"/>
      <c r="AI27" s="254"/>
      <c r="AJ27" s="254"/>
      <c r="AK27" s="254"/>
      <c r="AL27" s="254"/>
      <c r="AM27" s="254"/>
      <c r="AN27" s="254"/>
      <c r="AO27" s="254"/>
      <c r="AP27" s="254"/>
      <c r="AQ27" s="254"/>
      <c r="AR27" s="254"/>
      <c r="AS27" s="254"/>
      <c r="AT27" s="254"/>
      <c r="AU27" s="254"/>
      <c r="AV27" s="254"/>
      <c r="AW27" s="254"/>
      <c r="AX27" s="254"/>
      <c r="AY27" s="254"/>
      <c r="AZ27" s="254"/>
      <c r="BA27" s="254"/>
      <c r="BB27" s="254"/>
      <c r="BC27" s="254"/>
      <c r="BD27" s="254"/>
      <c r="BE27" s="254"/>
      <c r="BF27" s="254"/>
      <c r="BG27" s="254"/>
      <c r="BH27" s="254"/>
      <c r="BI27" s="254"/>
      <c r="BJ27" s="254"/>
      <c r="BK27" s="254"/>
      <c r="BL27" s="254"/>
      <c r="BM27" s="254"/>
      <c r="BN27" s="254"/>
      <c r="BO27" s="254"/>
      <c r="BP27" s="254"/>
      <c r="BT27" s="249">
        <f t="array" ref="BT27">SUM($H$44:$BP$44*H27:BP27)</f>
        <v>0</v>
      </c>
      <c r="BU27" s="262">
        <f>BT27*0.29</f>
        <v>0</v>
      </c>
    </row>
    <row r="28" spans="1:73" s="180" customFormat="1" ht="28.8" x14ac:dyDescent="0.3">
      <c r="A28" s="150" t="s">
        <v>517</v>
      </c>
      <c r="B28" s="186" t="s">
        <v>532</v>
      </c>
      <c r="C28" s="157">
        <f>'úvodní list'!$E$12</f>
        <v>0</v>
      </c>
      <c r="D28" s="157">
        <f>'úvodní list'!$E$13</f>
        <v>0</v>
      </c>
      <c r="E28" s="157">
        <f>'úvodní list'!$E$14</f>
        <v>0</v>
      </c>
      <c r="F28" s="157" t="str">
        <f>'úvodní list'!$E$15</f>
        <v>nevybráno</v>
      </c>
      <c r="G28" s="157">
        <f>'úvodní list'!$E$16</f>
        <v>0</v>
      </c>
      <c r="H28" s="251">
        <f>'část B ind_AT_péče'!$E$44</f>
        <v>0</v>
      </c>
      <c r="I28" s="251">
        <f>'část B ind_AT_péče'!$E$45</f>
        <v>0</v>
      </c>
      <c r="J28" s="251">
        <f>'část B ind_AT_péče'!$E$46</f>
        <v>0</v>
      </c>
      <c r="K28" s="251">
        <f>'část B ind_AT_péče'!$E$47</f>
        <v>0</v>
      </c>
      <c r="L28" s="251">
        <f>'část B ind_AT_péče'!$E$48</f>
        <v>0</v>
      </c>
      <c r="M28" s="251">
        <f>'část B ind_AT_péče'!$E$49</f>
        <v>0</v>
      </c>
      <c r="N28" s="251">
        <f>'část B ind_AT_péče'!$F$44</f>
        <v>0</v>
      </c>
      <c r="O28" s="251">
        <f>'část B ind_AT_péče'!$F$45</f>
        <v>0</v>
      </c>
      <c r="P28" s="251">
        <f>'část B ind_AT_péče'!$F$46</f>
        <v>0</v>
      </c>
      <c r="Q28" s="251">
        <f>'část B ind_AT_péče'!$F$47</f>
        <v>0</v>
      </c>
      <c r="R28" s="251">
        <f>'část B ind_AT_péče'!$F$48</f>
        <v>0</v>
      </c>
      <c r="S28" s="251">
        <f>'část B ind_AT_péče'!$F$49</f>
        <v>0</v>
      </c>
      <c r="T28" s="251">
        <f>'část B ind_AT_péče'!$G$44</f>
        <v>0</v>
      </c>
      <c r="U28" s="251">
        <f>'část B ind_AT_péče'!$G$45</f>
        <v>0</v>
      </c>
      <c r="V28" s="251">
        <f>'část B ind_AT_péče'!$G$46</f>
        <v>0</v>
      </c>
      <c r="W28" s="251">
        <f>'část B ind_AT_péče'!$G$47</f>
        <v>0</v>
      </c>
      <c r="X28" s="251">
        <f>'část B ind_AT_péče'!$G$48</f>
        <v>0</v>
      </c>
      <c r="Y28" s="251">
        <f>'část B ind_AT_péče'!$G$49</f>
        <v>0</v>
      </c>
      <c r="Z28" s="251">
        <f>'část B ind_AT_péče'!$H$44</f>
        <v>0</v>
      </c>
      <c r="AA28" s="251">
        <f>'část B ind_AT_péče'!$H$45</f>
        <v>0</v>
      </c>
      <c r="AB28" s="251">
        <f>'část B ind_AT_péče'!$H$46</f>
        <v>0</v>
      </c>
      <c r="AC28" s="251">
        <f>'část B ind_AT_péče'!$H$47</f>
        <v>0</v>
      </c>
      <c r="AD28" s="251">
        <f>'část B ind_AT_péče'!$H$48</f>
        <v>0</v>
      </c>
      <c r="AE28" s="251">
        <f>'část B ind_AT_péče'!$H$49</f>
        <v>0</v>
      </c>
      <c r="AF28" s="254"/>
      <c r="AG28" s="254"/>
      <c r="AH28" s="254"/>
      <c r="AI28" s="254"/>
      <c r="AJ28" s="254"/>
      <c r="AK28" s="254"/>
      <c r="AL28" s="254"/>
      <c r="AM28" s="254"/>
      <c r="AN28" s="254"/>
      <c r="AO28" s="254"/>
      <c r="AP28" s="254"/>
      <c r="AQ28" s="254"/>
      <c r="AR28" s="254"/>
      <c r="AS28" s="254"/>
      <c r="AT28" s="254"/>
      <c r="AU28" s="254"/>
      <c r="AV28" s="254"/>
      <c r="AW28" s="254"/>
      <c r="AX28" s="254"/>
      <c r="AY28" s="254"/>
      <c r="AZ28" s="254"/>
      <c r="BA28" s="254"/>
      <c r="BB28" s="254"/>
      <c r="BC28" s="254"/>
      <c r="BD28" s="254"/>
      <c r="BE28" s="254"/>
      <c r="BF28" s="254"/>
      <c r="BG28" s="254"/>
      <c r="BH28" s="254"/>
      <c r="BI28" s="254"/>
      <c r="BJ28" s="254"/>
      <c r="BK28" s="254"/>
      <c r="BL28" s="254"/>
      <c r="BM28" s="254"/>
      <c r="BN28" s="254"/>
      <c r="BO28" s="254"/>
      <c r="BP28" s="254"/>
      <c r="BT28" s="249">
        <f t="array" ref="BT28">SUM($H$44:$BP$44*H28:BP28)</f>
        <v>0</v>
      </c>
      <c r="BU28" s="262">
        <f>BT28*0.31</f>
        <v>0</v>
      </c>
    </row>
    <row r="29" spans="1:73" s="180" customFormat="1" ht="28.8" x14ac:dyDescent="0.3">
      <c r="A29" s="150" t="s">
        <v>538</v>
      </c>
      <c r="B29" s="186" t="s">
        <v>531</v>
      </c>
      <c r="C29" s="157">
        <f>'úvodní list'!$E$12</f>
        <v>0</v>
      </c>
      <c r="D29" s="157">
        <f>'úvodní list'!$E$13</f>
        <v>0</v>
      </c>
      <c r="E29" s="157">
        <f>'úvodní list'!$E$14</f>
        <v>0</v>
      </c>
      <c r="F29" s="157" t="str">
        <f>'úvodní list'!$E$15</f>
        <v>nevybráno</v>
      </c>
      <c r="G29" s="157">
        <f>'úvodní list'!$E$16</f>
        <v>0</v>
      </c>
      <c r="H29" s="251">
        <f>'část B ind_AT_prev'!$E$44</f>
        <v>0</v>
      </c>
      <c r="I29" s="251">
        <f>'část B ind_AT_prev'!$E$45</f>
        <v>0</v>
      </c>
      <c r="J29" s="251">
        <f>'část B ind_AT_prev'!$E$46</f>
        <v>0</v>
      </c>
      <c r="K29" s="251">
        <f>'část B ind_AT_prev'!$E$47</f>
        <v>0</v>
      </c>
      <c r="L29" s="251">
        <f>'část B ind_AT_prev'!$E$48</f>
        <v>0</v>
      </c>
      <c r="M29" s="251">
        <f>'část B ind_AT_prev'!$E$49</f>
        <v>0</v>
      </c>
      <c r="N29" s="251">
        <f>'část B ind_AT_prev'!$F$44</f>
        <v>0</v>
      </c>
      <c r="O29" s="251">
        <f>'část B ind_AT_prev'!$F$45</f>
        <v>0</v>
      </c>
      <c r="P29" s="251">
        <f>'část B ind_AT_prev'!$F$46</f>
        <v>0</v>
      </c>
      <c r="Q29" s="251">
        <f>'část B ind_AT_prev'!$F$47</f>
        <v>0</v>
      </c>
      <c r="R29" s="251">
        <f>'část B ind_AT_prev'!$F$48</f>
        <v>0</v>
      </c>
      <c r="S29" s="251">
        <f>'část B ind_AT_prev'!$F$49</f>
        <v>0</v>
      </c>
      <c r="T29" s="251">
        <f>'část B ind_AT_prev'!$G$44</f>
        <v>0</v>
      </c>
      <c r="U29" s="251">
        <f>'část B ind_AT_prev'!$G$45</f>
        <v>0</v>
      </c>
      <c r="V29" s="251">
        <f>'část B ind_AT_prev'!$G$46</f>
        <v>0</v>
      </c>
      <c r="W29" s="251">
        <f>'část B ind_AT_prev'!$G$47</f>
        <v>0</v>
      </c>
      <c r="X29" s="251">
        <f>'část B ind_AT_prev'!$G$48</f>
        <v>0</v>
      </c>
      <c r="Y29" s="251">
        <f>'část B ind_AT_prev'!$G$49</f>
        <v>0</v>
      </c>
      <c r="Z29" s="251">
        <f>'část B ind_AT_prev'!$H$44</f>
        <v>0</v>
      </c>
      <c r="AA29" s="251">
        <f>'část B ind_AT_prev'!$H$45</f>
        <v>0</v>
      </c>
      <c r="AB29" s="251">
        <f>'část B ind_AT_prev'!$H$46</f>
        <v>0</v>
      </c>
      <c r="AC29" s="251">
        <f>'část B ind_AT_prev'!$H$47</f>
        <v>0</v>
      </c>
      <c r="AD29" s="251">
        <f>'část B ind_AT_prev'!$H$48</f>
        <v>0</v>
      </c>
      <c r="AE29" s="251">
        <f>'část B ind_AT_prev'!$H$49</f>
        <v>0</v>
      </c>
      <c r="AF29" s="254"/>
      <c r="AG29" s="254"/>
      <c r="AH29" s="254"/>
      <c r="AI29" s="254"/>
      <c r="AJ29" s="254"/>
      <c r="AK29" s="254"/>
      <c r="AL29" s="254"/>
      <c r="AM29" s="254"/>
      <c r="AN29" s="254"/>
      <c r="AO29" s="254"/>
      <c r="AP29" s="254"/>
      <c r="AQ29" s="254"/>
      <c r="AR29" s="254"/>
      <c r="AS29" s="254"/>
      <c r="AT29" s="254"/>
      <c r="AU29" s="254"/>
      <c r="AV29" s="254"/>
      <c r="AW29" s="254"/>
      <c r="AX29" s="254"/>
      <c r="AY29" s="254"/>
      <c r="AZ29" s="254"/>
      <c r="BA29" s="254"/>
      <c r="BB29" s="254"/>
      <c r="BC29" s="254"/>
      <c r="BD29" s="254"/>
      <c r="BE29" s="254"/>
      <c r="BF29" s="254"/>
      <c r="BG29" s="254"/>
      <c r="BH29" s="254"/>
      <c r="BI29" s="254"/>
      <c r="BJ29" s="254"/>
      <c r="BK29" s="254"/>
      <c r="BL29" s="254"/>
      <c r="BM29" s="254"/>
      <c r="BN29" s="254"/>
      <c r="BO29" s="254"/>
      <c r="BP29" s="254"/>
      <c r="BT29" s="249">
        <f t="array" ref="BT29">SUM($H$44:$BP$44*H29:BP29)</f>
        <v>0</v>
      </c>
      <c r="BU29" s="262">
        <f>BT29*0.32</f>
        <v>0</v>
      </c>
    </row>
    <row r="30" spans="1:73" s="180" customFormat="1" ht="34.5" customHeight="1" x14ac:dyDescent="0.3">
      <c r="A30" s="169">
        <v>61</v>
      </c>
      <c r="B30" s="185" t="s">
        <v>528</v>
      </c>
      <c r="C30" s="157">
        <f>'úvodní list'!$E$12</f>
        <v>0</v>
      </c>
      <c r="D30" s="157">
        <f>'úvodní list'!$E$13</f>
        <v>0</v>
      </c>
      <c r="E30" s="157">
        <f>'úvodní list'!$E$14</f>
        <v>0</v>
      </c>
      <c r="F30" s="157" t="str">
        <f>'úvodní list'!$E$15</f>
        <v>nevybráno</v>
      </c>
      <c r="G30" s="157">
        <f>'úvodní list'!$E$16</f>
        <v>0</v>
      </c>
      <c r="H30" s="417">
        <f>'část B ind_AT_prev'!$E$7</f>
        <v>0</v>
      </c>
      <c r="I30" s="417">
        <f>'část B ind_AT_prev'!$E$6</f>
        <v>0</v>
      </c>
      <c r="J30" s="251">
        <f>'část B ind_AT_prev'!$E$8</f>
        <v>0</v>
      </c>
      <c r="K30" s="251">
        <f>'část B ind_AT_prev'!$E$9</f>
        <v>0</v>
      </c>
      <c r="L30" s="251">
        <f>'část B ind_AT_prev'!$E$10</f>
        <v>0</v>
      </c>
      <c r="M30" s="251">
        <f>'část B ind_AT_prev'!$E$11</f>
        <v>0</v>
      </c>
      <c r="N30" s="417">
        <f>'část B ind_AT_prev'!$E$12</f>
        <v>0</v>
      </c>
      <c r="O30" s="251">
        <f>'část B ind_AT_prev'!$E$13</f>
        <v>0</v>
      </c>
      <c r="P30" s="251">
        <f>'část B ind_AT_prev'!$E$14</f>
        <v>0</v>
      </c>
      <c r="Q30" s="251">
        <f>'část B ind_AT_prev'!$F$7</f>
        <v>0</v>
      </c>
      <c r="R30" s="251">
        <f>'část B ind_AT_prev'!$F$6</f>
        <v>0</v>
      </c>
      <c r="S30" s="251">
        <f>'část B ind_AT_prev'!$F$8</f>
        <v>0</v>
      </c>
      <c r="T30" s="251">
        <f>'část B ind_AT_prev'!$F$9</f>
        <v>0</v>
      </c>
      <c r="U30" s="251">
        <f>'část B ind_AT_prev'!$F$10</f>
        <v>0</v>
      </c>
      <c r="V30" s="251">
        <f>'část B ind_AT_prev'!$F$11</f>
        <v>0</v>
      </c>
      <c r="W30" s="417">
        <f>'část B ind_AT_prev'!$F$12</f>
        <v>0</v>
      </c>
      <c r="X30" s="251">
        <f>'část B ind_AT_prev'!$F$13</f>
        <v>0</v>
      </c>
      <c r="Y30" s="251">
        <f>'část B ind_AT_prev'!$F$14</f>
        <v>0</v>
      </c>
      <c r="Z30" s="251">
        <f>'část B ind_AT_prev'!$G$7</f>
        <v>0</v>
      </c>
      <c r="AA30" s="251">
        <f>'část B ind_AT_prev'!$G$6</f>
        <v>0</v>
      </c>
      <c r="AB30" s="251">
        <f>'část B ind_AT_prev'!$G$8</f>
        <v>0</v>
      </c>
      <c r="AC30" s="251">
        <f>'část B ind_AT_prev'!$G$9</f>
        <v>0</v>
      </c>
      <c r="AD30" s="251">
        <f>'část B ind_AT_prev'!$G$10</f>
        <v>0</v>
      </c>
      <c r="AE30" s="251">
        <f>'část B ind_AT_prev'!$G$11</f>
        <v>0</v>
      </c>
      <c r="AF30" s="417">
        <f>'část B ind_AT_prev'!$G$12</f>
        <v>0</v>
      </c>
      <c r="AG30" s="251">
        <f>'část B ind_AT_prev'!$G$13</f>
        <v>0</v>
      </c>
      <c r="AH30" s="251">
        <f>'část B ind_AT_prev'!$G$14</f>
        <v>0</v>
      </c>
      <c r="AI30" s="251">
        <f>'část B ind_AT_prev'!$H$7</f>
        <v>0</v>
      </c>
      <c r="AJ30" s="251">
        <f>'část B ind_AT_prev'!$H$6</f>
        <v>0</v>
      </c>
      <c r="AK30" s="251">
        <f>'část B ind_AT_prev'!$H$8</f>
        <v>0</v>
      </c>
      <c r="AL30" s="251">
        <f>'část B ind_AT_prev'!$H$9</f>
        <v>0</v>
      </c>
      <c r="AM30" s="251">
        <f>'část B ind_AT_prev'!$H$10</f>
        <v>0</v>
      </c>
      <c r="AN30" s="251">
        <f>'část B ind_AT_prev'!$H$11</f>
        <v>0</v>
      </c>
      <c r="AO30" s="417">
        <f>'část B ind_AT_prev'!$H$12</f>
        <v>0</v>
      </c>
      <c r="AP30" s="251">
        <f>'část B ind_AT_prev'!$H$13</f>
        <v>0</v>
      </c>
      <c r="AQ30" s="251">
        <f>'část B ind_AT_prev'!$H$14</f>
        <v>0</v>
      </c>
      <c r="AR30" s="251">
        <f>'část B ind_AT_prev'!$I$7</f>
        <v>0</v>
      </c>
      <c r="AS30" s="251">
        <f>'část B ind_AT_prev'!$I$6</f>
        <v>0</v>
      </c>
      <c r="AT30" s="251">
        <f>'část B ind_AT_prev'!$I$8</f>
        <v>0</v>
      </c>
      <c r="AU30" s="251">
        <f>'část B ind_AT_prev'!$I$9</f>
        <v>0</v>
      </c>
      <c r="AV30" s="251">
        <f>'část B ind_AT_prev'!$I$10</f>
        <v>0</v>
      </c>
      <c r="AW30" s="254"/>
      <c r="AX30" s="254"/>
      <c r="AY30" s="254"/>
      <c r="AZ30" s="254"/>
      <c r="BA30" s="254"/>
      <c r="BB30" s="254"/>
      <c r="BC30" s="254"/>
      <c r="BD30" s="254"/>
      <c r="BE30" s="254"/>
      <c r="BF30" s="254"/>
      <c r="BG30" s="254"/>
      <c r="BH30" s="254"/>
      <c r="BI30" s="254"/>
      <c r="BJ30" s="254"/>
      <c r="BK30" s="254"/>
      <c r="BL30" s="254"/>
      <c r="BM30" s="254"/>
      <c r="BN30" s="254"/>
      <c r="BO30" s="254"/>
      <c r="BP30" s="254"/>
      <c r="BT30" s="249">
        <f t="array" ref="BT30">SUM($H$44:$BP$44*H30:BP30)</f>
        <v>0</v>
      </c>
      <c r="BU30" s="262">
        <f>BT30*0.33</f>
        <v>0</v>
      </c>
    </row>
    <row r="31" spans="1:73" s="180" customFormat="1" ht="28.8" x14ac:dyDescent="0.3">
      <c r="A31" s="169" t="s">
        <v>529</v>
      </c>
      <c r="B31" s="186" t="s">
        <v>531</v>
      </c>
      <c r="C31" s="157">
        <f>'úvodní list'!$E$12</f>
        <v>0</v>
      </c>
      <c r="D31" s="157">
        <f>'úvodní list'!$E$13</f>
        <v>0</v>
      </c>
      <c r="E31" s="157">
        <f>'úvodní list'!$E$14</f>
        <v>0</v>
      </c>
      <c r="F31" s="157" t="str">
        <f>'úvodní list'!$E$15</f>
        <v>nevybráno</v>
      </c>
      <c r="G31" s="157">
        <f>'úvodní list'!$E$16</f>
        <v>0</v>
      </c>
      <c r="H31" s="251">
        <f>'část B ind_AT_prev'!$E$33</f>
        <v>0</v>
      </c>
      <c r="I31" s="251">
        <f>'část B ind_AT_prev'!$E$34</f>
        <v>0</v>
      </c>
      <c r="J31" s="251">
        <f>'část B ind_AT_prev'!$E$35</f>
        <v>0</v>
      </c>
      <c r="K31" s="251"/>
      <c r="L31" s="251"/>
      <c r="M31" s="251">
        <f>'část B ind_AT_prev'!$E$36</f>
        <v>0</v>
      </c>
      <c r="N31" s="251">
        <f>'část B ind_AT_prev'!$E$37</f>
        <v>0</v>
      </c>
      <c r="O31" s="251">
        <f>'část B ind_AT_prev'!$E$38</f>
        <v>0</v>
      </c>
      <c r="P31" s="251">
        <f>'část B ind_AT_prev'!$E$39</f>
        <v>0</v>
      </c>
      <c r="Q31" s="251">
        <f>'část B ind_AT_prev'!$F$33</f>
        <v>0</v>
      </c>
      <c r="R31" s="251">
        <f>'část B ind_AT_prev'!$F$34</f>
        <v>0</v>
      </c>
      <c r="S31" s="251">
        <f>'část B ind_AT_prev'!$F$35</f>
        <v>0</v>
      </c>
      <c r="T31" s="251"/>
      <c r="U31" s="251"/>
      <c r="V31" s="251">
        <f>'část B ind_AT_prev'!$F$36</f>
        <v>0</v>
      </c>
      <c r="W31" s="251">
        <f>'část B ind_AT_prev'!$F$37</f>
        <v>0</v>
      </c>
      <c r="X31" s="251">
        <f>'část B ind_AT_prev'!$F$38</f>
        <v>0</v>
      </c>
      <c r="Y31" s="251">
        <f>'část B ind_AT_prev'!$F$39</f>
        <v>0</v>
      </c>
      <c r="Z31" s="251"/>
      <c r="AA31" s="251"/>
      <c r="AB31" s="251"/>
      <c r="AC31" s="251"/>
      <c r="AD31" s="251"/>
      <c r="AE31" s="251"/>
      <c r="AF31" s="251"/>
      <c r="AG31" s="251"/>
      <c r="AH31" s="251"/>
      <c r="AI31" s="251">
        <f>'část B ind_AT_prev'!$H$33</f>
        <v>0</v>
      </c>
      <c r="AJ31" s="251">
        <f>'část B ind_AT_prev'!$H$34</f>
        <v>0</v>
      </c>
      <c r="AK31" s="251">
        <f>'část B ind_AT_prev'!$H$35</f>
        <v>0</v>
      </c>
      <c r="AL31" s="251"/>
      <c r="AM31" s="251"/>
      <c r="AN31" s="251">
        <f>'část B ind_AT_prev'!$H$36</f>
        <v>0</v>
      </c>
      <c r="AO31" s="251">
        <f>'část B ind_AT_prev'!$H$37</f>
        <v>0</v>
      </c>
      <c r="AP31" s="251">
        <f>'část B ind_AT_prev'!$H$38</f>
        <v>0</v>
      </c>
      <c r="AQ31" s="251">
        <f>'část B ind_AT_prev'!$H$39</f>
        <v>0</v>
      </c>
      <c r="AR31" s="251">
        <f>'část B ind_AT_prev'!$I$33</f>
        <v>0</v>
      </c>
      <c r="AS31" s="251">
        <f>'část B ind_AT_prev'!$I$34</f>
        <v>0</v>
      </c>
      <c r="AT31" s="251">
        <f>'část B ind_AT_prev'!$I$35</f>
        <v>0</v>
      </c>
      <c r="AU31" s="251"/>
      <c r="AV31" s="251"/>
      <c r="AW31" s="254"/>
      <c r="AX31" s="254"/>
      <c r="AY31" s="254"/>
      <c r="AZ31" s="254"/>
      <c r="BA31" s="254"/>
      <c r="BB31" s="254"/>
      <c r="BC31" s="254"/>
      <c r="BD31" s="254"/>
      <c r="BE31" s="254"/>
      <c r="BF31" s="254"/>
      <c r="BG31" s="254"/>
      <c r="BH31" s="254"/>
      <c r="BI31" s="254"/>
      <c r="BJ31" s="254"/>
      <c r="BK31" s="254"/>
      <c r="BL31" s="254"/>
      <c r="BM31" s="254"/>
      <c r="BN31" s="254"/>
      <c r="BO31" s="254"/>
      <c r="BP31" s="254"/>
      <c r="BT31" s="249">
        <f t="array" ref="BT31">SUM($H$44:$BP$44*H31:BP31)</f>
        <v>0</v>
      </c>
      <c r="BU31" s="262">
        <f>BT31*0.34</f>
        <v>0</v>
      </c>
    </row>
    <row r="32" spans="1:73" s="180" customFormat="1" ht="30.75" customHeight="1" x14ac:dyDescent="0.3">
      <c r="A32" s="150">
        <v>66</v>
      </c>
      <c r="B32" s="187" t="s">
        <v>549</v>
      </c>
      <c r="C32" s="157">
        <f>'úvodní list'!$E$12</f>
        <v>0</v>
      </c>
      <c r="D32" s="157">
        <f>'úvodní list'!$E$13</f>
        <v>0</v>
      </c>
      <c r="E32" s="157">
        <f>'úvodní list'!$E$14</f>
        <v>0</v>
      </c>
      <c r="F32" s="157" t="str">
        <f>'úvodní list'!$E$15</f>
        <v>nevybráno</v>
      </c>
      <c r="G32" s="157">
        <f>'úvodní list'!$E$16</f>
        <v>0</v>
      </c>
      <c r="H32" s="251">
        <f>'část B ind_P_péče'!$E$6</f>
        <v>0</v>
      </c>
      <c r="I32" s="251">
        <f>'část B ind_P_péče'!$E$7</f>
        <v>0</v>
      </c>
      <c r="J32" s="251">
        <f>'část B ind_P_péče'!$E$8</f>
        <v>0</v>
      </c>
      <c r="K32" s="251">
        <f>'část B ind_P_péče'!$E$9</f>
        <v>0</v>
      </c>
      <c r="L32" s="251">
        <f>'část B ind_P_péče'!$E$10</f>
        <v>0</v>
      </c>
      <c r="M32" s="251">
        <f>'část B ind_P_péče'!$E$11</f>
        <v>0</v>
      </c>
      <c r="N32" s="251">
        <f>'část B ind_P_péče'!$F$6</f>
        <v>0</v>
      </c>
      <c r="O32" s="251">
        <f>'část B ind_P_péče'!$F$7</f>
        <v>0</v>
      </c>
      <c r="P32" s="251">
        <f>'část B ind_P_péče'!$F$8</f>
        <v>0</v>
      </c>
      <c r="Q32" s="251">
        <f>'část B ind_P_péče'!$F$9</f>
        <v>0</v>
      </c>
      <c r="R32" s="251">
        <f>'část B ind_P_péče'!$F$10</f>
        <v>0</v>
      </c>
      <c r="S32" s="251">
        <f>'část B ind_P_péče'!$F$11</f>
        <v>0</v>
      </c>
      <c r="T32" s="251">
        <f>'část B ind_P_péče'!$G$6</f>
        <v>0</v>
      </c>
      <c r="U32" s="251">
        <f>'část B ind_P_péče'!$G$7</f>
        <v>0</v>
      </c>
      <c r="V32" s="251">
        <f>'část B ind_P_péče'!$G$8</f>
        <v>0</v>
      </c>
      <c r="W32" s="251">
        <f>'část B ind_P_péče'!$G$9</f>
        <v>0</v>
      </c>
      <c r="X32" s="251">
        <f>'část B ind_P_péče'!$G$10</f>
        <v>0</v>
      </c>
      <c r="Y32" s="251">
        <f>'část B ind_P_péče'!$G$11</f>
        <v>0</v>
      </c>
      <c r="Z32" s="251">
        <f>'část B ind_P_péče'!$H$6</f>
        <v>0</v>
      </c>
      <c r="AA32" s="251">
        <f>'část B ind_P_péče'!$H$7</f>
        <v>0</v>
      </c>
      <c r="AB32" s="251">
        <f>'část B ind_P_péče'!$H$8</f>
        <v>0</v>
      </c>
      <c r="AC32" s="251">
        <f>'část B ind_P_péče'!$H$9</f>
        <v>0</v>
      </c>
      <c r="AD32" s="251">
        <f>'část B ind_P_péče'!$H$10</f>
        <v>0</v>
      </c>
      <c r="AE32" s="251">
        <f>'část B ind_P_péče'!$H$11</f>
        <v>0</v>
      </c>
      <c r="AF32" s="251">
        <f>'část B ind_P_péče'!$I$6</f>
        <v>0</v>
      </c>
      <c r="AG32" s="251">
        <f>'část B ind_P_péče'!$I$7</f>
        <v>0</v>
      </c>
      <c r="AH32" s="251">
        <f>'část B ind_P_péče'!$I$8</f>
        <v>0</v>
      </c>
      <c r="AI32" s="251">
        <f>'část B ind_P_péče'!$I$9</f>
        <v>0</v>
      </c>
      <c r="AJ32" s="251">
        <f>'část B ind_P_péče'!$I$10</f>
        <v>0</v>
      </c>
      <c r="AK32" s="251">
        <f>'část B ind_P_péče'!$I$11</f>
        <v>0</v>
      </c>
      <c r="AL32" s="254"/>
      <c r="AM32" s="254"/>
      <c r="AN32" s="254"/>
      <c r="AO32" s="254"/>
      <c r="AP32" s="254"/>
      <c r="AQ32" s="254"/>
      <c r="AR32" s="254"/>
      <c r="AS32" s="254"/>
      <c r="AT32" s="254"/>
      <c r="AU32" s="254"/>
      <c r="AV32" s="254"/>
      <c r="AW32" s="254"/>
      <c r="AX32" s="254"/>
      <c r="AY32" s="254"/>
      <c r="AZ32" s="254"/>
      <c r="BA32" s="254"/>
      <c r="BB32" s="254"/>
      <c r="BC32" s="254"/>
      <c r="BD32" s="254"/>
      <c r="BE32" s="254"/>
      <c r="BF32" s="254"/>
      <c r="BG32" s="254"/>
      <c r="BH32" s="254"/>
      <c r="BI32" s="254"/>
      <c r="BJ32" s="254"/>
      <c r="BK32" s="254"/>
      <c r="BL32" s="254"/>
      <c r="BM32" s="254"/>
      <c r="BN32" s="254"/>
      <c r="BO32" s="254"/>
      <c r="BP32" s="254"/>
      <c r="BT32" s="249">
        <f t="array" ref="BT32">SUM($H$44:$BP$44*H32:BP32)</f>
        <v>0</v>
      </c>
      <c r="BU32" s="262">
        <f>BT32*0.35</f>
        <v>0</v>
      </c>
    </row>
    <row r="33" spans="1:142" s="180" customFormat="1" ht="31.5" customHeight="1" x14ac:dyDescent="0.3">
      <c r="A33" s="150">
        <v>71</v>
      </c>
      <c r="B33" s="185" t="s">
        <v>552</v>
      </c>
      <c r="C33" s="157">
        <f>'úvodní list'!$E$12</f>
        <v>0</v>
      </c>
      <c r="D33" s="157">
        <f>'úvodní list'!$E$13</f>
        <v>0</v>
      </c>
      <c r="E33" s="157">
        <f>'úvodní list'!$E$14</f>
        <v>0</v>
      </c>
      <c r="F33" s="157" t="str">
        <f>'úvodní list'!$E$15</f>
        <v>nevybráno</v>
      </c>
      <c r="G33" s="157">
        <f>'úvodní list'!$E$16</f>
        <v>0</v>
      </c>
      <c r="H33" s="251">
        <f>'část B ind_P_prev'!$E$6</f>
        <v>0</v>
      </c>
      <c r="I33" s="251">
        <f>'část B ind_P_prev'!$E$7</f>
        <v>0</v>
      </c>
      <c r="J33" s="251">
        <f>'část B ind_P_prev'!$E$8</f>
        <v>0</v>
      </c>
      <c r="K33" s="251">
        <f>'část B ind_P_prev'!$E$9</f>
        <v>0</v>
      </c>
      <c r="L33" s="251">
        <f>'část B ind_P_prev'!$E$10</f>
        <v>0</v>
      </c>
      <c r="M33" s="251">
        <f>'část B ind_P_prev'!$E$11</f>
        <v>0</v>
      </c>
      <c r="N33" s="251">
        <f>'část B ind_P_prev'!$E$12</f>
        <v>0</v>
      </c>
      <c r="O33" s="251">
        <f>'část B ind_P_prev'!$F$6</f>
        <v>0</v>
      </c>
      <c r="P33" s="251">
        <f>'část B ind_P_prev'!$F$7</f>
        <v>0</v>
      </c>
      <c r="Q33" s="251">
        <f>'část B ind_P_prev'!$F$8</f>
        <v>0</v>
      </c>
      <c r="R33" s="251">
        <f>'část B ind_P_prev'!$F$9</f>
        <v>0</v>
      </c>
      <c r="S33" s="251">
        <f>'část B ind_P_prev'!$F$10</f>
        <v>0</v>
      </c>
      <c r="T33" s="251">
        <f>'část B ind_P_prev'!$F$11</f>
        <v>0</v>
      </c>
      <c r="U33" s="251">
        <f>'část B ind_P_prev'!$F$12</f>
        <v>0</v>
      </c>
      <c r="V33" s="251">
        <f>'část B ind_P_prev'!$G$6</f>
        <v>0</v>
      </c>
      <c r="W33" s="251">
        <f>'část B ind_P_prev'!$G$7</f>
        <v>0</v>
      </c>
      <c r="X33" s="251">
        <f>'část B ind_P_prev'!$G$8</f>
        <v>0</v>
      </c>
      <c r="Y33" s="251">
        <f>'část B ind_P_prev'!$G$9</f>
        <v>0</v>
      </c>
      <c r="Z33" s="251">
        <f>'část B ind_P_prev'!$G$10</f>
        <v>0</v>
      </c>
      <c r="AA33" s="251">
        <f>'část B ind_P_prev'!$G$11</f>
        <v>0</v>
      </c>
      <c r="AB33" s="251">
        <f>'část B ind_P_prev'!$G$12</f>
        <v>0</v>
      </c>
      <c r="AC33" s="251">
        <f>'část B ind_P_prev'!$H$6</f>
        <v>0</v>
      </c>
      <c r="AD33" s="251">
        <f>'část B ind_P_prev'!$H$7</f>
        <v>0</v>
      </c>
      <c r="AE33" s="251">
        <f>'část B ind_P_prev'!$H$8</f>
        <v>0</v>
      </c>
      <c r="AF33" s="251">
        <f>'část B ind_P_prev'!$H$9</f>
        <v>0</v>
      </c>
      <c r="AG33" s="251">
        <f>'část B ind_P_prev'!$H$10</f>
        <v>0</v>
      </c>
      <c r="AH33" s="251">
        <f>'část B ind_P_prev'!$H$11</f>
        <v>0</v>
      </c>
      <c r="AI33" s="251">
        <f>'část B ind_P_prev'!$H$12</f>
        <v>0</v>
      </c>
      <c r="AJ33" s="251">
        <f>'část B ind_P_prev'!$I$6</f>
        <v>0</v>
      </c>
      <c r="AK33" s="251">
        <f>'část B ind_P_prev'!$I$7</f>
        <v>0</v>
      </c>
      <c r="AL33" s="251">
        <f>'část B ind_P_prev'!$I$8</f>
        <v>0</v>
      </c>
      <c r="AM33" s="251">
        <f>'část B ind_P_prev'!$I$9</f>
        <v>0</v>
      </c>
      <c r="AN33" s="251">
        <f>'část B ind_P_prev'!$I$10</f>
        <v>0</v>
      </c>
      <c r="AO33" s="251">
        <f>'část B ind_P_prev'!$I$11</f>
        <v>0</v>
      </c>
      <c r="AP33" s="251">
        <f>'část B ind_P_prev'!$I$12</f>
        <v>0</v>
      </c>
      <c r="AQ33" s="254"/>
      <c r="AR33" s="254"/>
      <c r="AS33" s="254"/>
      <c r="AT33" s="254"/>
      <c r="AU33" s="254"/>
      <c r="AV33" s="254"/>
      <c r="AW33" s="254"/>
      <c r="AX33" s="254"/>
      <c r="AY33" s="254"/>
      <c r="AZ33" s="254"/>
      <c r="BA33" s="254"/>
      <c r="BB33" s="254"/>
      <c r="BC33" s="254"/>
      <c r="BD33" s="254"/>
      <c r="BE33" s="254"/>
      <c r="BF33" s="254"/>
      <c r="BG33" s="254"/>
      <c r="BH33" s="254"/>
      <c r="BI33" s="254"/>
      <c r="BJ33" s="254"/>
      <c r="BK33" s="254"/>
      <c r="BL33" s="254"/>
      <c r="BM33" s="254"/>
      <c r="BN33" s="254"/>
      <c r="BO33" s="254"/>
      <c r="BP33" s="254"/>
      <c r="BT33" s="249">
        <f t="array" ref="BT33">SUM($H$44:$BP$44*H33:BP33)</f>
        <v>0</v>
      </c>
      <c r="BU33" s="262">
        <f>BT33*0.36</f>
        <v>0</v>
      </c>
    </row>
    <row r="34" spans="1:142" s="180" customFormat="1" ht="31.5" customHeight="1" x14ac:dyDescent="0.3">
      <c r="A34" s="202" t="s">
        <v>554</v>
      </c>
      <c r="B34" s="186" t="s">
        <v>553</v>
      </c>
      <c r="C34" s="157">
        <f>'úvodní list'!$E$12</f>
        <v>0</v>
      </c>
      <c r="D34" s="157">
        <f>'úvodní list'!$E$13</f>
        <v>0</v>
      </c>
      <c r="E34" s="157">
        <f>'úvodní list'!$E$14</f>
        <v>0</v>
      </c>
      <c r="F34" s="157" t="str">
        <f>'úvodní list'!$E$15</f>
        <v>nevybráno</v>
      </c>
      <c r="G34" s="157">
        <f>'úvodní list'!$E$16</f>
        <v>0</v>
      </c>
      <c r="H34" s="251">
        <f>'část B ind_P_prev'!$E$22</f>
        <v>0</v>
      </c>
      <c r="I34" s="251">
        <f>'část B ind_P_prev'!$E$23</f>
        <v>0</v>
      </c>
      <c r="J34" s="251">
        <f>'část B ind_P_prev'!$E$24</f>
        <v>0</v>
      </c>
      <c r="K34" s="251">
        <f>'část B ind_P_prev'!$E$25</f>
        <v>0</v>
      </c>
      <c r="L34" s="251">
        <f>'část B ind_P_prev'!$E$26</f>
        <v>0</v>
      </c>
      <c r="M34" s="251">
        <f>'část B ind_P_prev'!$E$27</f>
        <v>0</v>
      </c>
      <c r="N34" s="251">
        <f>'část B ind_P_prev'!$E$28</f>
        <v>0</v>
      </c>
      <c r="O34" s="251">
        <f>'část B ind_P_prev'!$F$22</f>
        <v>0</v>
      </c>
      <c r="P34" s="251">
        <f>'část B ind_P_prev'!$F$23</f>
        <v>0</v>
      </c>
      <c r="Q34" s="251">
        <f>'část B ind_P_prev'!$F$24</f>
        <v>0</v>
      </c>
      <c r="R34" s="251">
        <f>'část B ind_P_prev'!$F$25</f>
        <v>0</v>
      </c>
      <c r="S34" s="251">
        <f>'část B ind_P_prev'!$F$26</f>
        <v>0</v>
      </c>
      <c r="T34" s="251">
        <f>'část B ind_P_prev'!$F$27</f>
        <v>0</v>
      </c>
      <c r="U34" s="251">
        <f>'část B ind_P_prev'!$F$28</f>
        <v>0</v>
      </c>
      <c r="V34" s="251"/>
      <c r="W34" s="251"/>
      <c r="X34" s="251"/>
      <c r="Y34" s="251"/>
      <c r="Z34" s="251"/>
      <c r="AA34" s="251"/>
      <c r="AB34" s="251"/>
      <c r="AC34" s="251">
        <f>'část B ind_P_prev'!$H$22</f>
        <v>0</v>
      </c>
      <c r="AD34" s="251">
        <f>'část B ind_P_prev'!$H$23</f>
        <v>0</v>
      </c>
      <c r="AE34" s="251">
        <f>'část B ind_P_prev'!$H$24</f>
        <v>0</v>
      </c>
      <c r="AF34" s="251">
        <f>'část B ind_P_prev'!$H$25</f>
        <v>0</v>
      </c>
      <c r="AG34" s="251">
        <f>'část B ind_P_prev'!$H$26</f>
        <v>0</v>
      </c>
      <c r="AH34" s="251">
        <f>'část B ind_P_prev'!$H$27</f>
        <v>0</v>
      </c>
      <c r="AI34" s="251">
        <f>'část B ind_P_prev'!$H$28</f>
        <v>0</v>
      </c>
      <c r="AJ34" s="251">
        <f>'část B ind_P_prev'!$I$22</f>
        <v>0</v>
      </c>
      <c r="AK34" s="251">
        <f>'část B ind_P_prev'!$I$23</f>
        <v>0</v>
      </c>
      <c r="AL34" s="251">
        <f>'část B ind_P_prev'!$I$24</f>
        <v>0</v>
      </c>
      <c r="AM34" s="251">
        <f>'část B ind_P_prev'!$I$25</f>
        <v>0</v>
      </c>
      <c r="AN34" s="251">
        <f>'část B ind_P_prev'!$I$26</f>
        <v>0</v>
      </c>
      <c r="AO34" s="251">
        <f>'část B ind_P_prev'!$I$27</f>
        <v>0</v>
      </c>
      <c r="AP34" s="251">
        <f>'část B ind_P_prev'!$I$28</f>
        <v>0</v>
      </c>
      <c r="AQ34" s="254"/>
      <c r="AR34" s="254"/>
      <c r="AS34" s="254"/>
      <c r="AT34" s="254"/>
      <c r="AU34" s="254"/>
      <c r="AV34" s="254"/>
      <c r="AW34" s="254"/>
      <c r="AX34" s="254"/>
      <c r="AY34" s="254"/>
      <c r="AZ34" s="254"/>
      <c r="BA34" s="254"/>
      <c r="BB34" s="254"/>
      <c r="BC34" s="254"/>
      <c r="BD34" s="254"/>
      <c r="BE34" s="254"/>
      <c r="BF34" s="254"/>
      <c r="BG34" s="254"/>
      <c r="BH34" s="254"/>
      <c r="BI34" s="254"/>
      <c r="BJ34" s="254"/>
      <c r="BK34" s="254"/>
      <c r="BL34" s="254"/>
      <c r="BM34" s="254"/>
      <c r="BN34" s="254"/>
      <c r="BO34" s="254"/>
      <c r="BP34" s="254"/>
      <c r="BT34" s="249">
        <f t="array" ref="BT34">SUM($H$44:$BP$44*H34:BP34)</f>
        <v>0</v>
      </c>
      <c r="BU34" s="262">
        <f>BT34*0.37</f>
        <v>0</v>
      </c>
    </row>
    <row r="35" spans="1:142" s="156" customFormat="1" ht="105.75" customHeight="1" x14ac:dyDescent="0.3">
      <c r="A35" s="201">
        <v>80</v>
      </c>
      <c r="B35" s="20" t="s">
        <v>362</v>
      </c>
      <c r="C35" s="200"/>
      <c r="D35" s="200"/>
      <c r="E35" s="200"/>
      <c r="F35" s="200"/>
      <c r="G35" s="200"/>
      <c r="H35" s="257" t="str">
        <f>'část G obce'!$B$6</f>
        <v xml:space="preserve">       </v>
      </c>
      <c r="I35" s="257" t="str">
        <f>'část G obce'!$B$7</f>
        <v xml:space="preserve">       </v>
      </c>
      <c r="J35" s="257" t="str">
        <f>'část G obce'!$B$8</f>
        <v xml:space="preserve">       </v>
      </c>
      <c r="K35" s="257" t="str">
        <f>'část G obce'!$B$9</f>
        <v xml:space="preserve">       </v>
      </c>
      <c r="L35" s="257" t="str">
        <f>'část G obce'!$B$10</f>
        <v xml:space="preserve">       </v>
      </c>
      <c r="M35" s="257" t="str">
        <f>'část G obce'!$B$11</f>
        <v xml:space="preserve">       </v>
      </c>
      <c r="N35" s="257" t="str">
        <f>'část G obce'!$B$12</f>
        <v xml:space="preserve">       </v>
      </c>
      <c r="O35" s="257" t="str">
        <f>'část G obce'!$B$13</f>
        <v xml:space="preserve">       </v>
      </c>
      <c r="P35" s="257" t="str">
        <f>'část G obce'!$B$14</f>
        <v xml:space="preserve">       </v>
      </c>
      <c r="Q35" s="257" t="str">
        <f>'část G obce'!$B$15</f>
        <v xml:space="preserve">       </v>
      </c>
      <c r="R35" s="257" t="str">
        <f>'část G obce'!$B$16</f>
        <v xml:space="preserve">       </v>
      </c>
      <c r="S35" s="257" t="str">
        <f>'část G obce'!$B$17</f>
        <v xml:space="preserve">       </v>
      </c>
      <c r="T35" s="257" t="str">
        <f>'část G obce'!$B$18</f>
        <v xml:space="preserve">       </v>
      </c>
      <c r="U35" s="257" t="str">
        <f>'část G obce'!$B$19</f>
        <v xml:space="preserve">       </v>
      </c>
      <c r="V35" s="257" t="str">
        <f>'část G obce'!$B$20</f>
        <v xml:space="preserve">       </v>
      </c>
      <c r="W35" s="257" t="str">
        <f>'část G obce'!$B$21</f>
        <v xml:space="preserve">       </v>
      </c>
      <c r="X35" s="257" t="str">
        <f>'část G obce'!$B$22</f>
        <v xml:space="preserve">       </v>
      </c>
      <c r="Y35" s="257" t="str">
        <f>'část G obce'!$B$23</f>
        <v xml:space="preserve">       </v>
      </c>
      <c r="Z35" s="257" t="str">
        <f>'část G obce'!$B$24</f>
        <v xml:space="preserve">       </v>
      </c>
      <c r="AA35" s="257" t="str">
        <f>'část G obce'!$B$25</f>
        <v xml:space="preserve">       </v>
      </c>
      <c r="AB35" s="257" t="str">
        <f>'část G obce'!$B$26</f>
        <v xml:space="preserve">       </v>
      </c>
      <c r="AC35" s="257" t="str">
        <f>'část G obce'!$B$27</f>
        <v xml:space="preserve">       </v>
      </c>
      <c r="AD35" s="257" t="str">
        <f>'část G obce'!$B$28</f>
        <v xml:space="preserve">       </v>
      </c>
      <c r="AE35" s="257" t="str">
        <f>'část G obce'!$B$29</f>
        <v xml:space="preserve">       </v>
      </c>
      <c r="AF35" s="257" t="str">
        <f>T('část G obce'!$B$30)</f>
        <v/>
      </c>
      <c r="AG35" s="257" t="str">
        <f>T('část G obce'!$B$31)</f>
        <v/>
      </c>
      <c r="AH35" s="257" t="str">
        <f>T('část G obce'!$B$32)</f>
        <v/>
      </c>
      <c r="AI35" s="258"/>
      <c r="AJ35" s="258"/>
      <c r="AK35" s="258"/>
      <c r="AL35" s="258"/>
      <c r="AM35" s="258"/>
      <c r="AN35" s="258"/>
      <c r="AO35" s="258"/>
      <c r="AP35" s="258"/>
      <c r="AQ35" s="258"/>
      <c r="AR35" s="258"/>
      <c r="AS35" s="258"/>
      <c r="AT35" s="258"/>
      <c r="AU35" s="258"/>
      <c r="AV35" s="258"/>
      <c r="AW35" s="258"/>
      <c r="AX35" s="258"/>
      <c r="AY35" s="258"/>
      <c r="AZ35" s="258"/>
      <c r="BA35" s="258"/>
      <c r="BB35" s="258"/>
      <c r="BC35" s="258"/>
      <c r="BD35" s="258"/>
      <c r="BE35" s="258"/>
      <c r="BF35" s="258"/>
      <c r="BG35" s="258"/>
      <c r="BH35" s="258"/>
      <c r="BI35" s="258"/>
      <c r="BJ35" s="258"/>
      <c r="BK35" s="258"/>
      <c r="BL35" s="258"/>
      <c r="BM35" s="258"/>
      <c r="BN35" s="258"/>
      <c r="BO35" s="258"/>
      <c r="BP35" s="258"/>
      <c r="BQ35" s="154"/>
      <c r="BR35" s="154"/>
      <c r="BS35" s="154"/>
      <c r="BT35" s="249"/>
      <c r="BU35" s="262">
        <f>BT35*0.38</f>
        <v>0</v>
      </c>
      <c r="BV35" s="154"/>
      <c r="BW35" s="154"/>
      <c r="BX35" s="154"/>
      <c r="BY35" s="154"/>
      <c r="BZ35" s="154"/>
      <c r="CA35" s="154"/>
      <c r="CB35" s="154"/>
      <c r="CC35" s="154"/>
      <c r="CD35" s="154"/>
      <c r="CE35" s="154"/>
      <c r="CF35" s="154"/>
      <c r="CG35" s="154"/>
      <c r="CH35" s="154"/>
      <c r="CI35" s="154"/>
      <c r="CJ35" s="154"/>
      <c r="CK35" s="154"/>
      <c r="CL35" s="154"/>
      <c r="CM35" s="154"/>
      <c r="CN35" s="154"/>
      <c r="CO35" s="154"/>
      <c r="CP35" s="154"/>
      <c r="CQ35" s="154"/>
      <c r="CR35" s="154"/>
      <c r="CS35" s="154"/>
      <c r="CT35" s="154"/>
      <c r="CU35" s="154"/>
      <c r="CV35" s="154"/>
      <c r="CW35" s="154"/>
      <c r="CX35" s="154"/>
      <c r="CY35" s="154"/>
      <c r="CZ35" s="154"/>
      <c r="DA35" s="154"/>
      <c r="DB35" s="154"/>
      <c r="DC35" s="154"/>
      <c r="DD35" s="154"/>
      <c r="DE35" s="154"/>
      <c r="DF35" s="154"/>
      <c r="DG35" s="154"/>
      <c r="DH35" s="154"/>
      <c r="DI35" s="154"/>
      <c r="DJ35" s="154"/>
      <c r="DK35" s="154"/>
      <c r="DL35" s="154"/>
      <c r="DM35" s="154"/>
      <c r="DN35" s="154"/>
      <c r="DO35" s="154"/>
      <c r="DP35" s="154"/>
      <c r="DQ35" s="154"/>
      <c r="DR35" s="154"/>
      <c r="DS35" s="154"/>
      <c r="DT35" s="154"/>
      <c r="DU35" s="154"/>
      <c r="DV35" s="154"/>
      <c r="DW35" s="154"/>
      <c r="DX35" s="154"/>
      <c r="DY35" s="154"/>
      <c r="DZ35" s="154"/>
      <c r="EA35" s="154"/>
      <c r="EB35" s="154"/>
      <c r="EC35" s="154"/>
      <c r="ED35" s="154"/>
      <c r="EE35" s="154"/>
      <c r="EF35" s="154"/>
      <c r="EG35" s="154"/>
      <c r="EH35" s="154"/>
      <c r="EI35" s="154"/>
      <c r="EJ35" s="154"/>
      <c r="EK35" s="154"/>
      <c r="EL35" s="155"/>
    </row>
    <row r="36" spans="1:142" s="180" customFormat="1" x14ac:dyDescent="0.3">
      <c r="A36" s="202">
        <v>81</v>
      </c>
      <c r="B36" s="109" t="s">
        <v>363</v>
      </c>
      <c r="C36" s="157">
        <f>'úvodní list'!$E$12</f>
        <v>0</v>
      </c>
      <c r="D36" s="157">
        <f>'úvodní list'!$E$13</f>
        <v>0</v>
      </c>
      <c r="E36" s="157">
        <f>'úvodní list'!$E$14</f>
        <v>0</v>
      </c>
      <c r="F36" s="157" t="str">
        <f>'úvodní list'!$E$15</f>
        <v>nevybráno</v>
      </c>
      <c r="G36" s="157">
        <f>'úvodní list'!$E$16</f>
        <v>0</v>
      </c>
      <c r="H36" s="252">
        <f>'část G obce'!$C$6</f>
        <v>0</v>
      </c>
      <c r="I36" s="252">
        <f>'část G obce'!$C$7</f>
        <v>0</v>
      </c>
      <c r="J36" s="252">
        <f>'část G obce'!$C$8</f>
        <v>0</v>
      </c>
      <c r="K36" s="252">
        <f>'část G obce'!$C$9</f>
        <v>0</v>
      </c>
      <c r="L36" s="252">
        <f>'část G obce'!$C$10</f>
        <v>0</v>
      </c>
      <c r="M36" s="252">
        <f>'část G obce'!$C$11</f>
        <v>0</v>
      </c>
      <c r="N36" s="252">
        <f>'část G obce'!$C$12</f>
        <v>0</v>
      </c>
      <c r="O36" s="252">
        <f>'část G obce'!$C$13</f>
        <v>0</v>
      </c>
      <c r="P36" s="252">
        <f>'část G obce'!$C$14</f>
        <v>0</v>
      </c>
      <c r="Q36" s="252">
        <f>'část G obce'!$C$15</f>
        <v>0</v>
      </c>
      <c r="R36" s="252">
        <f>'část G obce'!$C$16</f>
        <v>0</v>
      </c>
      <c r="S36" s="252">
        <f>'část G obce'!$C$17</f>
        <v>0</v>
      </c>
      <c r="T36" s="252">
        <f>'část G obce'!$C$18</f>
        <v>0</v>
      </c>
      <c r="U36" s="252">
        <f>'část G obce'!$C$19</f>
        <v>0</v>
      </c>
      <c r="V36" s="252">
        <f>'část G obce'!$C$20</f>
        <v>0</v>
      </c>
      <c r="W36" s="252">
        <f>'část G obce'!$C$21</f>
        <v>0</v>
      </c>
      <c r="X36" s="252">
        <f>'část G obce'!$C$22</f>
        <v>0</v>
      </c>
      <c r="Y36" s="252">
        <f>'část G obce'!$C$23</f>
        <v>0</v>
      </c>
      <c r="Z36" s="252">
        <f>'část G obce'!$C$24</f>
        <v>0</v>
      </c>
      <c r="AA36" s="252">
        <f>'část G obce'!$C$25</f>
        <v>0</v>
      </c>
      <c r="AB36" s="252">
        <f>'část G obce'!$C$26</f>
        <v>0</v>
      </c>
      <c r="AC36" s="252">
        <f>'část G obce'!$C$27</f>
        <v>0</v>
      </c>
      <c r="AD36" s="252">
        <f>'část G obce'!$C$28</f>
        <v>0</v>
      </c>
      <c r="AE36" s="252">
        <f>'část G obce'!$C$29</f>
        <v>0</v>
      </c>
      <c r="AF36" s="252">
        <f>'část G obce'!$C$30</f>
        <v>0</v>
      </c>
      <c r="AG36" s="252">
        <f>'část G obce'!$C$31</f>
        <v>0</v>
      </c>
      <c r="AH36" s="252">
        <f>'část G obce'!$C$32</f>
        <v>0</v>
      </c>
      <c r="AI36" s="254"/>
      <c r="AJ36" s="254"/>
      <c r="AK36" s="254"/>
      <c r="AL36" s="254"/>
      <c r="AM36" s="254"/>
      <c r="AN36" s="254"/>
      <c r="AO36" s="254"/>
      <c r="AP36" s="254"/>
      <c r="AQ36" s="254"/>
      <c r="AR36" s="254"/>
      <c r="AS36" s="254"/>
      <c r="AT36" s="254"/>
      <c r="AU36" s="254"/>
      <c r="AV36" s="254"/>
      <c r="AW36" s="254"/>
      <c r="AX36" s="254"/>
      <c r="AY36" s="254"/>
      <c r="AZ36" s="254"/>
      <c r="BA36" s="254"/>
      <c r="BB36" s="254"/>
      <c r="BC36" s="254"/>
      <c r="BD36" s="254"/>
      <c r="BE36" s="254"/>
      <c r="BF36" s="254"/>
      <c r="BG36" s="254"/>
      <c r="BH36" s="254"/>
      <c r="BI36" s="254"/>
      <c r="BJ36" s="254"/>
      <c r="BK36" s="254"/>
      <c r="BL36" s="254"/>
      <c r="BM36" s="254"/>
      <c r="BN36" s="254"/>
      <c r="BO36" s="254"/>
      <c r="BP36" s="254"/>
      <c r="BQ36" s="62"/>
      <c r="BR36" s="62"/>
      <c r="BS36" s="62"/>
      <c r="BT36" s="249">
        <f t="array" ref="BT36">SUM($H$44:$BP$44*H36:BP36)</f>
        <v>0</v>
      </c>
      <c r="BU36" s="262">
        <f>BT36*0.39</f>
        <v>0</v>
      </c>
      <c r="BV36" s="62"/>
      <c r="BW36" s="62"/>
      <c r="BX36" s="62"/>
      <c r="BY36" s="62"/>
      <c r="BZ36" s="62"/>
      <c r="CA36" s="62"/>
      <c r="CB36" s="62"/>
      <c r="CC36" s="62"/>
      <c r="CD36" s="62"/>
      <c r="CE36" s="62"/>
      <c r="CF36" s="62"/>
      <c r="CG36" s="62"/>
      <c r="CH36" s="62"/>
      <c r="CI36" s="62"/>
      <c r="CJ36" s="62"/>
      <c r="CK36" s="62"/>
      <c r="CL36" s="62"/>
      <c r="CM36" s="62"/>
      <c r="CN36" s="62"/>
      <c r="CO36" s="62"/>
      <c r="CP36" s="62"/>
      <c r="CQ36" s="62"/>
      <c r="CR36" s="62"/>
      <c r="CS36" s="62"/>
      <c r="CT36" s="62"/>
      <c r="CU36" s="62"/>
      <c r="CV36" s="62"/>
      <c r="CW36" s="62"/>
      <c r="CX36" s="62"/>
      <c r="CY36" s="62"/>
      <c r="CZ36" s="62"/>
      <c r="DA36" s="62"/>
      <c r="DB36" s="62"/>
      <c r="DC36" s="62"/>
      <c r="DD36" s="62"/>
      <c r="DE36" s="62"/>
      <c r="DF36" s="62"/>
      <c r="DG36" s="62"/>
      <c r="DH36" s="62"/>
      <c r="DI36" s="62"/>
      <c r="DJ36" s="62"/>
      <c r="DK36" s="62"/>
      <c r="DL36" s="62"/>
      <c r="DM36" s="62"/>
      <c r="DN36" s="62"/>
      <c r="DO36" s="62"/>
      <c r="DP36" s="62"/>
      <c r="DQ36" s="62"/>
      <c r="DR36" s="62"/>
      <c r="DS36" s="62"/>
      <c r="DT36" s="62"/>
      <c r="DU36" s="62"/>
      <c r="DV36" s="62"/>
      <c r="DW36" s="62"/>
      <c r="DX36" s="62"/>
      <c r="DY36" s="62"/>
      <c r="DZ36" s="62"/>
      <c r="EA36" s="62"/>
      <c r="EB36" s="62"/>
      <c r="EC36" s="62"/>
      <c r="ED36" s="62"/>
      <c r="EE36" s="62"/>
      <c r="EF36" s="62"/>
      <c r="EG36" s="62"/>
      <c r="EH36" s="62"/>
      <c r="EI36" s="62"/>
      <c r="EJ36" s="62"/>
      <c r="EK36" s="62"/>
      <c r="EL36" s="62"/>
    </row>
    <row r="37" spans="1:142" s="180" customFormat="1" x14ac:dyDescent="0.3">
      <c r="A37" s="202">
        <v>82</v>
      </c>
      <c r="B37" s="109" t="s">
        <v>364</v>
      </c>
      <c r="C37" s="157">
        <f>'úvodní list'!$E$12</f>
        <v>0</v>
      </c>
      <c r="D37" s="157">
        <f>'úvodní list'!$E$13</f>
        <v>0</v>
      </c>
      <c r="E37" s="157">
        <f>'úvodní list'!$E$14</f>
        <v>0</v>
      </c>
      <c r="F37" s="157" t="str">
        <f>'úvodní list'!$E$15</f>
        <v>nevybráno</v>
      </c>
      <c r="G37" s="157">
        <f>'úvodní list'!$E$16</f>
        <v>0</v>
      </c>
      <c r="H37" s="251">
        <f>'část G obce'!$D$6</f>
        <v>0</v>
      </c>
      <c r="I37" s="251">
        <f>'část G obce'!$D$7</f>
        <v>0</v>
      </c>
      <c r="J37" s="251">
        <f>'část G obce'!$D$8</f>
        <v>0</v>
      </c>
      <c r="K37" s="251">
        <f>'část G obce'!$D$9</f>
        <v>0</v>
      </c>
      <c r="L37" s="251">
        <f>'část G obce'!$D$10</f>
        <v>0</v>
      </c>
      <c r="M37" s="251">
        <f>'část G obce'!$D$11</f>
        <v>0</v>
      </c>
      <c r="N37" s="251">
        <f>'část G obce'!$D$12</f>
        <v>0</v>
      </c>
      <c r="O37" s="251">
        <f>'část G obce'!$D$13</f>
        <v>0</v>
      </c>
      <c r="P37" s="251">
        <f>'část G obce'!$D$14</f>
        <v>0</v>
      </c>
      <c r="Q37" s="251">
        <f>'část G obce'!$D$15</f>
        <v>0</v>
      </c>
      <c r="R37" s="251">
        <f>'část G obce'!$D$16</f>
        <v>0</v>
      </c>
      <c r="S37" s="251">
        <f>'část G obce'!$D$17</f>
        <v>0</v>
      </c>
      <c r="T37" s="251">
        <f>'část G obce'!$D$18</f>
        <v>0</v>
      </c>
      <c r="U37" s="251">
        <f>'část G obce'!$D$19</f>
        <v>0</v>
      </c>
      <c r="V37" s="251">
        <f>'část G obce'!$D$20</f>
        <v>0</v>
      </c>
      <c r="W37" s="251">
        <f>'část G obce'!$D$21</f>
        <v>0</v>
      </c>
      <c r="X37" s="251">
        <f>'část G obce'!$D$22</f>
        <v>0</v>
      </c>
      <c r="Y37" s="251">
        <f>'část G obce'!$D$23</f>
        <v>0</v>
      </c>
      <c r="Z37" s="251">
        <f>'část G obce'!$D$24</f>
        <v>0</v>
      </c>
      <c r="AA37" s="251">
        <f>'část G obce'!$D$25</f>
        <v>0</v>
      </c>
      <c r="AB37" s="251">
        <f>'část G obce'!$D$26</f>
        <v>0</v>
      </c>
      <c r="AC37" s="251">
        <f>'část G obce'!$D$27</f>
        <v>0</v>
      </c>
      <c r="AD37" s="251">
        <f>'část G obce'!$D$28</f>
        <v>0</v>
      </c>
      <c r="AE37" s="251">
        <f>'část G obce'!$D$29</f>
        <v>0</v>
      </c>
      <c r="AF37" s="251">
        <f>'část G obce'!$D$30</f>
        <v>0</v>
      </c>
      <c r="AG37" s="251">
        <f>'část G obce'!$D$31</f>
        <v>0</v>
      </c>
      <c r="AH37" s="251">
        <f>'část G obce'!$D$32</f>
        <v>0</v>
      </c>
      <c r="AI37" s="254"/>
      <c r="AJ37" s="254"/>
      <c r="AK37" s="254"/>
      <c r="AL37" s="254"/>
      <c r="AM37" s="254"/>
      <c r="AN37" s="254"/>
      <c r="AO37" s="254"/>
      <c r="AP37" s="254"/>
      <c r="AQ37" s="254"/>
      <c r="AR37" s="254"/>
      <c r="AS37" s="254"/>
      <c r="AT37" s="254"/>
      <c r="AU37" s="254"/>
      <c r="AV37" s="254"/>
      <c r="AW37" s="254"/>
      <c r="AX37" s="254"/>
      <c r="AY37" s="254"/>
      <c r="AZ37" s="254"/>
      <c r="BA37" s="254"/>
      <c r="BB37" s="254"/>
      <c r="BC37" s="254"/>
      <c r="BD37" s="254"/>
      <c r="BE37" s="254"/>
      <c r="BF37" s="254"/>
      <c r="BG37" s="254"/>
      <c r="BH37" s="254"/>
      <c r="BI37" s="254"/>
      <c r="BJ37" s="254"/>
      <c r="BK37" s="254"/>
      <c r="BL37" s="254"/>
      <c r="BM37" s="254"/>
      <c r="BN37" s="254"/>
      <c r="BO37" s="254"/>
      <c r="BP37" s="254"/>
      <c r="BQ37" s="62"/>
      <c r="BR37" s="62"/>
      <c r="BS37" s="62"/>
      <c r="BT37" s="249">
        <f t="array" ref="BT37">SUM($H$44:$BP$44*H37:BP37)</f>
        <v>0</v>
      </c>
      <c r="BU37" s="262">
        <f>BT37*0.41</f>
        <v>0</v>
      </c>
      <c r="BV37" s="62"/>
      <c r="BW37" s="62"/>
      <c r="BX37" s="62"/>
      <c r="BY37" s="62"/>
      <c r="BZ37" s="62"/>
      <c r="CA37" s="62"/>
      <c r="CB37" s="62"/>
      <c r="CC37" s="62"/>
      <c r="CD37" s="62"/>
      <c r="CE37" s="62"/>
      <c r="CF37" s="62"/>
      <c r="CG37" s="62"/>
      <c r="CH37" s="62"/>
      <c r="CI37" s="62"/>
      <c r="CJ37" s="62"/>
      <c r="CK37" s="62"/>
      <c r="CL37" s="62"/>
      <c r="CM37" s="62"/>
      <c r="CN37" s="62"/>
      <c r="CO37" s="62"/>
      <c r="CP37" s="62"/>
      <c r="CQ37" s="62"/>
      <c r="CR37" s="62"/>
      <c r="CS37" s="62"/>
      <c r="CT37" s="62"/>
      <c r="CU37" s="62"/>
      <c r="CV37" s="62"/>
      <c r="CW37" s="62"/>
      <c r="CX37" s="62"/>
      <c r="CY37" s="62"/>
      <c r="CZ37" s="62"/>
      <c r="DA37" s="62"/>
      <c r="DB37" s="62"/>
      <c r="DC37" s="62"/>
      <c r="DD37" s="62"/>
      <c r="DE37" s="62"/>
      <c r="DF37" s="62"/>
      <c r="DG37" s="62"/>
      <c r="DH37" s="62"/>
      <c r="DI37" s="62"/>
      <c r="DJ37" s="62"/>
      <c r="DK37" s="62"/>
      <c r="DL37" s="62"/>
      <c r="DM37" s="62"/>
      <c r="DN37" s="62"/>
      <c r="DO37" s="62"/>
      <c r="DP37" s="62"/>
      <c r="DQ37" s="62"/>
      <c r="DR37" s="62"/>
      <c r="DS37" s="62"/>
      <c r="DT37" s="62"/>
      <c r="DU37" s="62"/>
      <c r="DV37" s="62"/>
      <c r="DW37" s="62"/>
      <c r="DX37" s="62"/>
      <c r="DY37" s="62"/>
      <c r="DZ37" s="62"/>
      <c r="EA37" s="62"/>
      <c r="EB37" s="62"/>
      <c r="EC37" s="62"/>
      <c r="ED37" s="62"/>
      <c r="EE37" s="62"/>
      <c r="EF37" s="62"/>
      <c r="EG37" s="62"/>
      <c r="EH37" s="62"/>
      <c r="EI37" s="62"/>
      <c r="EJ37" s="62"/>
      <c r="EK37" s="62"/>
      <c r="EL37" s="62"/>
    </row>
    <row r="40" spans="1:142" x14ac:dyDescent="0.3">
      <c r="BT40" s="248">
        <f>SUM(BT1:BT39)</f>
        <v>0</v>
      </c>
      <c r="BU40" s="249">
        <f>SUM(BU1:BU39)</f>
        <v>0</v>
      </c>
    </row>
    <row r="41" spans="1:142" x14ac:dyDescent="0.3">
      <c r="BT41" s="249"/>
    </row>
    <row r="44" spans="1:142" x14ac:dyDescent="0.3">
      <c r="H44" s="259">
        <f>COLUMN(H44)</f>
        <v>8</v>
      </c>
      <c r="I44" s="259">
        <f t="shared" ref="I44:BP44" si="0">COLUMN(I44)</f>
        <v>9</v>
      </c>
      <c r="J44" s="259">
        <f t="shared" si="0"/>
        <v>10</v>
      </c>
      <c r="K44" s="259">
        <f t="shared" si="0"/>
        <v>11</v>
      </c>
      <c r="L44" s="259">
        <f t="shared" si="0"/>
        <v>12</v>
      </c>
      <c r="M44" s="259">
        <f t="shared" si="0"/>
        <v>13</v>
      </c>
      <c r="N44" s="259">
        <f t="shared" si="0"/>
        <v>14</v>
      </c>
      <c r="O44" s="259">
        <f t="shared" si="0"/>
        <v>15</v>
      </c>
      <c r="P44" s="259">
        <f t="shared" si="0"/>
        <v>16</v>
      </c>
      <c r="Q44" s="259">
        <f t="shared" si="0"/>
        <v>17</v>
      </c>
      <c r="R44" s="259">
        <f t="shared" si="0"/>
        <v>18</v>
      </c>
      <c r="S44" s="259">
        <f t="shared" si="0"/>
        <v>19</v>
      </c>
      <c r="T44" s="259">
        <f t="shared" si="0"/>
        <v>20</v>
      </c>
      <c r="U44" s="259">
        <f t="shared" si="0"/>
        <v>21</v>
      </c>
      <c r="V44" s="259">
        <f t="shared" si="0"/>
        <v>22</v>
      </c>
      <c r="W44" s="259">
        <f t="shared" si="0"/>
        <v>23</v>
      </c>
      <c r="X44" s="259">
        <f t="shared" si="0"/>
        <v>24</v>
      </c>
      <c r="Y44" s="259">
        <f t="shared" si="0"/>
        <v>25</v>
      </c>
      <c r="Z44" s="259">
        <f t="shared" si="0"/>
        <v>26</v>
      </c>
      <c r="AA44" s="259">
        <f t="shared" si="0"/>
        <v>27</v>
      </c>
      <c r="AB44" s="259">
        <f t="shared" si="0"/>
        <v>28</v>
      </c>
      <c r="AC44" s="259">
        <f t="shared" si="0"/>
        <v>29</v>
      </c>
      <c r="AD44" s="259">
        <f t="shared" si="0"/>
        <v>30</v>
      </c>
      <c r="AE44" s="259">
        <f t="shared" si="0"/>
        <v>31</v>
      </c>
      <c r="AF44" s="259">
        <f t="shared" si="0"/>
        <v>32</v>
      </c>
      <c r="AG44" s="259">
        <f t="shared" si="0"/>
        <v>33</v>
      </c>
      <c r="AH44" s="259">
        <f t="shared" si="0"/>
        <v>34</v>
      </c>
      <c r="AI44" s="259">
        <f t="shared" si="0"/>
        <v>35</v>
      </c>
      <c r="AJ44" s="259">
        <f t="shared" si="0"/>
        <v>36</v>
      </c>
      <c r="AK44" s="259">
        <f t="shared" si="0"/>
        <v>37</v>
      </c>
      <c r="AL44" s="259">
        <f t="shared" si="0"/>
        <v>38</v>
      </c>
      <c r="AM44" s="259">
        <f t="shared" si="0"/>
        <v>39</v>
      </c>
      <c r="AN44" s="259">
        <f t="shared" si="0"/>
        <v>40</v>
      </c>
      <c r="AO44" s="259">
        <f t="shared" si="0"/>
        <v>41</v>
      </c>
      <c r="AP44" s="259">
        <f t="shared" si="0"/>
        <v>42</v>
      </c>
      <c r="AQ44" s="259">
        <f t="shared" si="0"/>
        <v>43</v>
      </c>
      <c r="AR44" s="259">
        <f t="shared" si="0"/>
        <v>44</v>
      </c>
      <c r="AS44" s="259">
        <f t="shared" si="0"/>
        <v>45</v>
      </c>
      <c r="AT44" s="259">
        <f t="shared" si="0"/>
        <v>46</v>
      </c>
      <c r="AU44" s="259">
        <f t="shared" si="0"/>
        <v>47</v>
      </c>
      <c r="AV44" s="259">
        <f t="shared" si="0"/>
        <v>48</v>
      </c>
      <c r="AW44" s="259">
        <f t="shared" si="0"/>
        <v>49</v>
      </c>
      <c r="AX44" s="259">
        <f t="shared" si="0"/>
        <v>50</v>
      </c>
      <c r="AY44" s="259">
        <f t="shared" si="0"/>
        <v>51</v>
      </c>
      <c r="AZ44" s="259">
        <f t="shared" si="0"/>
        <v>52</v>
      </c>
      <c r="BA44" s="259">
        <f t="shared" si="0"/>
        <v>53</v>
      </c>
      <c r="BB44" s="259">
        <f t="shared" si="0"/>
        <v>54</v>
      </c>
      <c r="BC44" s="259">
        <f t="shared" si="0"/>
        <v>55</v>
      </c>
      <c r="BD44" s="259">
        <f t="shared" si="0"/>
        <v>56</v>
      </c>
      <c r="BE44" s="259">
        <f t="shared" si="0"/>
        <v>57</v>
      </c>
      <c r="BF44" s="259">
        <f t="shared" si="0"/>
        <v>58</v>
      </c>
      <c r="BG44" s="259">
        <f t="shared" si="0"/>
        <v>59</v>
      </c>
      <c r="BH44" s="259">
        <f t="shared" si="0"/>
        <v>60</v>
      </c>
      <c r="BI44" s="259">
        <f t="shared" si="0"/>
        <v>61</v>
      </c>
      <c r="BJ44" s="259">
        <f t="shared" si="0"/>
        <v>62</v>
      </c>
      <c r="BK44" s="259">
        <f t="shared" si="0"/>
        <v>63</v>
      </c>
      <c r="BL44" s="259">
        <f t="shared" si="0"/>
        <v>64</v>
      </c>
      <c r="BM44" s="259">
        <f t="shared" si="0"/>
        <v>65</v>
      </c>
      <c r="BN44" s="259">
        <f t="shared" si="0"/>
        <v>66</v>
      </c>
      <c r="BO44" s="259">
        <f t="shared" si="0"/>
        <v>67</v>
      </c>
      <c r="BP44" s="259">
        <f t="shared" si="0"/>
        <v>68</v>
      </c>
      <c r="BQ44" s="17"/>
      <c r="BT44" s="248">
        <f>BT40*100000000</f>
        <v>0</v>
      </c>
      <c r="BU44" s="248">
        <f>BU40*100000000</f>
        <v>0</v>
      </c>
    </row>
    <row r="49" spans="6:68" ht="90" customHeight="1" x14ac:dyDescent="0.3">
      <c r="F49" s="20" t="s">
        <v>685</v>
      </c>
      <c r="H49" s="394" t="s">
        <v>57</v>
      </c>
      <c r="I49" s="395" t="s">
        <v>58</v>
      </c>
      <c r="J49" s="394" t="s">
        <v>59</v>
      </c>
      <c r="K49" s="395" t="s">
        <v>68</v>
      </c>
      <c r="L49" s="395" t="s">
        <v>69</v>
      </c>
      <c r="M49" s="395" t="s">
        <v>70</v>
      </c>
      <c r="N49" s="395" t="s">
        <v>72</v>
      </c>
      <c r="O49" s="394" t="s">
        <v>60</v>
      </c>
      <c r="P49" s="395" t="s">
        <v>75</v>
      </c>
      <c r="Q49" s="394" t="s">
        <v>77</v>
      </c>
      <c r="R49" s="395" t="s">
        <v>79</v>
      </c>
      <c r="S49" s="395" t="s">
        <v>81</v>
      </c>
      <c r="T49" s="395" t="s">
        <v>83</v>
      </c>
      <c r="U49" s="395" t="s">
        <v>85</v>
      </c>
      <c r="V49" s="395" t="s">
        <v>87</v>
      </c>
      <c r="W49" s="395" t="s">
        <v>89</v>
      </c>
      <c r="X49" s="395" t="s">
        <v>91</v>
      </c>
      <c r="Y49" s="395" t="s">
        <v>93</v>
      </c>
      <c r="Z49" s="395" t="s">
        <v>95</v>
      </c>
      <c r="AA49" s="395" t="s">
        <v>97</v>
      </c>
      <c r="AB49" s="395" t="s">
        <v>99</v>
      </c>
      <c r="AC49" s="394" t="s">
        <v>61</v>
      </c>
      <c r="AD49" s="395" t="s">
        <v>102</v>
      </c>
      <c r="AE49" s="395" t="s">
        <v>104</v>
      </c>
      <c r="AF49" s="395" t="s">
        <v>106</v>
      </c>
      <c r="AG49" s="395" t="s">
        <v>108</v>
      </c>
      <c r="AH49" s="395" t="s">
        <v>110</v>
      </c>
      <c r="AI49" s="395" t="s">
        <v>112</v>
      </c>
      <c r="AJ49" s="395" t="s">
        <v>114</v>
      </c>
      <c r="AK49" s="395" t="s">
        <v>116</v>
      </c>
      <c r="AL49" s="395" t="s">
        <v>62</v>
      </c>
      <c r="AM49" s="395" t="s">
        <v>63</v>
      </c>
      <c r="AN49" s="394" t="s">
        <v>64</v>
      </c>
      <c r="AO49" s="394" t="s">
        <v>121</v>
      </c>
      <c r="AP49" s="395" t="s">
        <v>123</v>
      </c>
      <c r="AQ49" s="395" t="s">
        <v>125</v>
      </c>
      <c r="AR49" s="395" t="s">
        <v>127</v>
      </c>
      <c r="AS49" s="395" t="s">
        <v>129</v>
      </c>
      <c r="AT49" s="395" t="s">
        <v>131</v>
      </c>
      <c r="AU49" s="394" t="s">
        <v>65</v>
      </c>
      <c r="AV49" s="395" t="s">
        <v>134</v>
      </c>
      <c r="AW49" s="395" t="s">
        <v>136</v>
      </c>
      <c r="AX49" s="395" t="s">
        <v>138</v>
      </c>
      <c r="AY49" s="394" t="s">
        <v>66</v>
      </c>
      <c r="AZ49" s="395" t="s">
        <v>141</v>
      </c>
      <c r="BA49" s="395" t="s">
        <v>143</v>
      </c>
      <c r="BB49" s="395" t="s">
        <v>145</v>
      </c>
      <c r="BC49" s="394" t="s">
        <v>56</v>
      </c>
    </row>
    <row r="50" spans="6:68" x14ac:dyDescent="0.3">
      <c r="F50" s="399"/>
    </row>
    <row r="51" spans="6:68" ht="90.75" customHeight="1" x14ac:dyDescent="0.3">
      <c r="F51" s="20" t="s">
        <v>710</v>
      </c>
      <c r="H51" s="396" t="s">
        <v>686</v>
      </c>
      <c r="I51" s="396" t="s">
        <v>272</v>
      </c>
      <c r="J51" s="396" t="s">
        <v>57</v>
      </c>
      <c r="K51" s="397" t="s">
        <v>58</v>
      </c>
      <c r="L51" s="397" t="s">
        <v>59</v>
      </c>
      <c r="M51" s="397" t="s">
        <v>60</v>
      </c>
      <c r="N51" s="397" t="s">
        <v>61</v>
      </c>
      <c r="O51" s="397" t="s">
        <v>62</v>
      </c>
      <c r="P51" s="397" t="s">
        <v>63</v>
      </c>
      <c r="Q51" s="396" t="s">
        <v>64</v>
      </c>
      <c r="R51" s="397" t="s">
        <v>121</v>
      </c>
      <c r="S51" s="397" t="s">
        <v>65</v>
      </c>
      <c r="T51" s="397" t="s">
        <v>66</v>
      </c>
      <c r="U51" s="396" t="s">
        <v>687</v>
      </c>
      <c r="V51" s="396" t="s">
        <v>57</v>
      </c>
      <c r="W51" s="397" t="s">
        <v>58</v>
      </c>
      <c r="X51" s="397" t="s">
        <v>59</v>
      </c>
      <c r="Y51" s="397" t="s">
        <v>60</v>
      </c>
      <c r="Z51" s="397" t="s">
        <v>61</v>
      </c>
      <c r="AA51" s="397" t="s">
        <v>62</v>
      </c>
      <c r="AB51" s="397" t="s">
        <v>63</v>
      </c>
      <c r="AC51" s="396" t="s">
        <v>64</v>
      </c>
      <c r="AD51" s="397" t="s">
        <v>121</v>
      </c>
      <c r="AE51" s="397" t="s">
        <v>65</v>
      </c>
      <c r="AF51" s="397" t="s">
        <v>66</v>
      </c>
      <c r="AG51" s="396" t="s">
        <v>688</v>
      </c>
      <c r="AH51" s="396" t="s">
        <v>57</v>
      </c>
      <c r="AI51" s="397" t="s">
        <v>58</v>
      </c>
      <c r="AJ51" s="397" t="s">
        <v>59</v>
      </c>
      <c r="AK51" s="397" t="s">
        <v>60</v>
      </c>
      <c r="AL51" s="397" t="s">
        <v>61</v>
      </c>
      <c r="AM51" s="397" t="s">
        <v>62</v>
      </c>
      <c r="AN51" s="397" t="s">
        <v>63</v>
      </c>
      <c r="AO51" s="396" t="s">
        <v>64</v>
      </c>
      <c r="AP51" s="397" t="s">
        <v>121</v>
      </c>
      <c r="AQ51" s="397" t="s">
        <v>65</v>
      </c>
      <c r="AR51" s="397" t="s">
        <v>66</v>
      </c>
      <c r="AS51" s="397" t="s">
        <v>288</v>
      </c>
      <c r="AT51" s="396" t="s">
        <v>689</v>
      </c>
      <c r="AU51" s="396" t="s">
        <v>690</v>
      </c>
      <c r="AV51" s="397" t="s">
        <v>691</v>
      </c>
      <c r="AW51" s="397" t="s">
        <v>692</v>
      </c>
      <c r="AX51" s="397" t="s">
        <v>693</v>
      </c>
      <c r="AY51" s="397" t="s">
        <v>694</v>
      </c>
      <c r="AZ51" s="397" t="s">
        <v>695</v>
      </c>
      <c r="BA51" s="397" t="s">
        <v>696</v>
      </c>
      <c r="BB51" s="396" t="s">
        <v>697</v>
      </c>
      <c r="BC51" s="397" t="s">
        <v>698</v>
      </c>
      <c r="BD51" s="395" t="s">
        <v>699</v>
      </c>
      <c r="BE51" s="395" t="s">
        <v>700</v>
      </c>
      <c r="BF51" s="395" t="s">
        <v>701</v>
      </c>
      <c r="BG51" s="395" t="s">
        <v>702</v>
      </c>
      <c r="BH51" s="395" t="s">
        <v>703</v>
      </c>
      <c r="BI51" s="395" t="s">
        <v>704</v>
      </c>
      <c r="BJ51" s="395" t="s">
        <v>705</v>
      </c>
      <c r="BK51" s="395" t="s">
        <v>706</v>
      </c>
      <c r="BL51" s="395" t="s">
        <v>707</v>
      </c>
      <c r="BM51" s="395" t="s">
        <v>708</v>
      </c>
      <c r="BN51" s="395" t="s">
        <v>709</v>
      </c>
      <c r="BO51" s="395" t="s">
        <v>266</v>
      </c>
      <c r="BP51" s="398" t="s">
        <v>1</v>
      </c>
    </row>
    <row r="52" spans="6:68" ht="20.25" customHeight="1" x14ac:dyDescent="0.3">
      <c r="F52" s="187"/>
      <c r="H52" s="406"/>
      <c r="I52" s="406"/>
      <c r="J52" s="406"/>
      <c r="K52" s="406"/>
      <c r="L52" s="406"/>
      <c r="M52" s="406"/>
      <c r="N52" s="406"/>
      <c r="O52" s="406"/>
      <c r="P52" s="406"/>
      <c r="Q52" s="406"/>
      <c r="R52" s="406"/>
      <c r="S52" s="406"/>
      <c r="T52" s="406"/>
      <c r="U52" s="406"/>
      <c r="V52" s="406"/>
      <c r="W52" s="406"/>
      <c r="X52" s="406"/>
      <c r="Y52" s="406"/>
      <c r="Z52" s="406"/>
      <c r="AA52" s="406"/>
      <c r="AB52" s="406"/>
      <c r="AC52" s="406"/>
      <c r="AD52" s="406"/>
      <c r="AE52" s="406"/>
      <c r="AF52" s="406"/>
      <c r="AG52" s="406"/>
      <c r="AH52" s="406"/>
      <c r="AI52" s="406"/>
      <c r="AJ52" s="406"/>
      <c r="AK52" s="406"/>
      <c r="AL52" s="406"/>
      <c r="AM52" s="406"/>
      <c r="AN52" s="406"/>
      <c r="AO52" s="406"/>
      <c r="AP52" s="406"/>
      <c r="AQ52" s="406"/>
      <c r="AR52" s="406"/>
      <c r="AS52" s="406"/>
      <c r="AT52" s="406"/>
      <c r="AU52" s="406"/>
      <c r="AV52" s="406"/>
      <c r="AW52" s="406"/>
      <c r="AX52" s="406"/>
      <c r="AY52" s="406"/>
      <c r="AZ52" s="406"/>
      <c r="BA52" s="406"/>
      <c r="BB52" s="406"/>
      <c r="BC52" s="406"/>
      <c r="BD52" s="425"/>
      <c r="BE52" s="425"/>
      <c r="BF52" s="425"/>
      <c r="BG52" s="425"/>
      <c r="BH52" s="425"/>
      <c r="BI52" s="425"/>
      <c r="BJ52" s="425"/>
      <c r="BK52" s="425"/>
      <c r="BL52" s="425"/>
      <c r="BM52" s="425"/>
      <c r="BN52" s="425"/>
      <c r="BO52" s="425"/>
      <c r="BP52" s="426"/>
    </row>
    <row r="53" spans="6:68" ht="135" customHeight="1" x14ac:dyDescent="0.3">
      <c r="F53" s="20" t="s">
        <v>876</v>
      </c>
      <c r="H53" s="427" t="s">
        <v>199</v>
      </c>
      <c r="I53" s="428" t="s">
        <v>225</v>
      </c>
      <c r="J53" s="428" t="s">
        <v>197</v>
      </c>
      <c r="K53" s="428" t="s">
        <v>867</v>
      </c>
      <c r="L53" s="428" t="s">
        <v>868</v>
      </c>
      <c r="M53" s="427" t="s">
        <v>869</v>
      </c>
      <c r="N53" s="429" t="s">
        <v>870</v>
      </c>
      <c r="O53" s="428" t="s">
        <v>198</v>
      </c>
      <c r="P53" s="428" t="s">
        <v>871</v>
      </c>
      <c r="Q53" s="430" t="s">
        <v>872</v>
      </c>
      <c r="R53" s="427" t="s">
        <v>873</v>
      </c>
      <c r="S53" s="428" t="s">
        <v>874</v>
      </c>
      <c r="T53" s="428" t="s">
        <v>875</v>
      </c>
      <c r="U53" s="427" t="s">
        <v>506</v>
      </c>
      <c r="V53" s="428" t="s">
        <v>507</v>
      </c>
      <c r="W53" s="428" t="s">
        <v>875</v>
      </c>
      <c r="X53" s="406"/>
      <c r="Y53" s="406"/>
      <c r="Z53" s="406"/>
      <c r="AA53" s="406"/>
      <c r="AB53" s="406"/>
      <c r="AC53" s="406"/>
      <c r="AD53" s="406"/>
      <c r="AE53" s="406"/>
      <c r="AF53" s="406"/>
      <c r="AG53" s="406"/>
      <c r="AH53" s="406"/>
      <c r="AI53" s="406"/>
      <c r="AJ53" s="406"/>
      <c r="AK53" s="406"/>
      <c r="AL53" s="406"/>
      <c r="AM53" s="406"/>
      <c r="AN53" s="406"/>
      <c r="AO53" s="406"/>
      <c r="AP53" s="406"/>
      <c r="AQ53" s="406"/>
      <c r="AR53" s="406"/>
      <c r="AS53" s="406"/>
      <c r="AT53" s="406"/>
      <c r="AU53" s="406"/>
      <c r="AV53" s="406"/>
      <c r="AW53" s="406"/>
      <c r="AX53" s="406"/>
      <c r="AY53" s="406"/>
      <c r="AZ53" s="406"/>
      <c r="BA53" s="406"/>
      <c r="BB53" s="406"/>
      <c r="BC53" s="406"/>
      <c r="BD53" s="425"/>
      <c r="BE53" s="425"/>
      <c r="BF53" s="425"/>
      <c r="BG53" s="425"/>
      <c r="BH53" s="425"/>
      <c r="BI53" s="425"/>
      <c r="BJ53" s="425"/>
      <c r="BK53" s="425"/>
      <c r="BL53" s="425"/>
      <c r="BM53" s="425"/>
      <c r="BN53" s="425"/>
      <c r="BO53" s="425"/>
      <c r="BP53" s="426"/>
    </row>
    <row r="54" spans="6:68" ht="20.25" customHeight="1" x14ac:dyDescent="0.3">
      <c r="F54" s="187"/>
      <c r="H54" s="406"/>
      <c r="I54" s="406"/>
      <c r="J54" s="406"/>
      <c r="K54" s="406"/>
      <c r="L54" s="406"/>
      <c r="M54" s="406"/>
      <c r="N54" s="406"/>
      <c r="O54" s="406"/>
      <c r="P54" s="406"/>
      <c r="Q54" s="406"/>
      <c r="R54" s="406"/>
      <c r="S54" s="406"/>
      <c r="T54" s="406"/>
      <c r="U54" s="406"/>
      <c r="V54" s="406"/>
      <c r="W54" s="406"/>
      <c r="X54" s="406"/>
      <c r="Y54" s="406"/>
      <c r="Z54" s="406"/>
      <c r="AA54" s="406"/>
      <c r="AB54" s="406"/>
      <c r="AC54" s="406"/>
      <c r="AD54" s="406"/>
      <c r="AE54" s="406"/>
      <c r="AF54" s="406"/>
      <c r="AG54" s="406"/>
      <c r="AH54" s="406"/>
      <c r="AI54" s="406"/>
      <c r="AJ54" s="406"/>
      <c r="AK54" s="406"/>
      <c r="AL54" s="406"/>
      <c r="AM54" s="406"/>
      <c r="AN54" s="406"/>
      <c r="AO54" s="406"/>
      <c r="AP54" s="406"/>
      <c r="AQ54" s="406"/>
      <c r="AR54" s="406"/>
      <c r="AS54" s="406"/>
      <c r="AT54" s="406"/>
      <c r="AU54" s="406"/>
      <c r="AV54" s="406"/>
      <c r="AW54" s="406"/>
      <c r="AX54" s="406"/>
      <c r="AY54" s="406"/>
      <c r="AZ54" s="406"/>
      <c r="BA54" s="406"/>
      <c r="BB54" s="406"/>
      <c r="BC54" s="406"/>
      <c r="BD54" s="425"/>
      <c r="BE54" s="425"/>
      <c r="BF54" s="425"/>
      <c r="BG54" s="425"/>
      <c r="BH54" s="425"/>
      <c r="BI54" s="425"/>
      <c r="BJ54" s="425"/>
      <c r="BK54" s="425"/>
      <c r="BL54" s="425"/>
      <c r="BM54" s="425"/>
      <c r="BN54" s="425"/>
      <c r="BO54" s="425"/>
      <c r="BP54" s="426"/>
    </row>
    <row r="55" spans="6:68" x14ac:dyDescent="0.3">
      <c r="F55" s="399"/>
      <c r="AE55" s="415" t="s">
        <v>881</v>
      </c>
    </row>
    <row r="56" spans="6:68" ht="161.4" x14ac:dyDescent="0.3">
      <c r="F56" s="20" t="s">
        <v>715</v>
      </c>
      <c r="H56" s="400" t="s">
        <v>662</v>
      </c>
      <c r="I56" s="400" t="s">
        <v>264</v>
      </c>
      <c r="J56" s="400" t="s">
        <v>711</v>
      </c>
      <c r="K56" s="401" t="s">
        <v>882</v>
      </c>
      <c r="L56" s="402" t="s">
        <v>712</v>
      </c>
      <c r="M56" s="403" t="s">
        <v>190</v>
      </c>
      <c r="N56" s="400" t="s">
        <v>191</v>
      </c>
      <c r="O56" s="400" t="s">
        <v>713</v>
      </c>
      <c r="P56" s="400" t="s">
        <v>714</v>
      </c>
      <c r="Q56" s="400" t="s">
        <v>171</v>
      </c>
      <c r="R56" s="400" t="s">
        <v>192</v>
      </c>
      <c r="S56" s="400" t="s">
        <v>172</v>
      </c>
      <c r="T56" s="400" t="s">
        <v>201</v>
      </c>
      <c r="U56" s="400" t="s">
        <v>202</v>
      </c>
      <c r="V56" s="400" t="s">
        <v>203</v>
      </c>
      <c r="W56" s="400" t="s">
        <v>204</v>
      </c>
      <c r="X56" s="400" t="s">
        <v>205</v>
      </c>
      <c r="Y56" s="400" t="s">
        <v>206</v>
      </c>
      <c r="Z56" s="400" t="s">
        <v>207</v>
      </c>
      <c r="AA56" s="400" t="s">
        <v>173</v>
      </c>
      <c r="AB56" s="400" t="s">
        <v>174</v>
      </c>
      <c r="AC56" s="400" t="s">
        <v>175</v>
      </c>
      <c r="AD56" s="404" t="s">
        <v>1</v>
      </c>
      <c r="AE56" s="439" t="s">
        <v>877</v>
      </c>
      <c r="AF56" s="439" t="s">
        <v>878</v>
      </c>
      <c r="AG56" s="439" t="s">
        <v>879</v>
      </c>
      <c r="AH56" s="439" t="s">
        <v>880</v>
      </c>
      <c r="AI56" s="439" t="s">
        <v>860</v>
      </c>
      <c r="AJ56" s="253"/>
      <c r="AK56" s="441" t="s">
        <v>883</v>
      </c>
    </row>
    <row r="57" spans="6:68" x14ac:dyDescent="0.3">
      <c r="F57" s="399"/>
    </row>
    <row r="58" spans="6:68" ht="144.75" customHeight="1" x14ac:dyDescent="0.3">
      <c r="F58" s="20" t="s">
        <v>755</v>
      </c>
      <c r="H58" s="407" t="s">
        <v>716</v>
      </c>
      <c r="I58" s="408" t="s">
        <v>717</v>
      </c>
      <c r="J58" s="408" t="s">
        <v>718</v>
      </c>
      <c r="K58" s="408" t="s">
        <v>719</v>
      </c>
      <c r="L58" s="408" t="s">
        <v>720</v>
      </c>
      <c r="M58" s="408" t="s">
        <v>721</v>
      </c>
      <c r="N58" s="409" t="s">
        <v>722</v>
      </c>
      <c r="O58" s="408" t="s">
        <v>723</v>
      </c>
      <c r="P58" s="408" t="s">
        <v>724</v>
      </c>
      <c r="Q58" s="407" t="s">
        <v>725</v>
      </c>
      <c r="R58" s="408" t="s">
        <v>726</v>
      </c>
      <c r="S58" s="408" t="s">
        <v>727</v>
      </c>
      <c r="T58" s="408" t="s">
        <v>728</v>
      </c>
      <c r="U58" s="408" t="s">
        <v>729</v>
      </c>
      <c r="V58" s="408" t="s">
        <v>730</v>
      </c>
      <c r="W58" s="409" t="s">
        <v>731</v>
      </c>
      <c r="X58" s="408" t="s">
        <v>732</v>
      </c>
      <c r="Y58" s="408" t="s">
        <v>733</v>
      </c>
      <c r="Z58" s="407" t="s">
        <v>734</v>
      </c>
      <c r="AA58" s="408" t="s">
        <v>735</v>
      </c>
      <c r="AB58" s="408" t="s">
        <v>736</v>
      </c>
      <c r="AC58" s="408" t="s">
        <v>737</v>
      </c>
      <c r="AD58" s="408" t="s">
        <v>738</v>
      </c>
      <c r="AE58" s="408" t="s">
        <v>739</v>
      </c>
      <c r="AF58" s="409" t="s">
        <v>740</v>
      </c>
      <c r="AG58" s="408" t="s">
        <v>741</v>
      </c>
      <c r="AH58" s="408" t="s">
        <v>742</v>
      </c>
      <c r="AI58" s="407" t="s">
        <v>743</v>
      </c>
      <c r="AJ58" s="408" t="s">
        <v>744</v>
      </c>
      <c r="AK58" s="408" t="s">
        <v>745</v>
      </c>
      <c r="AL58" s="408" t="s">
        <v>746</v>
      </c>
      <c r="AM58" s="408" t="s">
        <v>747</v>
      </c>
      <c r="AN58" s="408" t="s">
        <v>748</v>
      </c>
      <c r="AO58" s="409" t="s">
        <v>749</v>
      </c>
      <c r="AP58" s="408" t="s">
        <v>750</v>
      </c>
      <c r="AQ58" s="408" t="s">
        <v>751</v>
      </c>
      <c r="AR58" s="407" t="s">
        <v>752</v>
      </c>
      <c r="AS58" s="408" t="s">
        <v>753</v>
      </c>
      <c r="AT58" s="408" t="s">
        <v>754</v>
      </c>
      <c r="AU58" s="405"/>
      <c r="AV58" s="406"/>
      <c r="AW58" s="406"/>
      <c r="AX58" s="406"/>
      <c r="AY58" s="406"/>
      <c r="AZ58" s="406"/>
    </row>
    <row r="59" spans="6:68" x14ac:dyDescent="0.3">
      <c r="F59" s="399"/>
    </row>
    <row r="60" spans="6:68" ht="84" customHeight="1" x14ac:dyDescent="0.3">
      <c r="F60" s="20" t="s">
        <v>783</v>
      </c>
      <c r="H60" s="411" t="s">
        <v>759</v>
      </c>
      <c r="I60" s="412" t="s">
        <v>760</v>
      </c>
      <c r="J60" s="412" t="s">
        <v>761</v>
      </c>
      <c r="K60" s="412" t="s">
        <v>762</v>
      </c>
      <c r="L60" s="412" t="s">
        <v>763</v>
      </c>
      <c r="M60" s="412" t="s">
        <v>764</v>
      </c>
      <c r="N60" s="411" t="s">
        <v>765</v>
      </c>
      <c r="O60" s="412" t="s">
        <v>766</v>
      </c>
      <c r="P60" s="412" t="s">
        <v>767</v>
      </c>
      <c r="Q60" s="412" t="s">
        <v>768</v>
      </c>
      <c r="R60" s="412" t="s">
        <v>769</v>
      </c>
      <c r="S60" s="412" t="s">
        <v>770</v>
      </c>
      <c r="T60" s="411" t="s">
        <v>771</v>
      </c>
      <c r="U60" s="412" t="s">
        <v>772</v>
      </c>
      <c r="V60" s="412" t="s">
        <v>773</v>
      </c>
      <c r="W60" s="412" t="s">
        <v>774</v>
      </c>
      <c r="X60" s="412" t="s">
        <v>775</v>
      </c>
      <c r="Y60" s="412" t="s">
        <v>776</v>
      </c>
      <c r="Z60" s="411" t="s">
        <v>777</v>
      </c>
      <c r="AA60" s="412" t="s">
        <v>778</v>
      </c>
      <c r="AB60" s="412" t="s">
        <v>779</v>
      </c>
      <c r="AC60" s="412" t="s">
        <v>780</v>
      </c>
      <c r="AD60" s="412" t="s">
        <v>781</v>
      </c>
      <c r="AE60" s="412" t="s">
        <v>782</v>
      </c>
    </row>
    <row r="61" spans="6:68" x14ac:dyDescent="0.3">
      <c r="F61" s="399"/>
      <c r="H61" s="415"/>
      <c r="I61" s="415"/>
      <c r="J61" s="416" t="s">
        <v>862</v>
      </c>
    </row>
    <row r="62" spans="6:68" ht="138" customHeight="1" x14ac:dyDescent="0.3">
      <c r="F62" s="20" t="s">
        <v>756</v>
      </c>
      <c r="H62" s="407" t="s">
        <v>784</v>
      </c>
      <c r="I62" s="408" t="s">
        <v>785</v>
      </c>
      <c r="J62" s="408" t="s">
        <v>786</v>
      </c>
      <c r="K62" s="408" t="s">
        <v>787</v>
      </c>
      <c r="L62" s="408" t="s">
        <v>788</v>
      </c>
      <c r="M62" s="408" t="s">
        <v>789</v>
      </c>
      <c r="N62" s="410" t="s">
        <v>790</v>
      </c>
      <c r="O62" s="408" t="s">
        <v>791</v>
      </c>
      <c r="P62" s="408" t="s">
        <v>792</v>
      </c>
      <c r="Q62" s="407" t="s">
        <v>793</v>
      </c>
      <c r="R62" s="408" t="s">
        <v>794</v>
      </c>
      <c r="S62" s="408" t="s">
        <v>795</v>
      </c>
      <c r="T62" s="408" t="s">
        <v>796</v>
      </c>
      <c r="U62" s="408" t="s">
        <v>797</v>
      </c>
      <c r="V62" s="408" t="s">
        <v>798</v>
      </c>
      <c r="W62" s="410" t="s">
        <v>799</v>
      </c>
      <c r="X62" s="408" t="s">
        <v>800</v>
      </c>
      <c r="Y62" s="408" t="s">
        <v>801</v>
      </c>
      <c r="Z62" s="407" t="s">
        <v>802</v>
      </c>
      <c r="AA62" s="408" t="s">
        <v>803</v>
      </c>
      <c r="AB62" s="408" t="s">
        <v>804</v>
      </c>
      <c r="AC62" s="408" t="s">
        <v>805</v>
      </c>
      <c r="AD62" s="408" t="s">
        <v>806</v>
      </c>
      <c r="AE62" s="408" t="s">
        <v>807</v>
      </c>
      <c r="AF62" s="410" t="s">
        <v>808</v>
      </c>
      <c r="AG62" s="408" t="s">
        <v>809</v>
      </c>
      <c r="AH62" s="408" t="s">
        <v>810</v>
      </c>
      <c r="AI62" s="407" t="s">
        <v>811</v>
      </c>
      <c r="AJ62" s="408" t="s">
        <v>812</v>
      </c>
      <c r="AK62" s="408" t="s">
        <v>813</v>
      </c>
      <c r="AL62" s="408" t="s">
        <v>814</v>
      </c>
      <c r="AM62" s="408" t="s">
        <v>815</v>
      </c>
      <c r="AN62" s="408" t="s">
        <v>816</v>
      </c>
      <c r="AO62" s="410" t="s">
        <v>817</v>
      </c>
      <c r="AP62" s="408" t="s">
        <v>818</v>
      </c>
      <c r="AQ62" s="408" t="s">
        <v>819</v>
      </c>
      <c r="AR62" s="407" t="s">
        <v>820</v>
      </c>
      <c r="AS62" s="408" t="s">
        <v>821</v>
      </c>
      <c r="AT62" s="408" t="s">
        <v>822</v>
      </c>
      <c r="AU62" s="408" t="s">
        <v>823</v>
      </c>
      <c r="AV62" s="408" t="s">
        <v>824</v>
      </c>
    </row>
    <row r="63" spans="6:68" x14ac:dyDescent="0.3">
      <c r="F63" s="399"/>
    </row>
    <row r="64" spans="6:68" ht="133.5" customHeight="1" x14ac:dyDescent="0.3">
      <c r="F64" s="20" t="s">
        <v>757</v>
      </c>
      <c r="H64" s="407" t="s">
        <v>825</v>
      </c>
      <c r="I64" s="408" t="s">
        <v>826</v>
      </c>
      <c r="J64" s="408" t="s">
        <v>827</v>
      </c>
      <c r="K64" s="408" t="s">
        <v>828</v>
      </c>
      <c r="L64" s="408" t="s">
        <v>829</v>
      </c>
      <c r="M64" s="408" t="s">
        <v>830</v>
      </c>
      <c r="N64" s="407" t="s">
        <v>831</v>
      </c>
      <c r="O64" s="408" t="s">
        <v>832</v>
      </c>
      <c r="P64" s="408" t="s">
        <v>833</v>
      </c>
      <c r="Q64" s="408" t="s">
        <v>834</v>
      </c>
      <c r="R64" s="408" t="s">
        <v>835</v>
      </c>
      <c r="S64" s="408" t="s">
        <v>836</v>
      </c>
      <c r="T64" s="407" t="s">
        <v>837</v>
      </c>
      <c r="U64" s="408" t="s">
        <v>838</v>
      </c>
      <c r="V64" s="408" t="s">
        <v>839</v>
      </c>
      <c r="W64" s="408" t="s">
        <v>840</v>
      </c>
      <c r="X64" s="408" t="s">
        <v>841</v>
      </c>
      <c r="Y64" s="408" t="s">
        <v>842</v>
      </c>
      <c r="Z64" s="407" t="s">
        <v>843</v>
      </c>
      <c r="AA64" s="408" t="s">
        <v>844</v>
      </c>
      <c r="AB64" s="408" t="s">
        <v>845</v>
      </c>
      <c r="AC64" s="408" t="s">
        <v>846</v>
      </c>
      <c r="AD64" s="408" t="s">
        <v>847</v>
      </c>
      <c r="AE64" s="408" t="s">
        <v>848</v>
      </c>
      <c r="AF64" s="407" t="s">
        <v>849</v>
      </c>
      <c r="AG64" s="408" t="s">
        <v>850</v>
      </c>
      <c r="AH64" s="408" t="s">
        <v>851</v>
      </c>
      <c r="AI64" s="408" t="s">
        <v>852</v>
      </c>
      <c r="AJ64" s="408" t="s">
        <v>853</v>
      </c>
      <c r="AK64" s="408" t="s">
        <v>854</v>
      </c>
    </row>
    <row r="65" spans="6:42" x14ac:dyDescent="0.3">
      <c r="F65" s="399"/>
    </row>
    <row r="66" spans="6:42" ht="129" customHeight="1" x14ac:dyDescent="0.3">
      <c r="F66" s="20" t="s">
        <v>758</v>
      </c>
      <c r="H66" s="407" t="s">
        <v>825</v>
      </c>
      <c r="I66" s="408" t="s">
        <v>826</v>
      </c>
      <c r="J66" s="408" t="s">
        <v>827</v>
      </c>
      <c r="K66" s="408" t="s">
        <v>828</v>
      </c>
      <c r="L66" s="408" t="s">
        <v>829</v>
      </c>
      <c r="M66" s="408" t="s">
        <v>830</v>
      </c>
      <c r="N66" s="408" t="s">
        <v>855</v>
      </c>
      <c r="O66" s="407" t="s">
        <v>831</v>
      </c>
      <c r="P66" s="408" t="s">
        <v>832</v>
      </c>
      <c r="Q66" s="408" t="s">
        <v>833</v>
      </c>
      <c r="R66" s="408" t="s">
        <v>834</v>
      </c>
      <c r="S66" s="408" t="s">
        <v>835</v>
      </c>
      <c r="T66" s="408" t="s">
        <v>836</v>
      </c>
      <c r="U66" s="408" t="s">
        <v>856</v>
      </c>
      <c r="V66" s="407" t="s">
        <v>837</v>
      </c>
      <c r="W66" s="408" t="s">
        <v>838</v>
      </c>
      <c r="X66" s="408" t="s">
        <v>839</v>
      </c>
      <c r="Y66" s="408" t="s">
        <v>840</v>
      </c>
      <c r="Z66" s="408" t="s">
        <v>841</v>
      </c>
      <c r="AA66" s="408" t="s">
        <v>842</v>
      </c>
      <c r="AB66" s="408" t="s">
        <v>857</v>
      </c>
      <c r="AC66" s="407" t="s">
        <v>843</v>
      </c>
      <c r="AD66" s="408" t="s">
        <v>844</v>
      </c>
      <c r="AE66" s="408" t="s">
        <v>845</v>
      </c>
      <c r="AF66" s="408" t="s">
        <v>846</v>
      </c>
      <c r="AG66" s="408" t="s">
        <v>847</v>
      </c>
      <c r="AH66" s="408" t="s">
        <v>848</v>
      </c>
      <c r="AI66" s="408" t="s">
        <v>858</v>
      </c>
      <c r="AJ66" s="407" t="s">
        <v>849</v>
      </c>
      <c r="AK66" s="408" t="s">
        <v>850</v>
      </c>
      <c r="AL66" s="408" t="s">
        <v>851</v>
      </c>
      <c r="AM66" s="408" t="s">
        <v>852</v>
      </c>
      <c r="AN66" s="408" t="s">
        <v>853</v>
      </c>
      <c r="AO66" s="408" t="s">
        <v>854</v>
      </c>
      <c r="AP66" s="408" t="s">
        <v>859</v>
      </c>
    </row>
    <row r="67" spans="6:42" x14ac:dyDescent="0.3">
      <c r="F67" s="399"/>
    </row>
    <row r="68" spans="6:42" x14ac:dyDescent="0.3">
      <c r="F68" s="399"/>
    </row>
    <row r="69" spans="6:42" x14ac:dyDescent="0.3">
      <c r="F69" s="399"/>
    </row>
    <row r="70" spans="6:42" x14ac:dyDescent="0.3">
      <c r="F70" s="399"/>
    </row>
    <row r="71" spans="6:42" x14ac:dyDescent="0.3">
      <c r="F71" s="399"/>
    </row>
    <row r="72" spans="6:42" x14ac:dyDescent="0.3">
      <c r="F72" s="399"/>
    </row>
    <row r="73" spans="6:42" x14ac:dyDescent="0.3">
      <c r="F73" s="399"/>
    </row>
    <row r="74" spans="6:42" x14ac:dyDescent="0.3">
      <c r="F74" s="399"/>
    </row>
    <row r="75" spans="6:42" x14ac:dyDescent="0.3">
      <c r="F75" s="399"/>
    </row>
    <row r="76" spans="6:42" x14ac:dyDescent="0.3">
      <c r="F76" s="399"/>
    </row>
    <row r="77" spans="6:42" x14ac:dyDescent="0.3">
      <c r="F77" s="399"/>
    </row>
    <row r="78" spans="6:42" x14ac:dyDescent="0.3">
      <c r="F78" s="399"/>
    </row>
    <row r="79" spans="6:42" x14ac:dyDescent="0.3">
      <c r="F79" s="399"/>
    </row>
    <row r="80" spans="6:42" x14ac:dyDescent="0.3">
      <c r="F80" s="399"/>
    </row>
    <row r="81" spans="6:6" x14ac:dyDescent="0.3">
      <c r="F81" s="399"/>
    </row>
    <row r="82" spans="6:6" x14ac:dyDescent="0.3">
      <c r="F82" s="399"/>
    </row>
    <row r="83" spans="6:6" x14ac:dyDescent="0.3">
      <c r="F83" s="399"/>
    </row>
    <row r="84" spans="6:6" x14ac:dyDescent="0.3">
      <c r="F84" s="399"/>
    </row>
    <row r="85" spans="6:6" x14ac:dyDescent="0.3">
      <c r="F85" s="399"/>
    </row>
    <row r="86" spans="6:6" x14ac:dyDescent="0.3">
      <c r="F86" s="399"/>
    </row>
    <row r="87" spans="6:6" x14ac:dyDescent="0.3">
      <c r="F87" s="399"/>
    </row>
    <row r="88" spans="6:6" x14ac:dyDescent="0.3">
      <c r="F88" s="399"/>
    </row>
    <row r="89" spans="6:6" x14ac:dyDescent="0.3">
      <c r="F89" s="399"/>
    </row>
    <row r="90" spans="6:6" x14ac:dyDescent="0.3">
      <c r="F90" s="399"/>
    </row>
    <row r="91" spans="6:6" x14ac:dyDescent="0.3">
      <c r="F91" s="399"/>
    </row>
    <row r="92" spans="6:6" x14ac:dyDescent="0.3">
      <c r="F92" s="399"/>
    </row>
    <row r="93" spans="6:6" x14ac:dyDescent="0.3">
      <c r="F93" s="399"/>
    </row>
    <row r="94" spans="6:6" x14ac:dyDescent="0.3">
      <c r="F94" s="399"/>
    </row>
    <row r="95" spans="6:6" x14ac:dyDescent="0.3">
      <c r="F95" s="399"/>
    </row>
    <row r="96" spans="6:6" x14ac:dyDescent="0.3">
      <c r="F96" s="399"/>
    </row>
    <row r="97" spans="6:6" x14ac:dyDescent="0.3">
      <c r="F97" s="399"/>
    </row>
    <row r="98" spans="6:6" x14ac:dyDescent="0.3">
      <c r="F98" s="399"/>
    </row>
    <row r="99" spans="6:6" x14ac:dyDescent="0.3">
      <c r="F99" s="399"/>
    </row>
    <row r="100" spans="6:6" x14ac:dyDescent="0.3">
      <c r="F100" s="399"/>
    </row>
    <row r="101" spans="6:6" x14ac:dyDescent="0.3">
      <c r="F101" s="399"/>
    </row>
  </sheetData>
  <sheetProtection password="8D29" sheet="1" objects="1" scenarios="1"/>
  <conditionalFormatting sqref="K53:N53">
    <cfRule type="cellIs" dxfId="0" priority="1" operator="lessThan">
      <formula>0</formula>
    </cfRule>
  </conditionalFormatting>
  <pageMargins left="0.7" right="0.7" top="0.78740157499999996" bottom="0.78740157499999996"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16</vt:i4>
      </vt:variant>
      <vt:variant>
        <vt:lpstr>Pojmenované oblasti</vt:lpstr>
      </vt:variant>
      <vt:variant>
        <vt:i4>15</vt:i4>
      </vt:variant>
    </vt:vector>
  </HeadingPairs>
  <TitlesOfParts>
    <vt:vector size="31" baseType="lpstr">
      <vt:lpstr>úvodní list</vt:lpstr>
      <vt:lpstr>část A zhodnocení</vt:lpstr>
      <vt:lpstr>část B ind_AT_péče</vt:lpstr>
      <vt:lpstr>část B ind_AT_prev</vt:lpstr>
      <vt:lpstr>část B ind_P_péče</vt:lpstr>
      <vt:lpstr>část B ind_P_prev</vt:lpstr>
      <vt:lpstr>část C indikátory</vt:lpstr>
      <vt:lpstr>část D zaměstnanci</vt:lpstr>
      <vt:lpstr>část E náklady</vt:lpstr>
      <vt:lpstr>část F zdroje</vt:lpstr>
      <vt:lpstr>část F zdroje zisk</vt:lpstr>
      <vt:lpstr>část G obce</vt:lpstr>
      <vt:lpstr>část H přílohy</vt:lpstr>
      <vt:lpstr>kontrola</vt:lpstr>
      <vt:lpstr>data</vt:lpstr>
      <vt:lpstr>Sehrávání</vt:lpstr>
      <vt:lpstr>druhysluzeb</vt:lpstr>
      <vt:lpstr>'část A zhodnocení'!Oblast_tisku</vt:lpstr>
      <vt:lpstr>'část B ind_AT_péče'!Oblast_tisku</vt:lpstr>
      <vt:lpstr>'část B ind_AT_prev'!Oblast_tisku</vt:lpstr>
      <vt:lpstr>'část B ind_P_péče'!Oblast_tisku</vt:lpstr>
      <vt:lpstr>'část B ind_P_prev'!Oblast_tisku</vt:lpstr>
      <vt:lpstr>'část C indikátory'!Oblast_tisku</vt:lpstr>
      <vt:lpstr>'část D zaměstnanci'!Oblast_tisku</vt:lpstr>
      <vt:lpstr>'část E náklady'!Oblast_tisku</vt:lpstr>
      <vt:lpstr>'část F zdroje'!Oblast_tisku</vt:lpstr>
      <vt:lpstr>'část F zdroje zisk'!Oblast_tisku</vt:lpstr>
      <vt:lpstr>'část G obce'!Oblast_tisku</vt:lpstr>
      <vt:lpstr>'část H přílohy'!Oblast_tisku</vt:lpstr>
      <vt:lpstr>data!Oblast_tisku</vt:lpstr>
      <vt:lpstr>'úvodní list'!Oblast_tisku</vt:lpstr>
    </vt:vector>
  </TitlesOfParts>
  <Company>Karlovarský kraj</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Kocmich Ivan</dc:creator>
  <cp:lastModifiedBy>Pilařová Jana</cp:lastModifiedBy>
  <cp:lastPrinted>2020-07-23T11:52:27Z</cp:lastPrinted>
  <dcterms:created xsi:type="dcterms:W3CDTF">2011-07-13T06:12:23Z</dcterms:created>
  <dcterms:modified xsi:type="dcterms:W3CDTF">2026-06-18T11:32:56Z</dcterms:modified>
</cp:coreProperties>
</file>