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říjen\66-rada-prilohy-251013\"/>
    </mc:Choice>
  </mc:AlternateContent>
  <xr:revisionPtr revIDLastSave="0" documentId="8_{12D4D0ED-2F1C-4AED-92F0-033506C072AE}" xr6:coauthVersionLast="36" xr6:coauthVersionMax="36" xr10:uidLastSave="{00000000-0000-0000-0000-000000000000}"/>
  <bookViews>
    <workbookView xWindow="32760" yWindow="32760" windowWidth="19560" windowHeight="10845" firstSheet="4" activeTab="4" xr2:uid="{00000000-000D-0000-FFFF-FFFF00000000}"/>
  </bookViews>
  <sheets>
    <sheet name="2020" sheetId="2" state="hidden" r:id="rId1"/>
    <sheet name="2_pololeti_2020" sheetId="3" state="hidden" r:id="rId2"/>
    <sheet name="Příloha_1_2021" sheetId="6" state="hidden" r:id="rId3"/>
    <sheet name="Příloha_2_2021" sheetId="7" state="hidden" r:id="rId4"/>
    <sheet name="Příloha 1" sheetId="9" r:id="rId5"/>
    <sheet name="ARRIVA_DO_KK_2022" sheetId="8" state="hidden" r:id="rId6"/>
    <sheet name="Celkový příspěvek" sheetId="5" state="hidden" r:id="rId7"/>
    <sheet name="2_pololeti_2020_neaplikováno" sheetId="4" state="hidden" r:id="rId8"/>
  </sheets>
  <calcPr calcId="191029"/>
</workbook>
</file>

<file path=xl/calcChain.xml><?xml version="1.0" encoding="utf-8"?>
<calcChain xmlns="http://schemas.openxmlformats.org/spreadsheetml/2006/main">
  <c r="H35" i="9" l="1"/>
  <c r="I35" i="9" s="1"/>
  <c r="I30" i="9"/>
  <c r="I34" i="9"/>
  <c r="H29" i="9"/>
  <c r="I29" i="9" s="1"/>
  <c r="H30" i="9"/>
  <c r="H31" i="9"/>
  <c r="I31" i="9" s="1"/>
  <c r="H32" i="9"/>
  <c r="I32" i="9" s="1"/>
  <c r="H33" i="9"/>
  <c r="I33" i="9" s="1"/>
  <c r="H34" i="9"/>
  <c r="G29" i="9"/>
  <c r="G30" i="9"/>
  <c r="G31" i="9"/>
  <c r="G32" i="9"/>
  <c r="G33" i="9"/>
  <c r="G34" i="9"/>
  <c r="G35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10" i="9"/>
  <c r="H11" i="9"/>
  <c r="I11" i="9" s="1"/>
  <c r="H12" i="9"/>
  <c r="I12" i="9"/>
  <c r="H13" i="9"/>
  <c r="I13" i="9" s="1"/>
  <c r="H14" i="9"/>
  <c r="I14" i="9" s="1"/>
  <c r="H15" i="9"/>
  <c r="I15" i="9" s="1"/>
  <c r="H16" i="9"/>
  <c r="I16" i="9" s="1"/>
  <c r="H17" i="9"/>
  <c r="I17" i="9" s="1"/>
  <c r="H18" i="9"/>
  <c r="I18" i="9" s="1"/>
  <c r="H19" i="9"/>
  <c r="I19" i="9" s="1"/>
  <c r="H20" i="9"/>
  <c r="I20" i="9" s="1"/>
  <c r="H21" i="9"/>
  <c r="I21" i="9"/>
  <c r="H22" i="9"/>
  <c r="I22" i="9" s="1"/>
  <c r="H23" i="9"/>
  <c r="I23" i="9" s="1"/>
  <c r="H24" i="9"/>
  <c r="I24" i="9"/>
  <c r="H25" i="9"/>
  <c r="I25" i="9" s="1"/>
  <c r="H26" i="9"/>
  <c r="I26" i="9" s="1"/>
  <c r="H27" i="9"/>
  <c r="I27" i="9" s="1"/>
  <c r="H28" i="9"/>
  <c r="I28" i="9" s="1"/>
  <c r="H10" i="9"/>
  <c r="I10" i="9"/>
  <c r="L121" i="8"/>
  <c r="K121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89" i="8"/>
  <c r="M121" i="8"/>
  <c r="J66" i="7"/>
  <c r="I66" i="7"/>
  <c r="H64" i="7"/>
  <c r="K64" i="7"/>
  <c r="L64" i="7"/>
  <c r="G64" i="7"/>
  <c r="K63" i="7"/>
  <c r="L63" i="7"/>
  <c r="H63" i="7"/>
  <c r="G63" i="7"/>
  <c r="H62" i="7"/>
  <c r="K62" i="7"/>
  <c r="L62" i="7"/>
  <c r="G62" i="7"/>
  <c r="K61" i="7"/>
  <c r="L61" i="7"/>
  <c r="H61" i="7"/>
  <c r="G61" i="7"/>
  <c r="H60" i="7"/>
  <c r="K60" i="7"/>
  <c r="L60" i="7"/>
  <c r="G60" i="7"/>
  <c r="H59" i="7"/>
  <c r="K59" i="7"/>
  <c r="G59" i="7"/>
  <c r="H58" i="7"/>
  <c r="K58" i="7"/>
  <c r="L58" i="7"/>
  <c r="G58" i="7"/>
  <c r="K57" i="7"/>
  <c r="L57" i="7"/>
  <c r="H57" i="7"/>
  <c r="G57" i="7"/>
  <c r="G66" i="7"/>
  <c r="H56" i="7"/>
  <c r="K56" i="7"/>
  <c r="L56" i="7"/>
  <c r="G56" i="7"/>
  <c r="K55" i="7"/>
  <c r="L55" i="7"/>
  <c r="H55" i="7"/>
  <c r="G55" i="7"/>
  <c r="H54" i="7"/>
  <c r="H66" i="7"/>
  <c r="G54" i="7"/>
  <c r="K53" i="7"/>
  <c r="L53" i="7"/>
  <c r="H53" i="7"/>
  <c r="G53" i="7"/>
  <c r="J49" i="7"/>
  <c r="I49" i="7"/>
  <c r="H47" i="7"/>
  <c r="K47" i="7"/>
  <c r="L47" i="7"/>
  <c r="G47" i="7"/>
  <c r="H46" i="7"/>
  <c r="K46" i="7"/>
  <c r="L46" i="7"/>
  <c r="G46" i="7"/>
  <c r="H45" i="7"/>
  <c r="K45" i="7"/>
  <c r="L45" i="7"/>
  <c r="G45" i="7"/>
  <c r="H44" i="7"/>
  <c r="K44" i="7"/>
  <c r="L44" i="7"/>
  <c r="G44" i="7"/>
  <c r="H43" i="7"/>
  <c r="K43" i="7"/>
  <c r="L43" i="7"/>
  <c r="G43" i="7"/>
  <c r="H42" i="7"/>
  <c r="K42" i="7"/>
  <c r="L42" i="7"/>
  <c r="G42" i="7"/>
  <c r="H41" i="7"/>
  <c r="K41" i="7"/>
  <c r="L41" i="7"/>
  <c r="G41" i="7"/>
  <c r="H40" i="7"/>
  <c r="K40" i="7"/>
  <c r="L40" i="7"/>
  <c r="G40" i="7"/>
  <c r="H39" i="7"/>
  <c r="K39" i="7"/>
  <c r="L39" i="7"/>
  <c r="G39" i="7"/>
  <c r="H38" i="7"/>
  <c r="K38" i="7"/>
  <c r="L38" i="7"/>
  <c r="G38" i="7"/>
  <c r="H37" i="7"/>
  <c r="K37" i="7"/>
  <c r="L37" i="7"/>
  <c r="G37" i="7"/>
  <c r="H36" i="7"/>
  <c r="K36" i="7"/>
  <c r="L36" i="7"/>
  <c r="G36" i="7"/>
  <c r="H35" i="7"/>
  <c r="K35" i="7"/>
  <c r="L35" i="7"/>
  <c r="G35" i="7"/>
  <c r="H34" i="7"/>
  <c r="K34" i="7"/>
  <c r="L34" i="7"/>
  <c r="G34" i="7"/>
  <c r="H33" i="7"/>
  <c r="K33" i="7"/>
  <c r="L33" i="7"/>
  <c r="G33" i="7"/>
  <c r="H32" i="7"/>
  <c r="K32" i="7"/>
  <c r="L32" i="7"/>
  <c r="G32" i="7"/>
  <c r="H31" i="7"/>
  <c r="K31" i="7"/>
  <c r="L31" i="7"/>
  <c r="G31" i="7"/>
  <c r="H30" i="7"/>
  <c r="K30" i="7"/>
  <c r="L30" i="7"/>
  <c r="G30" i="7"/>
  <c r="H29" i="7"/>
  <c r="K29" i="7"/>
  <c r="L29" i="7"/>
  <c r="G29" i="7"/>
  <c r="H28" i="7"/>
  <c r="K28" i="7"/>
  <c r="L28" i="7"/>
  <c r="G28" i="7"/>
  <c r="H27" i="7"/>
  <c r="K27" i="7"/>
  <c r="L27" i="7"/>
  <c r="G27" i="7"/>
  <c r="H26" i="7"/>
  <c r="K26" i="7"/>
  <c r="L26" i="7"/>
  <c r="G26" i="7"/>
  <c r="H25" i="7"/>
  <c r="K25" i="7"/>
  <c r="L25" i="7"/>
  <c r="G25" i="7"/>
  <c r="H24" i="7"/>
  <c r="K24" i="7"/>
  <c r="L24" i="7"/>
  <c r="G24" i="7"/>
  <c r="H23" i="7"/>
  <c r="K23" i="7"/>
  <c r="L23" i="7"/>
  <c r="G23" i="7"/>
  <c r="H22" i="7"/>
  <c r="K22" i="7"/>
  <c r="G22" i="7"/>
  <c r="H21" i="7"/>
  <c r="G21" i="7"/>
  <c r="J17" i="7"/>
  <c r="J69" i="7"/>
  <c r="I17" i="7"/>
  <c r="I69" i="7"/>
  <c r="H15" i="7"/>
  <c r="K15" i="7"/>
  <c r="L15" i="7"/>
  <c r="G15" i="7"/>
  <c r="H14" i="7"/>
  <c r="K14" i="7"/>
  <c r="L14" i="7"/>
  <c r="G14" i="7"/>
  <c r="H13" i="7"/>
  <c r="K13" i="7"/>
  <c r="L13" i="7"/>
  <c r="G13" i="7"/>
  <c r="G17" i="7"/>
  <c r="H12" i="7"/>
  <c r="K12" i="7"/>
  <c r="L12" i="7"/>
  <c r="G12" i="7"/>
  <c r="H11" i="7"/>
  <c r="K11" i="7"/>
  <c r="L11" i="7"/>
  <c r="G11" i="7"/>
  <c r="H10" i="7"/>
  <c r="K10" i="7"/>
  <c r="G10" i="7"/>
  <c r="H64" i="6"/>
  <c r="I64" i="6"/>
  <c r="G64" i="6"/>
  <c r="H63" i="6"/>
  <c r="I63" i="6"/>
  <c r="G63" i="6"/>
  <c r="H62" i="6"/>
  <c r="I62" i="6"/>
  <c r="G62" i="6"/>
  <c r="H61" i="6"/>
  <c r="I61" i="6"/>
  <c r="G61" i="6"/>
  <c r="H60" i="6"/>
  <c r="I60" i="6"/>
  <c r="G60" i="6"/>
  <c r="H59" i="6"/>
  <c r="I59" i="6"/>
  <c r="G59" i="6"/>
  <c r="H58" i="6"/>
  <c r="I58" i="6"/>
  <c r="G58" i="6"/>
  <c r="H57" i="6"/>
  <c r="I57" i="6"/>
  <c r="G57" i="6"/>
  <c r="H56" i="6"/>
  <c r="I56" i="6"/>
  <c r="G56" i="6"/>
  <c r="H55" i="6"/>
  <c r="I55" i="6"/>
  <c r="G55" i="6"/>
  <c r="H54" i="6"/>
  <c r="I54" i="6"/>
  <c r="G54" i="6"/>
  <c r="H53" i="6"/>
  <c r="G53" i="6"/>
  <c r="H47" i="6"/>
  <c r="I47" i="6"/>
  <c r="G47" i="6"/>
  <c r="H46" i="6"/>
  <c r="I46" i="6"/>
  <c r="G46" i="6"/>
  <c r="H45" i="6"/>
  <c r="I45" i="6"/>
  <c r="G45" i="6"/>
  <c r="H44" i="6"/>
  <c r="I44" i="6"/>
  <c r="G44" i="6"/>
  <c r="H43" i="6"/>
  <c r="I43" i="6"/>
  <c r="G43" i="6"/>
  <c r="H42" i="6"/>
  <c r="I42" i="6"/>
  <c r="G42" i="6"/>
  <c r="H41" i="6"/>
  <c r="I41" i="6"/>
  <c r="G41" i="6"/>
  <c r="H40" i="6"/>
  <c r="I40" i="6"/>
  <c r="G40" i="6"/>
  <c r="H39" i="6"/>
  <c r="I39" i="6"/>
  <c r="G39" i="6"/>
  <c r="H38" i="6"/>
  <c r="I38" i="6"/>
  <c r="G38" i="6"/>
  <c r="H37" i="6"/>
  <c r="I37" i="6"/>
  <c r="G37" i="6"/>
  <c r="H36" i="6"/>
  <c r="I36" i="6"/>
  <c r="G36" i="6"/>
  <c r="H35" i="6"/>
  <c r="I35" i="6"/>
  <c r="G35" i="6"/>
  <c r="H34" i="6"/>
  <c r="I34" i="6"/>
  <c r="G34" i="6"/>
  <c r="H33" i="6"/>
  <c r="I33" i="6"/>
  <c r="G33" i="6"/>
  <c r="H32" i="6"/>
  <c r="I32" i="6"/>
  <c r="G32" i="6"/>
  <c r="H31" i="6"/>
  <c r="I31" i="6"/>
  <c r="G31" i="6"/>
  <c r="H30" i="6"/>
  <c r="I30" i="6"/>
  <c r="G30" i="6"/>
  <c r="H29" i="6"/>
  <c r="I29" i="6"/>
  <c r="G29" i="6"/>
  <c r="H28" i="6"/>
  <c r="I28" i="6"/>
  <c r="G28" i="6"/>
  <c r="H27" i="6"/>
  <c r="I27" i="6"/>
  <c r="G27" i="6"/>
  <c r="H26" i="6"/>
  <c r="I26" i="6"/>
  <c r="G26" i="6"/>
  <c r="H25" i="6"/>
  <c r="I25" i="6"/>
  <c r="G25" i="6"/>
  <c r="H24" i="6"/>
  <c r="I24" i="6"/>
  <c r="G24" i="6"/>
  <c r="H23" i="6"/>
  <c r="I23" i="6"/>
  <c r="G23" i="6"/>
  <c r="H22" i="6"/>
  <c r="I22" i="6"/>
  <c r="G22" i="6"/>
  <c r="G49" i="6"/>
  <c r="H21" i="6"/>
  <c r="I21" i="6"/>
  <c r="G21" i="6"/>
  <c r="H15" i="6"/>
  <c r="I15" i="6"/>
  <c r="G15" i="6"/>
  <c r="H14" i="6"/>
  <c r="I14" i="6"/>
  <c r="G14" i="6"/>
  <c r="H13" i="6"/>
  <c r="I13" i="6"/>
  <c r="G13" i="6"/>
  <c r="H12" i="6"/>
  <c r="I12" i="6"/>
  <c r="G12" i="6"/>
  <c r="H11" i="6"/>
  <c r="H17" i="6"/>
  <c r="H69" i="6"/>
  <c r="F76" i="6"/>
  <c r="I11" i="6"/>
  <c r="G11" i="6"/>
  <c r="H10" i="6"/>
  <c r="G10" i="6"/>
  <c r="G17" i="6"/>
  <c r="G69" i="6"/>
  <c r="M78" i="4"/>
  <c r="M74" i="4"/>
  <c r="I5" i="4"/>
  <c r="H62" i="4"/>
  <c r="I62" i="4"/>
  <c r="G62" i="4"/>
  <c r="H61" i="4"/>
  <c r="I61" i="4"/>
  <c r="G61" i="4"/>
  <c r="H60" i="4"/>
  <c r="I60" i="4"/>
  <c r="G60" i="4"/>
  <c r="H59" i="4"/>
  <c r="I59" i="4"/>
  <c r="G59" i="4"/>
  <c r="H58" i="4"/>
  <c r="I58" i="4"/>
  <c r="G58" i="4"/>
  <c r="H57" i="4"/>
  <c r="G57" i="4"/>
  <c r="H56" i="4"/>
  <c r="I56" i="4"/>
  <c r="G56" i="4"/>
  <c r="H55" i="4"/>
  <c r="I55" i="4"/>
  <c r="G55" i="4"/>
  <c r="H54" i="4"/>
  <c r="I54" i="4"/>
  <c r="G54" i="4"/>
  <c r="H53" i="4"/>
  <c r="I53" i="4"/>
  <c r="G53" i="4"/>
  <c r="G63" i="4"/>
  <c r="H52" i="4"/>
  <c r="G52" i="4"/>
  <c r="H51" i="4"/>
  <c r="I51" i="4"/>
  <c r="G51" i="4"/>
  <c r="H46" i="4"/>
  <c r="I46" i="4"/>
  <c r="G46" i="4"/>
  <c r="H45" i="4"/>
  <c r="I45" i="4"/>
  <c r="G45" i="4"/>
  <c r="H44" i="4"/>
  <c r="I44" i="4"/>
  <c r="G44" i="4"/>
  <c r="H43" i="4"/>
  <c r="I43" i="4"/>
  <c r="G43" i="4"/>
  <c r="H42" i="4"/>
  <c r="I42" i="4"/>
  <c r="G42" i="4"/>
  <c r="H41" i="4"/>
  <c r="I41" i="4"/>
  <c r="G41" i="4"/>
  <c r="H40" i="4"/>
  <c r="I40" i="4"/>
  <c r="G40" i="4"/>
  <c r="H39" i="4"/>
  <c r="I39" i="4"/>
  <c r="G39" i="4"/>
  <c r="H38" i="4"/>
  <c r="I38" i="4"/>
  <c r="G38" i="4"/>
  <c r="H37" i="4"/>
  <c r="I37" i="4"/>
  <c r="G37" i="4"/>
  <c r="H36" i="4"/>
  <c r="I36" i="4"/>
  <c r="G36" i="4"/>
  <c r="H35" i="4"/>
  <c r="G35" i="4"/>
  <c r="H34" i="4"/>
  <c r="I34" i="4"/>
  <c r="G34" i="4"/>
  <c r="H33" i="4"/>
  <c r="I33" i="4"/>
  <c r="G33" i="4"/>
  <c r="H32" i="4"/>
  <c r="I32" i="4"/>
  <c r="G32" i="4"/>
  <c r="H31" i="4"/>
  <c r="I31" i="4"/>
  <c r="G31" i="4"/>
  <c r="H30" i="4"/>
  <c r="I30" i="4"/>
  <c r="G30" i="4"/>
  <c r="H29" i="4"/>
  <c r="I29" i="4"/>
  <c r="G29" i="4"/>
  <c r="G47" i="4"/>
  <c r="H28" i="4"/>
  <c r="I28" i="4"/>
  <c r="G28" i="4"/>
  <c r="H27" i="4"/>
  <c r="G27" i="4"/>
  <c r="H26" i="4"/>
  <c r="I26" i="4"/>
  <c r="G26" i="4"/>
  <c r="H25" i="4"/>
  <c r="I25" i="4"/>
  <c r="G25" i="4"/>
  <c r="H24" i="4"/>
  <c r="I24" i="4"/>
  <c r="G24" i="4"/>
  <c r="H23" i="4"/>
  <c r="I23" i="4"/>
  <c r="G23" i="4"/>
  <c r="H22" i="4"/>
  <c r="I22" i="4"/>
  <c r="G22" i="4"/>
  <c r="H21" i="4"/>
  <c r="I21" i="4"/>
  <c r="G21" i="4"/>
  <c r="H20" i="4"/>
  <c r="H47" i="4"/>
  <c r="G20" i="4"/>
  <c r="H15" i="4"/>
  <c r="I15" i="4"/>
  <c r="G15" i="4"/>
  <c r="H14" i="4"/>
  <c r="H16" i="4"/>
  <c r="G14" i="4"/>
  <c r="H13" i="4"/>
  <c r="G13" i="4"/>
  <c r="H12" i="4"/>
  <c r="I12" i="4"/>
  <c r="G12" i="4"/>
  <c r="H11" i="4"/>
  <c r="I11" i="4"/>
  <c r="G11" i="4"/>
  <c r="H10" i="4"/>
  <c r="G10" i="4"/>
  <c r="G16" i="4"/>
  <c r="G66" i="4"/>
  <c r="I9" i="2"/>
  <c r="I19" i="2"/>
  <c r="I20" i="2"/>
  <c r="I54" i="3"/>
  <c r="H62" i="3"/>
  <c r="I62" i="3"/>
  <c r="G62" i="3"/>
  <c r="H61" i="3"/>
  <c r="I61" i="3"/>
  <c r="G61" i="3"/>
  <c r="H60" i="3"/>
  <c r="I60" i="3"/>
  <c r="G60" i="3"/>
  <c r="H59" i="3"/>
  <c r="I59" i="3"/>
  <c r="G59" i="3"/>
  <c r="H58" i="3"/>
  <c r="I58" i="3"/>
  <c r="G58" i="3"/>
  <c r="H57" i="3"/>
  <c r="I57" i="3"/>
  <c r="G57" i="3"/>
  <c r="H56" i="3"/>
  <c r="I56" i="3"/>
  <c r="G56" i="3"/>
  <c r="H55" i="3"/>
  <c r="I55" i="3"/>
  <c r="G55" i="3"/>
  <c r="H54" i="3"/>
  <c r="G54" i="3"/>
  <c r="H53" i="3"/>
  <c r="I53" i="3"/>
  <c r="G53" i="3"/>
  <c r="H52" i="3"/>
  <c r="I52" i="3"/>
  <c r="G52" i="3"/>
  <c r="H51" i="3"/>
  <c r="I51" i="3"/>
  <c r="G51" i="3"/>
  <c r="G63" i="3"/>
  <c r="H46" i="3"/>
  <c r="I46" i="3"/>
  <c r="G46" i="3"/>
  <c r="H45" i="3"/>
  <c r="I45" i="3"/>
  <c r="G45" i="3"/>
  <c r="H44" i="3"/>
  <c r="I44" i="3"/>
  <c r="G44" i="3"/>
  <c r="H43" i="3"/>
  <c r="I43" i="3"/>
  <c r="G43" i="3"/>
  <c r="H42" i="3"/>
  <c r="I42" i="3"/>
  <c r="G42" i="3"/>
  <c r="H41" i="3"/>
  <c r="I41" i="3"/>
  <c r="G41" i="3"/>
  <c r="H40" i="3"/>
  <c r="I40" i="3"/>
  <c r="G40" i="3"/>
  <c r="H39" i="3"/>
  <c r="I39" i="3"/>
  <c r="G39" i="3"/>
  <c r="H38" i="3"/>
  <c r="I38" i="3"/>
  <c r="G38" i="3"/>
  <c r="H37" i="3"/>
  <c r="I37" i="3"/>
  <c r="G37" i="3"/>
  <c r="H36" i="3"/>
  <c r="I36" i="3"/>
  <c r="G36" i="3"/>
  <c r="H35" i="3"/>
  <c r="I35" i="3"/>
  <c r="G35" i="3"/>
  <c r="H34" i="3"/>
  <c r="I34" i="3"/>
  <c r="G34" i="3"/>
  <c r="H33" i="3"/>
  <c r="I33" i="3"/>
  <c r="G33" i="3"/>
  <c r="H32" i="3"/>
  <c r="I32" i="3"/>
  <c r="G32" i="3"/>
  <c r="H31" i="3"/>
  <c r="I31" i="3"/>
  <c r="G31" i="3"/>
  <c r="H30" i="3"/>
  <c r="I30" i="3"/>
  <c r="G30" i="3"/>
  <c r="H29" i="3"/>
  <c r="I29" i="3"/>
  <c r="G29" i="3"/>
  <c r="H28" i="3"/>
  <c r="I28" i="3"/>
  <c r="G28" i="3"/>
  <c r="H27" i="3"/>
  <c r="I27" i="3"/>
  <c r="G27" i="3"/>
  <c r="H26" i="3"/>
  <c r="I26" i="3"/>
  <c r="G26" i="3"/>
  <c r="H25" i="3"/>
  <c r="I25" i="3"/>
  <c r="G25" i="3"/>
  <c r="H24" i="3"/>
  <c r="I24" i="3"/>
  <c r="G24" i="3"/>
  <c r="H23" i="3"/>
  <c r="I23" i="3"/>
  <c r="G23" i="3"/>
  <c r="H22" i="3"/>
  <c r="I22" i="3"/>
  <c r="G22" i="3"/>
  <c r="H21" i="3"/>
  <c r="I21" i="3"/>
  <c r="G21" i="3"/>
  <c r="H20" i="3"/>
  <c r="G20" i="3"/>
  <c r="G47" i="3"/>
  <c r="H15" i="3"/>
  <c r="I15" i="3"/>
  <c r="G15" i="3"/>
  <c r="H14" i="3"/>
  <c r="I14" i="3"/>
  <c r="G14" i="3"/>
  <c r="H13" i="3"/>
  <c r="I13" i="3"/>
  <c r="G13" i="3"/>
  <c r="H12" i="3"/>
  <c r="I12" i="3"/>
  <c r="G12" i="3"/>
  <c r="H11" i="3"/>
  <c r="H16" i="3"/>
  <c r="H66" i="3"/>
  <c r="F73" i="3"/>
  <c r="I11" i="3"/>
  <c r="G11" i="3"/>
  <c r="H10" i="3"/>
  <c r="G10" i="3"/>
  <c r="G16" i="3"/>
  <c r="I10" i="2"/>
  <c r="I11" i="2"/>
  <c r="I12" i="2"/>
  <c r="H61" i="2"/>
  <c r="H60" i="2"/>
  <c r="H59" i="2"/>
  <c r="H58" i="2"/>
  <c r="H57" i="2"/>
  <c r="H62" i="2"/>
  <c r="H56" i="2"/>
  <c r="H55" i="2"/>
  <c r="H54" i="2"/>
  <c r="H53" i="2"/>
  <c r="H52" i="2"/>
  <c r="H51" i="2"/>
  <c r="H50" i="2"/>
  <c r="G54" i="2"/>
  <c r="G51" i="2"/>
  <c r="G52" i="2"/>
  <c r="G53" i="2"/>
  <c r="G62" i="2"/>
  <c r="G55" i="2"/>
  <c r="G56" i="2"/>
  <c r="G57" i="2"/>
  <c r="G58" i="2"/>
  <c r="G59" i="2"/>
  <c r="G60" i="2"/>
  <c r="G61" i="2"/>
  <c r="G50" i="2"/>
  <c r="H14" i="2"/>
  <c r="H13" i="2"/>
  <c r="H12" i="2"/>
  <c r="G14" i="2"/>
  <c r="G13" i="2"/>
  <c r="G12" i="2"/>
  <c r="H45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20" i="2"/>
  <c r="H46" i="2"/>
  <c r="G45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20" i="2"/>
  <c r="H19" i="2"/>
  <c r="J19" i="2"/>
  <c r="G19" i="2"/>
  <c r="G46" i="2"/>
  <c r="H11" i="2"/>
  <c r="J11" i="2"/>
  <c r="G11" i="2"/>
  <c r="H10" i="2"/>
  <c r="J10" i="2"/>
  <c r="G10" i="2"/>
  <c r="H9" i="2"/>
  <c r="J9" i="2"/>
  <c r="G9" i="2"/>
  <c r="G15" i="2"/>
  <c r="I10" i="4"/>
  <c r="I50" i="2"/>
  <c r="J50" i="2"/>
  <c r="I51" i="2"/>
  <c r="I52" i="2"/>
  <c r="I57" i="4"/>
  <c r="I27" i="4"/>
  <c r="I35" i="4"/>
  <c r="I53" i="6"/>
  <c r="I20" i="3"/>
  <c r="H17" i="7"/>
  <c r="K54" i="7"/>
  <c r="L54" i="7"/>
  <c r="I10" i="6"/>
  <c r="I13" i="4"/>
  <c r="H49" i="6"/>
  <c r="H15" i="2"/>
  <c r="H66" i="6"/>
  <c r="K21" i="7"/>
  <c r="H47" i="3"/>
  <c r="H63" i="3"/>
  <c r="H63" i="4"/>
  <c r="G66" i="6"/>
  <c r="I10" i="3"/>
  <c r="I16" i="3"/>
  <c r="I52" i="4"/>
  <c r="I63" i="4"/>
  <c r="M80" i="4"/>
  <c r="M84" i="4"/>
  <c r="L10" i="7"/>
  <c r="G49" i="7"/>
  <c r="I14" i="2"/>
  <c r="J14" i="2"/>
  <c r="L21" i="7"/>
  <c r="I63" i="3"/>
  <c r="J20" i="2"/>
  <c r="I21" i="2"/>
  <c r="L22" i="7"/>
  <c r="K49" i="7"/>
  <c r="H65" i="2"/>
  <c r="I66" i="6"/>
  <c r="G66" i="3"/>
  <c r="H66" i="4"/>
  <c r="F73" i="4"/>
  <c r="L59" i="7"/>
  <c r="L66" i="7"/>
  <c r="K66" i="7"/>
  <c r="J52" i="2"/>
  <c r="I53" i="2"/>
  <c r="I17" i="6"/>
  <c r="I49" i="6"/>
  <c r="L49" i="7"/>
  <c r="I47" i="3"/>
  <c r="I66" i="3"/>
  <c r="F72" i="3"/>
  <c r="F74" i="3"/>
  <c r="B4" i="5"/>
  <c r="G65" i="2"/>
  <c r="I13" i="2"/>
  <c r="J13" i="2"/>
  <c r="J12" i="2"/>
  <c r="J15" i="2"/>
  <c r="L17" i="7"/>
  <c r="G69" i="7"/>
  <c r="H49" i="7"/>
  <c r="H69" i="7"/>
  <c r="K17" i="7"/>
  <c r="J51" i="2"/>
  <c r="I14" i="4"/>
  <c r="I16" i="4"/>
  <c r="I20" i="4"/>
  <c r="I47" i="4"/>
  <c r="J21" i="2"/>
  <c r="I22" i="2"/>
  <c r="L69" i="7"/>
  <c r="L72" i="7"/>
  <c r="K69" i="7"/>
  <c r="I69" i="6"/>
  <c r="F75" i="6"/>
  <c r="F77" i="6"/>
  <c r="I66" i="4"/>
  <c r="F72" i="4"/>
  <c r="F74" i="4"/>
  <c r="B5" i="5"/>
  <c r="B6" i="5"/>
  <c r="J53" i="2"/>
  <c r="I54" i="2"/>
  <c r="I23" i="2"/>
  <c r="J22" i="2"/>
  <c r="J54" i="2"/>
  <c r="I55" i="2"/>
  <c r="I56" i="2"/>
  <c r="J55" i="2"/>
  <c r="I24" i="2"/>
  <c r="J23" i="2"/>
  <c r="J24" i="2"/>
  <c r="I25" i="2"/>
  <c r="J56" i="2"/>
  <c r="I57" i="2"/>
  <c r="I58" i="2"/>
  <c r="J57" i="2"/>
  <c r="I26" i="2"/>
  <c r="J25" i="2"/>
  <c r="J26" i="2"/>
  <c r="I27" i="2"/>
  <c r="I59" i="2"/>
  <c r="J58" i="2"/>
  <c r="J59" i="2"/>
  <c r="I60" i="2"/>
  <c r="I28" i="2"/>
  <c r="J27" i="2"/>
  <c r="J28" i="2"/>
  <c r="I29" i="2"/>
  <c r="J60" i="2"/>
  <c r="I61" i="2"/>
  <c r="J61" i="2"/>
  <c r="J62" i="2"/>
  <c r="J29" i="2"/>
  <c r="I30" i="2"/>
  <c r="I31" i="2"/>
  <c r="J30" i="2"/>
  <c r="J31" i="2"/>
  <c r="I32" i="2"/>
  <c r="J32" i="2"/>
  <c r="I33" i="2"/>
  <c r="J33" i="2"/>
  <c r="I34" i="2"/>
  <c r="I35" i="2"/>
  <c r="J34" i="2"/>
  <c r="I36" i="2"/>
  <c r="J35" i="2"/>
  <c r="I37" i="2"/>
  <c r="J36" i="2"/>
  <c r="I38" i="2"/>
  <c r="J37" i="2"/>
  <c r="I39" i="2"/>
  <c r="J38" i="2"/>
  <c r="I40" i="2"/>
  <c r="J39" i="2"/>
  <c r="J40" i="2"/>
  <c r="I41" i="2"/>
  <c r="J41" i="2"/>
  <c r="I42" i="2"/>
  <c r="I43" i="2"/>
  <c r="J42" i="2"/>
  <c r="J43" i="2"/>
  <c r="I44" i="2"/>
  <c r="I45" i="2"/>
  <c r="J45" i="2"/>
  <c r="J44" i="2"/>
  <c r="J46" i="2"/>
  <c r="J65" i="2"/>
  <c r="I37" i="9" l="1"/>
  <c r="F42" i="9" s="1"/>
  <c r="G37" i="9"/>
  <c r="H37" i="9"/>
  <c r="F43" i="9" s="1"/>
</calcChain>
</file>

<file path=xl/sharedStrings.xml><?xml version="1.0" encoding="utf-8"?>
<sst xmlns="http://schemas.openxmlformats.org/spreadsheetml/2006/main" count="887" uniqueCount="140">
  <si>
    <t>Dopravce :</t>
  </si>
  <si>
    <t xml:space="preserve">LINKA </t>
  </si>
  <si>
    <t>ČETNOST</t>
  </si>
  <si>
    <t>CELKEM</t>
  </si>
  <si>
    <t>Zpracoval:</t>
  </si>
  <si>
    <t>Datum:</t>
  </si>
  <si>
    <t>Podpis:</t>
  </si>
  <si>
    <t>Objednatel:</t>
  </si>
  <si>
    <t>Plzeňský kraj</t>
  </si>
  <si>
    <t>Km pro KK</t>
  </si>
  <si>
    <t>ZTRÁTA</t>
  </si>
  <si>
    <t>Km celkem</t>
  </si>
  <si>
    <t>km/spoj</t>
  </si>
  <si>
    <t>CELKEM LINKY</t>
  </si>
  <si>
    <t>SPOJ</t>
  </si>
  <si>
    <t>Poznámka ke spoji</t>
  </si>
  <si>
    <t>Omezení jízdy</t>
  </si>
  <si>
    <t>W</t>
  </si>
  <si>
    <t>---</t>
  </si>
  <si>
    <t>Kč/km</t>
  </si>
  <si>
    <t>Km pro KK celkem</t>
  </si>
  <si>
    <t>Předpoklad ztráty</t>
  </si>
  <si>
    <t>(výše příspěvku)</t>
  </si>
  <si>
    <t>Předběžná kalkulace příspěvku</t>
  </si>
  <si>
    <t>OBDOBÍ:</t>
  </si>
  <si>
    <t>Příloha č. 1</t>
  </si>
  <si>
    <t>EX#%</t>
  </si>
  <si>
    <t>nejede 1.1. a 24. až 26.12. (předpoklad)</t>
  </si>
  <si>
    <t>ARRIVA STŘEDNÍ ČECHY s.r.o.</t>
  </si>
  <si>
    <t>14. 6. 2020 - 12. 12. 2020</t>
  </si>
  <si>
    <t>Cena dopravního výkonu za období</t>
  </si>
  <si>
    <t>Název linky</t>
  </si>
  <si>
    <t>Km/spoj</t>
  </si>
  <si>
    <t>Předpokládaná výše kompenzace pro období od 14.6.2020 do 12.12.2020</t>
  </si>
  <si>
    <t>Cena dopravního výkonu celkem</t>
  </si>
  <si>
    <t>Předpokládaná kompenzace po odečtení tržeb</t>
  </si>
  <si>
    <t>…………………………………..</t>
  </si>
  <si>
    <t>Bc. Jiří Kozák</t>
  </si>
  <si>
    <t>specialista na ekonomiku</t>
  </si>
  <si>
    <t>POVED s.r.o.</t>
  </si>
  <si>
    <t>Karlovarský kraj objednal u Plzeňského kraje [km]</t>
  </si>
  <si>
    <t>V Plzni dne 3. 7. 2020</t>
  </si>
  <si>
    <t>Financování:</t>
  </si>
  <si>
    <t>Karlovarský kraj</t>
  </si>
  <si>
    <t>Cena dopravního výkonu</t>
  </si>
  <si>
    <t>Seznam mezikrajských linek a spojů, které jsou po území Karlovarského kraje zajištěny Plzeňským krajem 
(„objednávka Karlovarského kraje“)</t>
  </si>
  <si>
    <t>13.12.2020-31.12.2020</t>
  </si>
  <si>
    <t>PR = 5</t>
  </si>
  <si>
    <t>PD =12</t>
  </si>
  <si>
    <t>N/SV=6</t>
  </si>
  <si>
    <t>S+N/SV = 7</t>
  </si>
  <si>
    <t>Předpokládaná výše kompenzace pro období od 13.12.2020 do 31.12.2020</t>
  </si>
  <si>
    <t xml:space="preserve">Předpokládané tržby 13176 km x 8 Kč/km </t>
  </si>
  <si>
    <t>Příloha č. 1a</t>
  </si>
  <si>
    <t>2. pololetí</t>
  </si>
  <si>
    <t>1. pololetí</t>
  </si>
  <si>
    <t>rok</t>
  </si>
  <si>
    <t>rozpočet</t>
  </si>
  <si>
    <t>rozp. opatření</t>
  </si>
  <si>
    <t>Plzeň – Horní Bříza – Dolní Bělá - Manětín – Žlutice</t>
  </si>
  <si>
    <t>Plzeň – Karlovy Vary</t>
  </si>
  <si>
    <t>Tachov – Planá – Mariánské Lázně</t>
  </si>
  <si>
    <t>Období</t>
  </si>
  <si>
    <t>Výše příspěvku</t>
  </si>
  <si>
    <t>14.6.2020 - 12.12.2020</t>
  </si>
  <si>
    <t>13.12.2020 - 31.12.2020</t>
  </si>
  <si>
    <t xml:space="preserve">Předpokládané tržby 129 348 km x 8 Kč/km </t>
  </si>
  <si>
    <t>129 348 km</t>
  </si>
  <si>
    <t>V Plzni dne 14. 8. 2020</t>
  </si>
  <si>
    <t>13. 12. 2020 - 11. 12. 2021</t>
  </si>
  <si>
    <t xml:space="preserve">Předpokládané tržby 257 444 km x 7,50 Kč/km </t>
  </si>
  <si>
    <t>257 444 km</t>
  </si>
  <si>
    <t>spoje jsou zařazeny do dopravní obslužnosti pouze v úseku hranice Karlovarského kraje (polovina vzdálenosti mezi autobusovými zastávkami Pšov, Chlum rozcestí a Manětín,, náměstí) – Žlutice,, žel.st.</t>
  </si>
  <si>
    <t>spoje jsou zařazeny do dopravní obslužnosti pouze v úseku hranice Karlovarského kraje (zastávka Toužim, Nežichov, hájenka) – Karlovy Vary,, terminál</t>
  </si>
  <si>
    <t>Spoje jsou zařazeny do dopravní obslužnosti pouze na území Karlovarského kraje v úseku Chotěnov-Skláře, Skláře – Mariánské Lázně,, aut.st.</t>
  </si>
  <si>
    <t>Předpokládaná výše kompenzace pro období od 13.12.2020 do 11.12.2020</t>
  </si>
  <si>
    <t>V Plzni dne 15. 4. 2021</t>
  </si>
  <si>
    <t>Příloha č. 2</t>
  </si>
  <si>
    <t>Seznam mezikrajských linek a spojů, které jsou po území Karlovarského kraje zajištěny Plzeňským krajem 
(„vyúčtování objednávky Karlovarského kraje“)</t>
  </si>
  <si>
    <t>Roční vyúčtování příspěvku</t>
  </si>
  <si>
    <t>Sjednaná cena dopravního výkonu s dopravcem:</t>
  </si>
  <si>
    <t>Skutečná tržba 
z jízdného bez DPH</t>
  </si>
  <si>
    <t>Tržby za kompenzaci slev</t>
  </si>
  <si>
    <t>Ztráta celkem</t>
  </si>
  <si>
    <t>Spoje jsou zařazeny do dopravní obslužnosti pouze v úseku hranice Karlovarského kraje (polovina vzdálenosti mezi autobusovými zastávkami Pšov, Chlum rozcestí a Manětín,, náměstí) – Žlutice,, žel.st.</t>
  </si>
  <si>
    <t>Spoje jsou zařazeny do dopravní obslužnosti pouze v úseku hranice Karlovarského kraje (zastávka Toužim, Nežichov, hájenka) – Karlovy Vary,, terminál</t>
  </si>
  <si>
    <t>Na zálohách uhrazeno</t>
  </si>
  <si>
    <t>Doplatek + / Vratka -</t>
  </si>
  <si>
    <t>linka</t>
  </si>
  <si>
    <t>spoj</t>
  </si>
  <si>
    <t>ze zastávky</t>
  </si>
  <si>
    <t>odjezd</t>
  </si>
  <si>
    <t>do zastávky</t>
  </si>
  <si>
    <t>příjezd</t>
  </si>
  <si>
    <t>dopravce</t>
  </si>
  <si>
    <t>platnost</t>
  </si>
  <si>
    <t>negativní značka</t>
  </si>
  <si>
    <t>četnost</t>
  </si>
  <si>
    <t>denní dopravní výkon</t>
  </si>
  <si>
    <t>dopravní výkon od 1.1.2022 do 31.12.2022</t>
  </si>
  <si>
    <t>dopravní výkon v DO KK od 1.1.2022 do 31.12.2022</t>
  </si>
  <si>
    <t>Horní Bělá</t>
  </si>
  <si>
    <t>Plzeň,,CAN</t>
  </si>
  <si>
    <t>ARRIVA</t>
  </si>
  <si>
    <t>Manětín,,nám.</t>
  </si>
  <si>
    <t>Žlutice,,žel.st.</t>
  </si>
  <si>
    <t>Dolní Bělá</t>
  </si>
  <si>
    <t>Plzeň,,Nemocnice Lochotín</t>
  </si>
  <si>
    <t>[42] vzdy, nejede 4.2.2022,7.2.2022-13.2.2022,14.4.2022,1.7.2022-31.8.2022,26.10.2022-27.10.2022,23.12.2022-31.12.2022</t>
  </si>
  <si>
    <t>Horní Bříza,,sídliště</t>
  </si>
  <si>
    <t>Plzeň,,Terminál Hlavní nádraží</t>
  </si>
  <si>
    <t>EX</t>
  </si>
  <si>
    <t>[76] vzdy, nejede 1.1.2022,24.12.2022-26.12.2022</t>
  </si>
  <si>
    <t>[30] vzdy, nejede 1.7.2022-31.8.2022</t>
  </si>
  <si>
    <t>E</t>
  </si>
  <si>
    <t>[74] vzdy, nejede 1.1.2022,24.12.2022</t>
  </si>
  <si>
    <t>X</t>
  </si>
  <si>
    <t>[40] vzdy, jede 1.7.2022-31.8.2022</t>
  </si>
  <si>
    <t>Karlovy Vary,,terminál</t>
  </si>
  <si>
    <t>Tachov,,B.Němcové</t>
  </si>
  <si>
    <t>Mariánské Lázně,,aut.st.</t>
  </si>
  <si>
    <t>Planá,,aut.st.</t>
  </si>
  <si>
    <t>Tachov,,aut.nádr.</t>
  </si>
  <si>
    <t>Tachov,,u Rybeny</t>
  </si>
  <si>
    <t>celkový dopravní výkon společnosti ARRIVA STŘEDNÍ ČECHY s.r.o. v KK</t>
  </si>
  <si>
    <t>Cheb, aut.nádr. – křižovatka – Skalka – Pomezí</t>
  </si>
  <si>
    <t>spoje jsou zařazeny do dopravní obslužnosti pouze v úseku v úseku Pomezí nad Ohří - hranice katastru města Cheb</t>
  </si>
  <si>
    <t>Karlovarský kraj objednal u města Cheb [km]</t>
  </si>
  <si>
    <t>Bc. Petr Vrba</t>
  </si>
  <si>
    <t xml:space="preserve">Seznam linek a spojů, které jsou po území Karlovarského kraje zajištěny městem Cheb 
</t>
  </si>
  <si>
    <t>Kompenzace na 1 km</t>
  </si>
  <si>
    <t>Kompenzace za období celkem</t>
  </si>
  <si>
    <t>Cena kompenzace celkem</t>
  </si>
  <si>
    <t>Objednatel: Karlovarský kraj</t>
  </si>
  <si>
    <t>Dopravce: Dopravní podnik Cheb s.r.o.</t>
  </si>
  <si>
    <t>Financování: město Cheb</t>
  </si>
  <si>
    <t>Příloha č. 1/1 ke smlouvě ev. č. KK01512/2024</t>
  </si>
  <si>
    <t>01.01.2025 - 31.12.2025</t>
  </si>
  <si>
    <t>Předpokládaná výše kompenzace pro období od 01.01.2025 do 31.12.2025</t>
  </si>
  <si>
    <t>V Karlových Varech dne 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</si>
</sst>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Kč&quot;;[Red]\-#,##0.00\ &quot;Kč&quot;"/>
    <numFmt numFmtId="164" formatCode="&quot; Kč&quot;#,##0.00_);\(&quot; Kč&quot;#,##0.00\)"/>
    <numFmt numFmtId="165" formatCode="d\.m\.yyyy"/>
    <numFmt numFmtId="166" formatCode="#,##0.00\ &quot;Kč&quot;"/>
    <numFmt numFmtId="167" formatCode="#,##0\ _K_č"/>
    <numFmt numFmtId="168" formatCode="#,##0.00\ _K_č"/>
    <numFmt numFmtId="169" formatCode="##,###"/>
    <numFmt numFmtId="170" formatCode="#,##0&quot; km&quot;"/>
    <numFmt numFmtId="171" formatCode="#,##0\ &quot;Kč&quot;"/>
    <numFmt numFmtId="172" formatCode="###\ ###\ ###\ ##0.00"/>
    <numFmt numFmtId="173" formatCode="#,##0.0"/>
    <numFmt numFmtId="174" formatCode="#,##0.0&quot; km&quot;"/>
  </numFmts>
  <fonts count="33">
    <font>
      <sz val="10"/>
      <name val="MS Sans Serif"/>
      <charset val="238"/>
    </font>
    <font>
      <b/>
      <sz val="10"/>
      <name val="MS Sans Serif"/>
      <charset val="238"/>
    </font>
    <font>
      <sz val="10"/>
      <name val="MS Sans Serif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2"/>
      <name val="MS Sans Serif"/>
      <charset val="238"/>
    </font>
    <font>
      <sz val="10"/>
      <name val="Calibri"/>
      <family val="2"/>
      <charset val="238"/>
    </font>
    <font>
      <b/>
      <sz val="12"/>
      <name val="MS Sans Serif"/>
      <family val="2"/>
      <charset val="238"/>
    </font>
    <font>
      <sz val="8.25"/>
      <color indexed="8"/>
      <name val="Tahoma"/>
      <family val="2"/>
      <charset val="238"/>
    </font>
    <font>
      <sz val="11"/>
      <name val="SenaKJR"/>
      <charset val="2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SenaKJR"/>
      <charset val="2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2" fillId="0" borderId="1">
      <alignment vertical="top"/>
    </xf>
    <xf numFmtId="0" fontId="17" fillId="0" borderId="0"/>
    <xf numFmtId="0" fontId="17" fillId="0" borderId="0"/>
    <xf numFmtId="0" fontId="2" fillId="3" borderId="68" applyNumberFormat="0" applyFont="0" applyAlignment="0" applyProtection="0"/>
  </cellStyleXfs>
  <cellXfs count="370">
    <xf numFmtId="0" fontId="0" fillId="0" borderId="0" xfId="0"/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166" fontId="4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 vertical="center"/>
    </xf>
    <xf numFmtId="166" fontId="20" fillId="0" borderId="3" xfId="0" applyNumberFormat="1" applyFont="1" applyFill="1" applyBorder="1" applyAlignment="1" applyProtection="1">
      <alignment horizontal="center"/>
    </xf>
    <xf numFmtId="3" fontId="20" fillId="0" borderId="4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indent="1"/>
    </xf>
    <xf numFmtId="167" fontId="20" fillId="0" borderId="5" xfId="0" applyNumberFormat="1" applyFont="1" applyFill="1" applyBorder="1" applyAlignment="1" applyProtection="1">
      <alignment horizontal="center" vertical="center"/>
    </xf>
    <xf numFmtId="3" fontId="20" fillId="0" borderId="6" xfId="0" applyNumberFormat="1" applyFont="1" applyFill="1" applyBorder="1" applyAlignment="1" applyProtection="1">
      <alignment horizontal="center" vertical="center"/>
    </xf>
    <xf numFmtId="0" fontId="20" fillId="0" borderId="6" xfId="0" applyNumberFormat="1" applyFont="1" applyFill="1" applyBorder="1" applyAlignment="1" applyProtection="1">
      <alignment horizontal="center" vertical="center"/>
    </xf>
    <xf numFmtId="166" fontId="20" fillId="0" borderId="6" xfId="0" applyNumberFormat="1" applyFont="1" applyFill="1" applyBorder="1" applyAlignment="1" applyProtection="1">
      <alignment horizontal="center" vertical="center"/>
    </xf>
    <xf numFmtId="167" fontId="20" fillId="0" borderId="6" xfId="0" applyNumberFormat="1" applyFont="1" applyFill="1" applyBorder="1" applyAlignment="1" applyProtection="1">
      <alignment horizontal="center" vertical="center"/>
    </xf>
    <xf numFmtId="166" fontId="20" fillId="0" borderId="6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167" fontId="20" fillId="0" borderId="7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166" fontId="21" fillId="0" borderId="0" xfId="0" applyNumberFormat="1" applyFont="1" applyFill="1" applyBorder="1" applyAlignment="1" applyProtection="1">
      <alignment horizontal="center"/>
    </xf>
    <xf numFmtId="8" fontId="22" fillId="4" borderId="3" xfId="0" applyNumberFormat="1" applyFont="1" applyFill="1" applyBorder="1" applyAlignment="1">
      <alignment horizontal="center" vertical="center"/>
    </xf>
    <xf numFmtId="166" fontId="21" fillId="4" borderId="8" xfId="0" applyNumberFormat="1" applyFont="1" applyFill="1" applyBorder="1" applyAlignment="1" applyProtection="1">
      <alignment horizontal="center" vertical="center"/>
    </xf>
    <xf numFmtId="3" fontId="21" fillId="4" borderId="8" xfId="0" applyNumberFormat="1" applyFont="1" applyFill="1" applyBorder="1" applyAlignment="1" applyProtection="1">
      <alignment horizontal="center" vertical="center"/>
    </xf>
    <xf numFmtId="167" fontId="21" fillId="4" borderId="9" xfId="0" applyNumberFormat="1" applyFont="1" applyFill="1" applyBorder="1" applyAlignment="1" applyProtection="1">
      <alignment horizontal="center" vertical="center"/>
    </xf>
    <xf numFmtId="166" fontId="21" fillId="4" borderId="10" xfId="0" applyNumberFormat="1" applyFont="1" applyFill="1" applyBorder="1" applyAlignment="1" applyProtection="1">
      <alignment horizontal="center"/>
    </xf>
    <xf numFmtId="3" fontId="23" fillId="4" borderId="1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0" fillId="0" borderId="0" xfId="0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14" fontId="3" fillId="0" borderId="0" xfId="0" applyNumberFormat="1" applyFont="1" applyFill="1" applyBorder="1" applyAlignment="1" applyProtection="1"/>
    <xf numFmtId="3" fontId="20" fillId="5" borderId="1" xfId="0" applyNumberFormat="1" applyFont="1" applyFill="1" applyBorder="1" applyAlignment="1" applyProtection="1">
      <alignment horizontal="center" vertical="center"/>
    </xf>
    <xf numFmtId="3" fontId="20" fillId="5" borderId="12" xfId="0" applyNumberFormat="1" applyFont="1" applyFill="1" applyBorder="1" applyAlignment="1" applyProtection="1">
      <alignment horizontal="center" vertical="center"/>
    </xf>
    <xf numFmtId="3" fontId="20" fillId="5" borderId="2" xfId="0" applyNumberFormat="1" applyFont="1" applyFill="1" applyBorder="1" applyAlignment="1" applyProtection="1">
      <alignment horizontal="center" vertical="center"/>
    </xf>
    <xf numFmtId="3" fontId="21" fillId="4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66" fontId="21" fillId="4" borderId="0" xfId="0" applyNumberFormat="1" applyFont="1" applyFill="1" applyBorder="1" applyAlignment="1" applyProtection="1">
      <alignment horizontal="center" vertical="center"/>
    </xf>
    <xf numFmtId="167" fontId="21" fillId="4" borderId="0" xfId="0" applyNumberFormat="1" applyFont="1" applyFill="1" applyBorder="1" applyAlignment="1" applyProtection="1">
      <alignment horizontal="center" vertical="center"/>
    </xf>
    <xf numFmtId="166" fontId="21" fillId="4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 vertical="center"/>
    </xf>
    <xf numFmtId="166" fontId="20" fillId="0" borderId="0" xfId="0" applyNumberFormat="1" applyFont="1" applyFill="1" applyBorder="1" applyAlignment="1" applyProtection="1">
      <alignment horizontal="center"/>
    </xf>
    <xf numFmtId="8" fontId="22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 vertical="center"/>
    </xf>
    <xf numFmtId="166" fontId="23" fillId="0" borderId="0" xfId="0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/>
    </xf>
    <xf numFmtId="0" fontId="24" fillId="4" borderId="13" xfId="0" applyFont="1" applyFill="1" applyBorder="1" applyAlignment="1">
      <alignment horizontal="left" indent="1"/>
    </xf>
    <xf numFmtId="167" fontId="20" fillId="5" borderId="5" xfId="0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/>
    <xf numFmtId="3" fontId="23" fillId="4" borderId="14" xfId="0" applyNumberFormat="1" applyFont="1" applyFill="1" applyBorder="1" applyAlignment="1" applyProtection="1">
      <alignment horizontal="center" vertical="center"/>
    </xf>
    <xf numFmtId="166" fontId="22" fillId="6" borderId="15" xfId="0" applyNumberFormat="1" applyFont="1" applyFill="1" applyBorder="1" applyAlignment="1" applyProtection="1">
      <alignment horizontal="center" vertical="center"/>
    </xf>
    <xf numFmtId="3" fontId="26" fillId="6" borderId="14" xfId="0" applyNumberFormat="1" applyFont="1" applyFill="1" applyBorder="1" applyAlignment="1" applyProtection="1">
      <alignment horizontal="center" vertical="center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168" fontId="20" fillId="5" borderId="5" xfId="0" applyNumberFormat="1" applyFont="1" applyFill="1" applyBorder="1" applyAlignment="1" applyProtection="1">
      <alignment horizontal="center" vertical="center"/>
    </xf>
    <xf numFmtId="0" fontId="21" fillId="0" borderId="16" xfId="0" applyNumberFormat="1" applyFont="1" applyFill="1" applyBorder="1" applyAlignment="1" applyProtection="1">
      <alignment horizontal="center" vertical="center"/>
    </xf>
    <xf numFmtId="0" fontId="21" fillId="0" borderId="17" xfId="0" applyNumberFormat="1" applyFont="1" applyFill="1" applyBorder="1" applyAlignment="1" applyProtection="1">
      <alignment horizontal="center" vertical="center"/>
    </xf>
    <xf numFmtId="168" fontId="20" fillId="5" borderId="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/>
    <xf numFmtId="0" fontId="21" fillId="0" borderId="18" xfId="0" applyNumberFormat="1" applyFont="1" applyFill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8" fillId="4" borderId="20" xfId="0" applyFont="1" applyFill="1" applyBorder="1" applyAlignment="1">
      <alignment horizontal="left" vertical="center" indent="1"/>
    </xf>
    <xf numFmtId="0" fontId="8" fillId="4" borderId="21" xfId="0" applyFont="1" applyFill="1" applyBorder="1" applyAlignment="1">
      <alignment horizontal="left" vertical="center" indent="1"/>
    </xf>
    <xf numFmtId="167" fontId="20" fillId="0" borderId="22" xfId="0" applyNumberFormat="1" applyFont="1" applyFill="1" applyBorder="1" applyAlignment="1" applyProtection="1">
      <alignment horizontal="center" vertical="center"/>
    </xf>
    <xf numFmtId="168" fontId="20" fillId="5" borderId="22" xfId="0" applyNumberFormat="1" applyFont="1" applyFill="1" applyBorder="1" applyAlignment="1" applyProtection="1">
      <alignment horizontal="center" vertical="center"/>
    </xf>
    <xf numFmtId="0" fontId="21" fillId="0" borderId="18" xfId="0" applyNumberFormat="1" applyFont="1" applyFill="1" applyBorder="1" applyAlignment="1" applyProtection="1">
      <alignment horizontal="center" vertical="center"/>
    </xf>
    <xf numFmtId="166" fontId="20" fillId="0" borderId="23" xfId="0" applyNumberFormat="1" applyFont="1" applyFill="1" applyBorder="1" applyAlignment="1" applyProtection="1">
      <alignment horizontal="center" vertical="center"/>
    </xf>
    <xf numFmtId="166" fontId="20" fillId="0" borderId="16" xfId="0" applyNumberFormat="1" applyFont="1" applyFill="1" applyBorder="1" applyAlignment="1" applyProtection="1">
      <alignment horizontal="center" vertical="center"/>
    </xf>
    <xf numFmtId="1" fontId="20" fillId="0" borderId="1" xfId="1" applyNumberFormat="1" applyFont="1" applyAlignment="1">
      <alignment horizontal="center" vertical="center"/>
    </xf>
    <xf numFmtId="169" fontId="20" fillId="0" borderId="1" xfId="1" applyNumberFormat="1" applyFont="1" applyAlignment="1">
      <alignment horizontal="center" vertical="center"/>
    </xf>
    <xf numFmtId="0" fontId="13" fillId="0" borderId="0" xfId="0" applyFont="1" applyAlignment="1">
      <alignment horizontal="left" vertical="center" indent="10"/>
    </xf>
    <xf numFmtId="167" fontId="20" fillId="0" borderId="24" xfId="0" applyNumberFormat="1" applyFont="1" applyFill="1" applyBorder="1" applyAlignment="1" applyProtection="1">
      <alignment horizontal="center" vertical="center"/>
    </xf>
    <xf numFmtId="166" fontId="20" fillId="0" borderId="25" xfId="0" applyNumberFormat="1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/>
    </xf>
    <xf numFmtId="1" fontId="20" fillId="0" borderId="1" xfId="1" applyNumberFormat="1" applyFont="1" applyFill="1" applyAlignment="1">
      <alignment horizontal="center" vertical="center"/>
    </xf>
    <xf numFmtId="169" fontId="20" fillId="0" borderId="1" xfId="1" applyNumberFormat="1" applyFont="1" applyFill="1" applyAlignment="1">
      <alignment horizontal="center" vertical="center"/>
    </xf>
    <xf numFmtId="3" fontId="20" fillId="0" borderId="17" xfId="0" applyNumberFormat="1" applyFont="1" applyFill="1" applyBorder="1" applyAlignment="1" applyProtection="1">
      <alignment horizontal="center" vertical="center"/>
    </xf>
    <xf numFmtId="168" fontId="20" fillId="0" borderId="24" xfId="0" applyNumberFormat="1" applyFont="1" applyFill="1" applyBorder="1" applyAlignment="1" applyProtection="1">
      <alignment horizontal="center" vertical="center"/>
    </xf>
    <xf numFmtId="169" fontId="20" fillId="0" borderId="1" xfId="1" applyNumberFormat="1" applyFont="1" applyBorder="1" applyAlignment="1">
      <alignment horizontal="center" vertical="center"/>
    </xf>
    <xf numFmtId="166" fontId="20" fillId="0" borderId="3" xfId="0" applyNumberFormat="1" applyFont="1" applyFill="1" applyBorder="1" applyAlignment="1" applyProtection="1">
      <alignment horizontal="center" vertical="center"/>
    </xf>
    <xf numFmtId="169" fontId="20" fillId="0" borderId="26" xfId="1" applyNumberFormat="1" applyFont="1" applyBorder="1" applyAlignment="1">
      <alignment horizontal="center" vertical="center"/>
    </xf>
    <xf numFmtId="3" fontId="20" fillId="5" borderId="26" xfId="0" applyNumberFormat="1" applyFont="1" applyFill="1" applyBorder="1" applyAlignment="1" applyProtection="1">
      <alignment horizontal="center" vertical="center"/>
    </xf>
    <xf numFmtId="0" fontId="21" fillId="4" borderId="10" xfId="0" applyNumberFormat="1" applyFont="1" applyFill="1" applyBorder="1" applyAlignment="1" applyProtection="1">
      <alignment horizontal="center"/>
    </xf>
    <xf numFmtId="0" fontId="21" fillId="0" borderId="27" xfId="0" applyNumberFormat="1" applyFont="1" applyFill="1" applyBorder="1" applyAlignment="1" applyProtection="1">
      <alignment horizontal="center" vertical="center"/>
    </xf>
    <xf numFmtId="0" fontId="6" fillId="0" borderId="28" xfId="0" applyFont="1" applyBorder="1" applyAlignment="1">
      <alignment horizontal="center" vertical="center"/>
    </xf>
    <xf numFmtId="3" fontId="20" fillId="0" borderId="29" xfId="0" applyNumberFormat="1" applyFont="1" applyFill="1" applyBorder="1" applyAlignment="1" applyProtection="1">
      <alignment horizontal="center" vertical="center"/>
    </xf>
    <xf numFmtId="3" fontId="20" fillId="7" borderId="1" xfId="0" applyNumberFormat="1" applyFont="1" applyFill="1" applyBorder="1" applyAlignment="1" applyProtection="1">
      <alignment horizontal="center" vertical="center"/>
    </xf>
    <xf numFmtId="3" fontId="20" fillId="7" borderId="2" xfId="0" applyNumberFormat="1" applyFont="1" applyFill="1" applyBorder="1" applyAlignment="1" applyProtection="1">
      <alignment horizontal="center" vertical="center"/>
    </xf>
    <xf numFmtId="1" fontId="20" fillId="0" borderId="2" xfId="1" applyNumberFormat="1" applyFont="1" applyBorder="1" applyAlignment="1">
      <alignment horizontal="center" vertical="center"/>
    </xf>
    <xf numFmtId="169" fontId="20" fillId="0" borderId="2" xfId="1" applyNumberFormat="1" applyFont="1" applyBorder="1" applyAlignment="1">
      <alignment horizontal="center" vertical="center"/>
    </xf>
    <xf numFmtId="3" fontId="20" fillId="0" borderId="30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3" fontId="20" fillId="7" borderId="26" xfId="0" applyNumberFormat="1" applyFont="1" applyFill="1" applyBorder="1" applyAlignment="1" applyProtection="1">
      <alignment horizontal="center" vertical="center"/>
    </xf>
    <xf numFmtId="3" fontId="20" fillId="7" borderId="22" xfId="0" applyNumberFormat="1" applyFont="1" applyFill="1" applyBorder="1" applyAlignment="1" applyProtection="1">
      <alignment horizontal="right" vertical="center" indent="2"/>
    </xf>
    <xf numFmtId="3" fontId="20" fillId="7" borderId="5" xfId="0" applyNumberFormat="1" applyFont="1" applyFill="1" applyBorder="1" applyAlignment="1" applyProtection="1">
      <alignment horizontal="right" vertical="center" indent="2"/>
    </xf>
    <xf numFmtId="3" fontId="21" fillId="4" borderId="10" xfId="0" applyNumberFormat="1" applyFont="1" applyFill="1" applyBorder="1" applyAlignment="1" applyProtection="1">
      <alignment horizontal="right" vertical="center" indent="2"/>
    </xf>
    <xf numFmtId="166" fontId="20" fillId="0" borderId="16" xfId="0" applyNumberFormat="1" applyFont="1" applyFill="1" applyBorder="1" applyAlignment="1" applyProtection="1">
      <alignment horizontal="right" indent="1"/>
    </xf>
    <xf numFmtId="166" fontId="21" fillId="4" borderId="10" xfId="0" applyNumberFormat="1" applyFont="1" applyFill="1" applyBorder="1" applyAlignment="1" applyProtection="1">
      <alignment horizontal="right" indent="1"/>
    </xf>
    <xf numFmtId="166" fontId="20" fillId="0" borderId="16" xfId="0" applyNumberFormat="1" applyFont="1" applyFill="1" applyBorder="1" applyAlignment="1" applyProtection="1">
      <alignment horizontal="right" vertical="center" indent="1"/>
    </xf>
    <xf numFmtId="166" fontId="21" fillId="4" borderId="10" xfId="0" applyNumberFormat="1" applyFont="1" applyFill="1" applyBorder="1" applyAlignment="1" applyProtection="1">
      <alignment horizontal="right" vertical="center" indent="1"/>
    </xf>
    <xf numFmtId="166" fontId="20" fillId="0" borderId="3" xfId="0" applyNumberFormat="1" applyFont="1" applyFill="1" applyBorder="1" applyAlignment="1" applyProtection="1">
      <alignment horizontal="right" vertical="center" indent="1"/>
    </xf>
    <xf numFmtId="3" fontId="23" fillId="6" borderId="14" xfId="0" applyNumberFormat="1" applyFont="1" applyFill="1" applyBorder="1" applyAlignment="1" applyProtection="1">
      <alignment horizontal="center" vertical="center"/>
    </xf>
    <xf numFmtId="166" fontId="0" fillId="0" borderId="0" xfId="0" applyNumberFormat="1"/>
    <xf numFmtId="8" fontId="5" fillId="0" borderId="0" xfId="0" applyNumberFormat="1" applyFont="1" applyFill="1" applyBorder="1" applyAlignment="1" applyProtection="1"/>
    <xf numFmtId="8" fontId="9" fillId="0" borderId="0" xfId="0" applyNumberFormat="1" applyFont="1" applyFill="1" applyBorder="1" applyAlignment="1" applyProtection="1">
      <alignment vertical="center"/>
    </xf>
    <xf numFmtId="8" fontId="3" fillId="0" borderId="0" xfId="0" applyNumberFormat="1" applyFont="1" applyFill="1" applyBorder="1" applyAlignment="1" applyProtection="1"/>
    <xf numFmtId="166" fontId="1" fillId="0" borderId="0" xfId="0" applyNumberFormat="1" applyFont="1"/>
    <xf numFmtId="0" fontId="5" fillId="0" borderId="0" xfId="0" quotePrefix="1" applyNumberFormat="1" applyFont="1" applyFill="1" applyBorder="1" applyAlignment="1" applyProtection="1">
      <alignment horizontal="center" vertical="center"/>
    </xf>
    <xf numFmtId="1" fontId="20" fillId="0" borderId="31" xfId="1" applyNumberFormat="1" applyFont="1" applyBorder="1" applyAlignment="1">
      <alignment horizontal="center" vertical="center"/>
    </xf>
    <xf numFmtId="169" fontId="20" fillId="0" borderId="31" xfId="1" applyNumberFormat="1" applyFont="1" applyBorder="1" applyAlignment="1">
      <alignment horizontal="center" vertical="center"/>
    </xf>
    <xf numFmtId="3" fontId="20" fillId="7" borderId="31" xfId="0" applyNumberFormat="1" applyFont="1" applyFill="1" applyBorder="1" applyAlignment="1" applyProtection="1">
      <alignment horizontal="center" vertical="center"/>
    </xf>
    <xf numFmtId="3" fontId="20" fillId="7" borderId="24" xfId="0" applyNumberFormat="1" applyFont="1" applyFill="1" applyBorder="1" applyAlignment="1" applyProtection="1">
      <alignment horizontal="right" vertical="center" indent="2"/>
    </xf>
    <xf numFmtId="3" fontId="20" fillId="7" borderId="32" xfId="0" applyNumberFormat="1" applyFont="1" applyFill="1" applyBorder="1" applyAlignment="1" applyProtection="1">
      <alignment horizontal="right" vertical="center" indent="2"/>
    </xf>
    <xf numFmtId="166" fontId="20" fillId="0" borderId="33" xfId="0" applyNumberFormat="1" applyFont="1" applyFill="1" applyBorder="1" applyAlignment="1" applyProtection="1">
      <alignment horizontal="right" vertical="center" indent="1"/>
    </xf>
    <xf numFmtId="3" fontId="20" fillId="7" borderId="17" xfId="0" applyNumberFormat="1" applyFont="1" applyFill="1" applyBorder="1" applyAlignment="1" applyProtection="1">
      <alignment horizontal="center" vertical="center"/>
    </xf>
    <xf numFmtId="166" fontId="20" fillId="0" borderId="25" xfId="0" applyNumberFormat="1" applyFont="1" applyFill="1" applyBorder="1" applyAlignment="1" applyProtection="1">
      <alignment horizontal="right" vertical="center" indent="1"/>
    </xf>
    <xf numFmtId="3" fontId="20" fillId="0" borderId="34" xfId="0" applyNumberFormat="1" applyFont="1" applyFill="1" applyBorder="1" applyAlignment="1" applyProtection="1">
      <alignment horizontal="center" vertical="center"/>
    </xf>
    <xf numFmtId="0" fontId="20" fillId="0" borderId="31" xfId="0" applyNumberFormat="1" applyFont="1" applyFill="1" applyBorder="1" applyAlignment="1" applyProtection="1">
      <alignment horizontal="center" vertical="center"/>
    </xf>
    <xf numFmtId="166" fontId="20" fillId="0" borderId="25" xfId="0" applyNumberFormat="1" applyFont="1" applyFill="1" applyBorder="1" applyAlignment="1" applyProtection="1">
      <alignment horizontal="right" indent="1"/>
    </xf>
    <xf numFmtId="0" fontId="3" fillId="0" borderId="0" xfId="0" applyFont="1"/>
    <xf numFmtId="0" fontId="20" fillId="0" borderId="0" xfId="0" applyFont="1"/>
    <xf numFmtId="0" fontId="2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8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indent="1"/>
    </xf>
    <xf numFmtId="0" fontId="2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3" fontId="20" fillId="0" borderId="3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22" xfId="0" applyNumberFormat="1" applyFont="1" applyFill="1" applyBorder="1" applyAlignment="1">
      <alignment horizontal="right" vertical="center" indent="2"/>
    </xf>
    <xf numFmtId="171" fontId="20" fillId="7" borderId="22" xfId="0" applyNumberFormat="1" applyFont="1" applyFill="1" applyBorder="1" applyAlignment="1">
      <alignment horizontal="right" vertical="center" indent="2"/>
    </xf>
    <xf numFmtId="166" fontId="20" fillId="0" borderId="16" xfId="0" applyNumberFormat="1" applyFont="1" applyBorder="1" applyAlignment="1">
      <alignment horizontal="right" indent="1"/>
    </xf>
    <xf numFmtId="166" fontId="20" fillId="0" borderId="0" xfId="0" applyNumberFormat="1" applyFont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8" fontId="5" fillId="0" borderId="0" xfId="0" applyNumberFormat="1" applyFont="1"/>
    <xf numFmtId="3" fontId="20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3" fontId="20" fillId="7" borderId="1" xfId="0" applyNumberFormat="1" applyFont="1" applyFill="1" applyBorder="1" applyAlignment="1">
      <alignment horizontal="center" vertical="center"/>
    </xf>
    <xf numFmtId="3" fontId="20" fillId="7" borderId="5" xfId="0" applyNumberFormat="1" applyFont="1" applyFill="1" applyBorder="1" applyAlignment="1">
      <alignment horizontal="right" vertical="center" indent="2"/>
    </xf>
    <xf numFmtId="3" fontId="20" fillId="0" borderId="34" xfId="0" applyNumberFormat="1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3" fontId="20" fillId="7" borderId="31" xfId="0" applyNumberFormat="1" applyFont="1" applyFill="1" applyBorder="1" applyAlignment="1">
      <alignment horizontal="center" vertical="center"/>
    </xf>
    <xf numFmtId="3" fontId="20" fillId="7" borderId="24" xfId="0" applyNumberFormat="1" applyFont="1" applyFill="1" applyBorder="1" applyAlignment="1">
      <alignment horizontal="right" vertical="center" indent="2"/>
    </xf>
    <xf numFmtId="171" fontId="20" fillId="7" borderId="24" xfId="0" applyNumberFormat="1" applyFont="1" applyFill="1" applyBorder="1" applyAlignment="1">
      <alignment horizontal="right" vertical="center" indent="2"/>
    </xf>
    <xf numFmtId="0" fontId="25" fillId="0" borderId="0" xfId="0" applyFont="1" applyAlignment="1">
      <alignment horizontal="center"/>
    </xf>
    <xf numFmtId="0" fontId="5" fillId="0" borderId="0" xfId="0" quotePrefix="1" applyFont="1" applyAlignment="1">
      <alignment horizontal="center" vertical="center"/>
    </xf>
    <xf numFmtId="166" fontId="21" fillId="4" borderId="8" xfId="0" applyNumberFormat="1" applyFont="1" applyFill="1" applyBorder="1" applyAlignment="1">
      <alignment horizontal="center" vertical="center"/>
    </xf>
    <xf numFmtId="3" fontId="21" fillId="4" borderId="8" xfId="0" applyNumberFormat="1" applyFont="1" applyFill="1" applyBorder="1" applyAlignment="1">
      <alignment horizontal="center" vertical="center"/>
    </xf>
    <xf numFmtId="3" fontId="21" fillId="4" borderId="8" xfId="0" applyNumberFormat="1" applyFont="1" applyFill="1" applyBorder="1" applyAlignment="1">
      <alignment horizontal="right" vertical="center" indent="2"/>
    </xf>
    <xf numFmtId="171" fontId="21" fillId="4" borderId="8" xfId="0" applyNumberFormat="1" applyFont="1" applyFill="1" applyBorder="1" applyAlignment="1">
      <alignment horizontal="right" vertical="center" indent="2"/>
    </xf>
    <xf numFmtId="166" fontId="21" fillId="4" borderId="10" xfId="0" applyNumberFormat="1" applyFont="1" applyFill="1" applyBorder="1" applyAlignment="1">
      <alignment horizontal="right" indent="1"/>
    </xf>
    <xf numFmtId="166" fontId="21" fillId="0" borderId="0" xfId="0" applyNumberFormat="1" applyFont="1" applyAlignment="1">
      <alignment horizontal="center"/>
    </xf>
    <xf numFmtId="3" fontId="21" fillId="4" borderId="0" xfId="0" applyNumberFormat="1" applyFont="1" applyFill="1" applyAlignment="1">
      <alignment horizontal="center" vertical="center"/>
    </xf>
    <xf numFmtId="166" fontId="21" fillId="4" borderId="0" xfId="0" applyNumberFormat="1" applyFont="1" applyFill="1" applyAlignment="1">
      <alignment horizontal="center" vertical="center"/>
    </xf>
    <xf numFmtId="167" fontId="21" fillId="4" borderId="0" xfId="0" applyNumberFormat="1" applyFont="1" applyFill="1" applyAlignment="1">
      <alignment horizontal="center" vertical="center"/>
    </xf>
    <xf numFmtId="166" fontId="21" fillId="4" borderId="0" xfId="0" applyNumberFormat="1" applyFont="1" applyFill="1" applyAlignment="1">
      <alignment horizontal="center"/>
    </xf>
    <xf numFmtId="0" fontId="28" fillId="0" borderId="0" xfId="0" applyFont="1"/>
    <xf numFmtId="3" fontId="20" fillId="7" borderId="17" xfId="0" applyNumberFormat="1" applyFont="1" applyFill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167" fontId="20" fillId="0" borderId="24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 vertical="center"/>
    </xf>
    <xf numFmtId="3" fontId="20" fillId="7" borderId="32" xfId="0" applyNumberFormat="1" applyFont="1" applyFill="1" applyBorder="1" applyAlignment="1">
      <alignment horizontal="right" vertical="center" indent="2"/>
    </xf>
    <xf numFmtId="3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66" fontId="20" fillId="0" borderId="6" xfId="0" applyNumberFormat="1" applyFont="1" applyBorder="1" applyAlignment="1">
      <alignment horizontal="center" vertical="center"/>
    </xf>
    <xf numFmtId="167" fontId="20" fillId="0" borderId="6" xfId="0" applyNumberFormat="1" applyFont="1" applyBorder="1" applyAlignment="1">
      <alignment horizontal="center" vertical="center"/>
    </xf>
    <xf numFmtId="166" fontId="20" fillId="0" borderId="6" xfId="0" applyNumberFormat="1" applyFont="1" applyBorder="1" applyAlignment="1">
      <alignment horizontal="center"/>
    </xf>
    <xf numFmtId="3" fontId="23" fillId="4" borderId="14" xfId="0" applyNumberFormat="1" applyFont="1" applyFill="1" applyBorder="1" applyAlignment="1">
      <alignment horizontal="center" vertical="center"/>
    </xf>
    <xf numFmtId="3" fontId="23" fillId="6" borderId="14" xfId="0" applyNumberFormat="1" applyFont="1" applyFill="1" applyBorder="1" applyAlignment="1">
      <alignment horizontal="center" vertical="center"/>
    </xf>
    <xf numFmtId="166" fontId="23" fillId="6" borderId="14" xfId="0" applyNumberFormat="1" applyFont="1" applyFill="1" applyBorder="1" applyAlignment="1">
      <alignment horizontal="right" vertical="center" indent="1"/>
    </xf>
    <xf numFmtId="166" fontId="22" fillId="6" borderId="15" xfId="0" applyNumberFormat="1" applyFont="1" applyFill="1" applyBorder="1" applyAlignment="1">
      <alignment horizontal="right" vertical="center" indent="1"/>
    </xf>
    <xf numFmtId="166" fontId="23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0" fillId="0" borderId="0" xfId="0" applyFont="1"/>
    <xf numFmtId="166" fontId="23" fillId="4" borderId="35" xfId="0" applyNumberFormat="1" applyFont="1" applyFill="1" applyBorder="1" applyAlignment="1">
      <alignment horizontal="right" vertical="center" indent="1"/>
    </xf>
    <xf numFmtId="8" fontId="23" fillId="5" borderId="36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9" fillId="4" borderId="37" xfId="3" applyFont="1" applyFill="1" applyBorder="1" applyAlignment="1">
      <alignment horizontal="center" vertical="center"/>
    </xf>
    <xf numFmtId="0" fontId="29" fillId="4" borderId="38" xfId="3" applyFont="1" applyFill="1" applyBorder="1" applyAlignment="1">
      <alignment horizontal="center" vertical="center"/>
    </xf>
    <xf numFmtId="49" fontId="29" fillId="4" borderId="38" xfId="3" applyNumberFormat="1" applyFont="1" applyFill="1" applyBorder="1" applyAlignment="1">
      <alignment horizontal="center" vertical="center"/>
    </xf>
    <xf numFmtId="3" fontId="29" fillId="4" borderId="38" xfId="3" applyNumberFormat="1" applyFont="1" applyFill="1" applyBorder="1" applyAlignment="1">
      <alignment horizontal="center" vertical="center"/>
    </xf>
    <xf numFmtId="3" fontId="29" fillId="4" borderId="38" xfId="3" applyNumberFormat="1" applyFont="1" applyFill="1" applyBorder="1" applyAlignment="1">
      <alignment horizontal="center" vertical="center" wrapText="1"/>
    </xf>
    <xf numFmtId="3" fontId="27" fillId="4" borderId="38" xfId="3" applyNumberFormat="1" applyFont="1" applyFill="1" applyBorder="1" applyAlignment="1">
      <alignment horizontal="center" vertical="center" wrapText="1"/>
    </xf>
    <xf numFmtId="3" fontId="29" fillId="8" borderId="39" xfId="3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0" fillId="0" borderId="0" xfId="0" applyAlignment="1">
      <alignment vertical="center"/>
    </xf>
    <xf numFmtId="1" fontId="30" fillId="9" borderId="0" xfId="0" applyNumberFormat="1" applyFont="1" applyFill="1" applyAlignment="1">
      <alignment horizontal="center"/>
    </xf>
    <xf numFmtId="1" fontId="30" fillId="9" borderId="0" xfId="0" applyNumberFormat="1" applyFont="1" applyFill="1" applyAlignment="1">
      <alignment horizontal="right"/>
    </xf>
    <xf numFmtId="0" fontId="30" fillId="9" borderId="0" xfId="0" applyFont="1" applyFill="1" applyAlignment="1">
      <alignment horizontal="center"/>
    </xf>
    <xf numFmtId="20" fontId="30" fillId="9" borderId="0" xfId="0" applyNumberFormat="1" applyFont="1" applyFill="1" applyAlignment="1">
      <alignment horizontal="right"/>
    </xf>
    <xf numFmtId="49" fontId="18" fillId="2" borderId="0" xfId="0" applyNumberFormat="1" applyFont="1" applyFill="1" applyAlignment="1">
      <alignment horizontal="center" vertical="center"/>
    </xf>
    <xf numFmtId="0" fontId="30" fillId="9" borderId="0" xfId="0" applyFont="1" applyFill="1" applyAlignment="1">
      <alignment horizontal="left"/>
    </xf>
    <xf numFmtId="3" fontId="30" fillId="9" borderId="0" xfId="0" applyNumberFormat="1" applyFont="1" applyFill="1" applyAlignment="1">
      <alignment horizontal="right"/>
    </xf>
    <xf numFmtId="3" fontId="30" fillId="0" borderId="0" xfId="0" applyNumberFormat="1" applyFont="1" applyAlignment="1">
      <alignment horizontal="right"/>
    </xf>
    <xf numFmtId="3" fontId="30" fillId="8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 vertical="center"/>
    </xf>
    <xf numFmtId="1" fontId="29" fillId="8" borderId="0" xfId="0" applyNumberFormat="1" applyFont="1" applyFill="1" applyAlignment="1">
      <alignment horizontal="center"/>
    </xf>
    <xf numFmtId="1" fontId="29" fillId="8" borderId="0" xfId="0" applyNumberFormat="1" applyFont="1" applyFill="1" applyAlignment="1">
      <alignment horizontal="right"/>
    </xf>
    <xf numFmtId="0" fontId="29" fillId="8" borderId="0" xfId="0" applyFont="1" applyFill="1" applyAlignment="1">
      <alignment horizontal="center"/>
    </xf>
    <xf numFmtId="0" fontId="29" fillId="8" borderId="0" xfId="0" applyFont="1" applyFill="1" applyAlignment="1">
      <alignment horizontal="right"/>
    </xf>
    <xf numFmtId="0" fontId="27" fillId="8" borderId="0" xfId="0" applyFont="1" applyFill="1" applyAlignment="1">
      <alignment horizontal="center" vertical="center"/>
    </xf>
    <xf numFmtId="0" fontId="29" fillId="8" borderId="0" xfId="0" applyFont="1" applyFill="1" applyAlignment="1">
      <alignment horizontal="left"/>
    </xf>
    <xf numFmtId="3" fontId="29" fillId="8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left" vertical="center"/>
    </xf>
    <xf numFmtId="49" fontId="27" fillId="8" borderId="0" xfId="0" applyNumberFormat="1" applyFont="1" applyFill="1" applyAlignment="1">
      <alignment horizontal="center" vertical="center"/>
    </xf>
    <xf numFmtId="3" fontId="29" fillId="0" borderId="40" xfId="0" applyNumberFormat="1" applyFont="1" applyBorder="1"/>
    <xf numFmtId="3" fontId="29" fillId="8" borderId="40" xfId="0" applyNumberFormat="1" applyFont="1" applyFill="1" applyBorder="1"/>
    <xf numFmtId="1" fontId="30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172" fontId="30" fillId="0" borderId="0" xfId="0" applyNumberFormat="1" applyFont="1" applyAlignment="1">
      <alignment horizontal="right"/>
    </xf>
    <xf numFmtId="173" fontId="20" fillId="7" borderId="2" xfId="0" applyNumberFormat="1" applyFont="1" applyFill="1" applyBorder="1" applyAlignment="1" applyProtection="1">
      <alignment horizontal="center" vertical="center"/>
    </xf>
    <xf numFmtId="173" fontId="20" fillId="7" borderId="22" xfId="0" applyNumberFormat="1" applyFont="1" applyFill="1" applyBorder="1" applyAlignment="1" applyProtection="1">
      <alignment horizontal="right" vertical="center" indent="2"/>
    </xf>
    <xf numFmtId="173" fontId="21" fillId="4" borderId="10" xfId="0" applyNumberFormat="1" applyFont="1" applyFill="1" applyBorder="1" applyAlignment="1" applyProtection="1">
      <alignment horizontal="right" vertical="center" indent="2"/>
    </xf>
    <xf numFmtId="8" fontId="22" fillId="5" borderId="3" xfId="0" applyNumberFormat="1" applyFont="1" applyFill="1" applyBorder="1" applyAlignment="1">
      <alignment horizontal="center" vertical="center"/>
    </xf>
    <xf numFmtId="0" fontId="21" fillId="0" borderId="41" xfId="0" applyNumberFormat="1" applyFont="1" applyFill="1" applyBorder="1" applyAlignment="1" applyProtection="1">
      <alignment horizontal="center" vertical="center"/>
    </xf>
    <xf numFmtId="0" fontId="21" fillId="0" borderId="11" xfId="0" applyNumberFormat="1" applyFont="1" applyFill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1" fillId="0" borderId="17" xfId="0" applyNumberFormat="1" applyFont="1" applyFill="1" applyBorder="1" applyAlignment="1" applyProtection="1">
      <alignment horizontal="center" vertical="center"/>
    </xf>
    <xf numFmtId="3" fontId="21" fillId="4" borderId="42" xfId="0" applyNumberFormat="1" applyFont="1" applyFill="1" applyBorder="1" applyAlignment="1" applyProtection="1">
      <alignment horizontal="center" vertical="center"/>
    </xf>
    <xf numFmtId="3" fontId="21" fillId="4" borderId="43" xfId="0" applyNumberFormat="1" applyFont="1" applyFill="1" applyBorder="1" applyAlignment="1" applyProtection="1">
      <alignment horizontal="center" vertical="center"/>
    </xf>
    <xf numFmtId="0" fontId="0" fillId="0" borderId="44" xfId="0" applyBorder="1" applyAlignment="1">
      <alignment horizontal="center" vertical="center"/>
    </xf>
    <xf numFmtId="0" fontId="21" fillId="0" borderId="47" xfId="0" applyNumberFormat="1" applyFont="1" applyFill="1" applyBorder="1" applyAlignment="1" applyProtection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" fillId="0" borderId="18" xfId="0" applyNumberFormat="1" applyFont="1" applyFill="1" applyBorder="1" applyAlignment="1" applyProtection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24" fillId="4" borderId="51" xfId="0" applyNumberFormat="1" applyFont="1" applyFill="1" applyBorder="1" applyAlignment="1" applyProtection="1">
      <alignment horizontal="left" vertical="center" indent="1"/>
    </xf>
    <xf numFmtId="0" fontId="24" fillId="4" borderId="20" xfId="0" applyNumberFormat="1" applyFont="1" applyFill="1" applyBorder="1" applyAlignment="1" applyProtection="1">
      <alignment horizontal="left" vertical="center" indent="1"/>
    </xf>
    <xf numFmtId="0" fontId="8" fillId="4" borderId="29" xfId="0" applyFont="1" applyFill="1" applyBorder="1" applyAlignment="1">
      <alignment horizontal="left" vertical="center" indent="1"/>
    </xf>
    <xf numFmtId="165" fontId="24" fillId="4" borderId="5" xfId="0" applyNumberFormat="1" applyFont="1" applyFill="1" applyBorder="1" applyAlignment="1" applyProtection="1">
      <alignment horizontal="left" vertical="center" indent="1"/>
    </xf>
    <xf numFmtId="0" fontId="8" fillId="4" borderId="20" xfId="0" applyFont="1" applyFill="1" applyBorder="1" applyAlignment="1">
      <alignment horizontal="left" vertical="center" indent="1"/>
    </xf>
    <xf numFmtId="0" fontId="24" fillId="4" borderId="52" xfId="0" applyNumberFormat="1" applyFont="1" applyFill="1" applyBorder="1" applyAlignment="1" applyProtection="1">
      <alignment horizontal="left" vertical="center" indent="1"/>
    </xf>
    <xf numFmtId="0" fontId="24" fillId="4" borderId="21" xfId="0" applyNumberFormat="1" applyFont="1" applyFill="1" applyBorder="1" applyAlignment="1" applyProtection="1">
      <alignment horizontal="left" vertical="center" indent="1"/>
    </xf>
    <xf numFmtId="0" fontId="8" fillId="4" borderId="36" xfId="0" applyFont="1" applyFill="1" applyBorder="1" applyAlignment="1">
      <alignment horizontal="left" vertical="center" indent="1"/>
    </xf>
    <xf numFmtId="165" fontId="24" fillId="4" borderId="53" xfId="0" applyNumberFormat="1" applyFont="1" applyFill="1" applyBorder="1" applyAlignment="1" applyProtection="1">
      <alignment horizontal="left" vertical="center" indent="1"/>
    </xf>
    <xf numFmtId="0" fontId="8" fillId="4" borderId="21" xfId="0" applyFont="1" applyFill="1" applyBorder="1" applyAlignment="1">
      <alignment horizontal="left" vertical="center" indent="1"/>
    </xf>
    <xf numFmtId="0" fontId="32" fillId="4" borderId="48" xfId="0" applyNumberFormat="1" applyFont="1" applyFill="1" applyBorder="1" applyAlignment="1" applyProtection="1">
      <alignment horizontal="center" vertical="center"/>
    </xf>
    <xf numFmtId="0" fontId="32" fillId="4" borderId="49" xfId="0" applyNumberFormat="1" applyFont="1" applyFill="1" applyBorder="1" applyAlignment="1" applyProtection="1">
      <alignment horizontal="center" vertical="center"/>
    </xf>
    <xf numFmtId="0" fontId="32" fillId="4" borderId="35" xfId="0" applyNumberFormat="1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>
      <alignment horizontal="left" vertical="center" indent="1"/>
    </xf>
    <xf numFmtId="0" fontId="24" fillId="4" borderId="35" xfId="0" applyFont="1" applyFill="1" applyBorder="1" applyAlignment="1">
      <alignment horizontal="left" vertical="center" indent="1"/>
    </xf>
    <xf numFmtId="0" fontId="5" fillId="0" borderId="31" xfId="0" applyNumberFormat="1" applyFont="1" applyFill="1" applyBorder="1" applyAlignment="1" applyProtection="1">
      <alignment horizontal="center" wrapText="1"/>
    </xf>
    <xf numFmtId="0" fontId="5" fillId="0" borderId="2" xfId="0" applyNumberFormat="1" applyFont="1" applyFill="1" applyBorder="1" applyAlignment="1" applyProtection="1">
      <alignment horizontal="center" wrapText="1"/>
    </xf>
    <xf numFmtId="0" fontId="23" fillId="4" borderId="45" xfId="0" applyNumberFormat="1" applyFont="1" applyFill="1" applyBorder="1" applyAlignment="1" applyProtection="1">
      <alignment horizontal="center" vertical="center"/>
    </xf>
    <xf numFmtId="0" fontId="23" fillId="4" borderId="6" xfId="0" applyNumberFormat="1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11" fillId="0" borderId="31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 indent="1"/>
    </xf>
    <xf numFmtId="0" fontId="23" fillId="4" borderId="35" xfId="0" applyFont="1" applyFill="1" applyBorder="1" applyAlignment="1">
      <alignment horizontal="right" vertical="center" indent="1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left" vertical="center" indent="1"/>
    </xf>
    <xf numFmtId="0" fontId="24" fillId="4" borderId="5" xfId="0" applyFont="1" applyFill="1" applyBorder="1" applyAlignment="1">
      <alignment horizontal="left" vertical="center" indent="1"/>
    </xf>
    <xf numFmtId="0" fontId="20" fillId="0" borderId="29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4" fillId="4" borderId="53" xfId="0" applyFont="1" applyFill="1" applyBorder="1" applyAlignment="1">
      <alignment horizontal="left" vertical="center" indent="1"/>
    </xf>
    <xf numFmtId="0" fontId="20" fillId="0" borderId="13" xfId="0" applyFont="1" applyBorder="1" applyAlignment="1">
      <alignment horizontal="left" indent="1"/>
    </xf>
    <xf numFmtId="0" fontId="6" fillId="0" borderId="57" xfId="0" applyFont="1" applyBorder="1" applyAlignment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166" fontId="19" fillId="0" borderId="1" xfId="0" applyNumberFormat="1" applyFont="1" applyBorder="1" applyAlignment="1">
      <alignment horizontal="right"/>
    </xf>
    <xf numFmtId="166" fontId="0" fillId="0" borderId="59" xfId="0" applyNumberFormat="1" applyBorder="1" applyAlignment="1">
      <alignment horizontal="right"/>
    </xf>
    <xf numFmtId="1" fontId="20" fillId="0" borderId="41" xfId="1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19" fillId="3" borderId="60" xfId="4" applyFont="1" applyBorder="1" applyAlignment="1"/>
    <xf numFmtId="0" fontId="2" fillId="3" borderId="61" xfId="4" applyFont="1" applyBorder="1" applyAlignment="1"/>
    <xf numFmtId="0" fontId="0" fillId="0" borderId="62" xfId="0" applyBorder="1" applyAlignment="1"/>
    <xf numFmtId="0" fontId="15" fillId="0" borderId="4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wrapText="1"/>
    </xf>
    <xf numFmtId="0" fontId="14" fillId="0" borderId="0" xfId="0" applyFont="1" applyAlignment="1">
      <alignment horizontal="center"/>
    </xf>
    <xf numFmtId="170" fontId="27" fillId="0" borderId="26" xfId="0" applyNumberFormat="1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19" fillId="3" borderId="55" xfId="4" applyFont="1" applyBorder="1" applyAlignment="1"/>
    <xf numFmtId="0" fontId="2" fillId="3" borderId="26" xfId="4" applyFont="1" applyBorder="1" applyAlignment="1"/>
    <xf numFmtId="0" fontId="19" fillId="3" borderId="56" xfId="4" applyFont="1" applyBorder="1" applyAlignment="1"/>
    <xf numFmtId="0" fontId="2" fillId="3" borderId="1" xfId="4" applyFont="1" applyBorder="1" applyAlignment="1"/>
    <xf numFmtId="0" fontId="0" fillId="0" borderId="21" xfId="0" applyBorder="1" applyAlignment="1">
      <alignment horizontal="left" vertical="center" indent="1"/>
    </xf>
    <xf numFmtId="0" fontId="20" fillId="0" borderId="21" xfId="0" applyFont="1" applyBorder="1" applyAlignment="1">
      <alignment horizontal="left" vertical="center" indent="1"/>
    </xf>
    <xf numFmtId="0" fontId="20" fillId="0" borderId="36" xfId="0" applyFont="1" applyBorder="1" applyAlignment="1">
      <alignment horizontal="left" vertical="center" indent="1"/>
    </xf>
    <xf numFmtId="0" fontId="0" fillId="0" borderId="15" xfId="0" applyBorder="1" applyAlignment="1">
      <alignment horizontal="center" vertical="center" wrapText="1"/>
    </xf>
    <xf numFmtId="3" fontId="20" fillId="0" borderId="63" xfId="0" applyNumberFormat="1" applyFont="1" applyFill="1" applyBorder="1" applyAlignment="1" applyProtection="1">
      <alignment horizontal="center" vertical="center" wrapText="1"/>
    </xf>
    <xf numFmtId="0" fontId="0" fillId="0" borderId="40" xfId="0" applyBorder="1" applyAlignment="1">
      <alignment wrapText="1"/>
    </xf>
    <xf numFmtId="0" fontId="0" fillId="0" borderId="64" xfId="0" applyBorder="1" applyAlignment="1">
      <alignment wrapText="1"/>
    </xf>
    <xf numFmtId="1" fontId="20" fillId="0" borderId="65" xfId="1" applyNumberFormat="1" applyFont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1" fontId="20" fillId="0" borderId="65" xfId="1" applyNumberFormat="1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64" xfId="0" applyBorder="1" applyAlignment="1">
      <alignment vertical="center"/>
    </xf>
    <xf numFmtId="0" fontId="23" fillId="4" borderId="52" xfId="0" applyFont="1" applyFill="1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21" fillId="0" borderId="1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3" fontId="21" fillId="4" borderId="42" xfId="0" applyNumberFormat="1" applyFont="1" applyFill="1" applyBorder="1" applyAlignment="1">
      <alignment horizontal="center" vertical="center"/>
    </xf>
    <xf numFmtId="3" fontId="21" fillId="4" borderId="43" xfId="0" applyNumberFormat="1" applyFon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21" fillId="0" borderId="4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3" fontId="20" fillId="0" borderId="63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indent="1"/>
    </xf>
    <xf numFmtId="0" fontId="23" fillId="4" borderId="53" xfId="0" applyFont="1" applyFill="1" applyBorder="1" applyAlignment="1">
      <alignment horizontal="left" vertical="center" indent="1"/>
    </xf>
    <xf numFmtId="0" fontId="21" fillId="0" borderId="21" xfId="0" applyFont="1" applyBorder="1" applyAlignment="1">
      <alignment horizontal="left" vertical="center" indent="1"/>
    </xf>
    <xf numFmtId="0" fontId="21" fillId="0" borderId="36" xfId="0" applyFont="1" applyBorder="1" applyAlignment="1">
      <alignment horizontal="left" vertical="center" indent="1"/>
    </xf>
    <xf numFmtId="0" fontId="23" fillId="4" borderId="21" xfId="0" applyFont="1" applyFill="1" applyBorder="1" applyAlignment="1">
      <alignment horizontal="left" vertical="center" indent="1"/>
    </xf>
    <xf numFmtId="0" fontId="21" fillId="0" borderId="13" xfId="0" applyFont="1" applyBorder="1" applyAlignment="1">
      <alignment horizontal="left" indent="1"/>
    </xf>
    <xf numFmtId="0" fontId="23" fillId="0" borderId="0" xfId="0" applyFont="1" applyAlignment="1">
      <alignment horizontal="center" wrapText="1"/>
    </xf>
    <xf numFmtId="0" fontId="32" fillId="4" borderId="48" xfId="0" applyFont="1" applyFill="1" applyBorder="1" applyAlignment="1">
      <alignment horizontal="center" vertical="center"/>
    </xf>
    <xf numFmtId="0" fontId="32" fillId="4" borderId="49" xfId="0" applyFont="1" applyFill="1" applyBorder="1" applyAlignment="1">
      <alignment horizontal="center" vertical="center"/>
    </xf>
    <xf numFmtId="0" fontId="32" fillId="4" borderId="3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23" fillId="4" borderId="51" xfId="0" applyFont="1" applyFill="1" applyBorder="1" applyAlignment="1">
      <alignment horizontal="left" vertical="center" indent="1"/>
    </xf>
    <xf numFmtId="0" fontId="23" fillId="4" borderId="20" xfId="0" applyFont="1" applyFill="1" applyBorder="1" applyAlignment="1">
      <alignment horizontal="left" vertical="center" indent="1"/>
    </xf>
    <xf numFmtId="0" fontId="16" fillId="4" borderId="29" xfId="0" applyFont="1" applyFill="1" applyBorder="1" applyAlignment="1">
      <alignment horizontal="left" vertical="center" indent="1"/>
    </xf>
    <xf numFmtId="165" fontId="23" fillId="4" borderId="5" xfId="0" applyNumberFormat="1" applyFont="1" applyFill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23" fillId="4" borderId="5" xfId="0" applyFont="1" applyFill="1" applyBorder="1" applyAlignment="1">
      <alignment horizontal="left" vertical="center" indent="1"/>
    </xf>
    <xf numFmtId="0" fontId="21" fillId="0" borderId="20" xfId="0" applyFont="1" applyBorder="1" applyAlignment="1">
      <alignment horizontal="left" vertical="center" indent="1"/>
    </xf>
    <xf numFmtId="166" fontId="21" fillId="5" borderId="5" xfId="0" applyNumberFormat="1" applyFont="1" applyFill="1" applyBorder="1" applyAlignment="1">
      <alignment horizontal="center" vertical="center"/>
    </xf>
    <xf numFmtId="166" fontId="1" fillId="5" borderId="66" xfId="0" applyNumberFormat="1" applyFont="1" applyFill="1" applyBorder="1" applyAlignment="1">
      <alignment horizontal="center" vertical="center"/>
    </xf>
    <xf numFmtId="0" fontId="24" fillId="4" borderId="51" xfId="0" applyNumberFormat="1" applyFont="1" applyFill="1" applyBorder="1" applyAlignment="1" applyProtection="1">
      <alignment horizontal="left" vertical="center"/>
    </xf>
    <xf numFmtId="0" fontId="24" fillId="4" borderId="20" xfId="0" applyNumberFormat="1" applyFont="1" applyFill="1" applyBorder="1" applyAlignment="1" applyProtection="1">
      <alignment horizontal="left" vertical="center"/>
    </xf>
    <xf numFmtId="0" fontId="24" fillId="4" borderId="29" xfId="0" applyNumberFormat="1" applyFont="1" applyFill="1" applyBorder="1" applyAlignment="1" applyProtection="1">
      <alignment horizontal="left" vertical="center"/>
    </xf>
    <xf numFmtId="0" fontId="24" fillId="4" borderId="53" xfId="0" applyFont="1" applyFill="1" applyBorder="1" applyAlignment="1">
      <alignment horizontal="left" vertical="center"/>
    </xf>
    <xf numFmtId="0" fontId="24" fillId="4" borderId="21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52" xfId="0" applyNumberFormat="1" applyFont="1" applyFill="1" applyBorder="1" applyAlignment="1" applyProtection="1">
      <alignment horizontal="left" vertical="center"/>
    </xf>
    <xf numFmtId="0" fontId="24" fillId="4" borderId="21" xfId="0" applyNumberFormat="1" applyFont="1" applyFill="1" applyBorder="1" applyAlignment="1" applyProtection="1">
      <alignment horizontal="left" vertical="center"/>
    </xf>
    <xf numFmtId="0" fontId="24" fillId="4" borderId="36" xfId="0" applyNumberFormat="1" applyFont="1" applyFill="1" applyBorder="1" applyAlignment="1" applyProtection="1">
      <alignment horizontal="left" vertical="center"/>
    </xf>
    <xf numFmtId="174" fontId="27" fillId="0" borderId="26" xfId="0" applyNumberFormat="1" applyFont="1" applyBorder="1" applyAlignment="1">
      <alignment horizontal="right"/>
    </xf>
    <xf numFmtId="174" fontId="0" fillId="0" borderId="54" xfId="0" applyNumberFormat="1" applyBorder="1" applyAlignment="1">
      <alignment horizontal="right"/>
    </xf>
    <xf numFmtId="0" fontId="15" fillId="0" borderId="17" xfId="0" applyFont="1" applyBorder="1" applyAlignment="1">
      <alignment horizontal="center" vertical="center" wrapText="1"/>
    </xf>
    <xf numFmtId="0" fontId="29" fillId="0" borderId="67" xfId="2" applyFont="1" applyBorder="1" applyAlignment="1">
      <alignment horizontal="center" vertical="center" wrapText="1"/>
    </xf>
    <xf numFmtId="0" fontId="29" fillId="0" borderId="40" xfId="2" applyFont="1" applyBorder="1" applyAlignment="1">
      <alignment horizontal="center" vertical="center" wrapText="1"/>
    </xf>
  </cellXfs>
  <cellStyles count="5">
    <cellStyle name="ColorStyle" xfId="1" xr:uid="{00000000-0005-0000-0000-000000000000}"/>
    <cellStyle name="Normální" xfId="0" builtinId="0"/>
    <cellStyle name="Normální 2" xfId="2" xr:uid="{00000000-0005-0000-0000-000002000000}"/>
    <cellStyle name="Normální 4" xfId="3" xr:uid="{00000000-0005-0000-0000-000003000000}"/>
    <cellStyle name="Poznámka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opLeftCell="A49" zoomScaleNormal="100" workbookViewId="0">
      <selection activeCell="J66" sqref="J66"/>
    </sheetView>
  </sheetViews>
  <sheetFormatPr defaultColWidth="10" defaultRowHeight="12.75"/>
  <cols>
    <col min="1" max="2" width="10" style="2" customWidth="1"/>
    <col min="3" max="3" width="10.140625" style="2" bestFit="1" customWidth="1"/>
    <col min="4" max="7" width="12.7109375" style="2" customWidth="1"/>
    <col min="8" max="9" width="15.42578125" style="2" customWidth="1"/>
    <col min="10" max="10" width="19.7109375" style="2" customWidth="1"/>
    <col min="11" max="11" width="3.42578125" style="2" customWidth="1"/>
    <col min="12" max="12" width="0" style="2" hidden="1" customWidth="1"/>
    <col min="13" max="13" width="20.28515625" style="2" hidden="1" customWidth="1"/>
    <col min="14" max="16384" width="10" style="2"/>
  </cols>
  <sheetData>
    <row r="1" spans="1:13" ht="18.75" customHeight="1">
      <c r="A1" s="5"/>
      <c r="B1" s="5"/>
      <c r="C1" s="5"/>
      <c r="D1" s="5"/>
      <c r="E1" s="5"/>
      <c r="F1" s="5"/>
      <c r="G1" s="5"/>
      <c r="H1" s="5"/>
      <c r="I1" s="5"/>
      <c r="J1" s="60" t="s">
        <v>25</v>
      </c>
      <c r="K1" s="32"/>
    </row>
    <row r="2" spans="1:13" ht="13.5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20.100000000000001" customHeight="1" thickTop="1">
      <c r="A3" s="252" t="s">
        <v>23</v>
      </c>
      <c r="B3" s="253"/>
      <c r="C3" s="253"/>
      <c r="D3" s="253"/>
      <c r="E3" s="254"/>
      <c r="F3" s="255" t="s">
        <v>24</v>
      </c>
      <c r="G3" s="256"/>
      <c r="H3" s="239" t="s">
        <v>29</v>
      </c>
      <c r="I3" s="240"/>
      <c r="J3" s="241"/>
      <c r="K3" s="42"/>
    </row>
    <row r="4" spans="1:13" ht="20.100000000000001" customHeight="1">
      <c r="A4" s="242" t="s">
        <v>0</v>
      </c>
      <c r="B4" s="243"/>
      <c r="C4" s="244"/>
      <c r="D4" s="245" t="s">
        <v>28</v>
      </c>
      <c r="E4" s="246"/>
      <c r="F4" s="246"/>
      <c r="G4" s="246"/>
      <c r="H4" s="64"/>
      <c r="I4" s="64"/>
      <c r="J4" s="24">
        <v>40.299999999999997</v>
      </c>
      <c r="K4" s="44"/>
    </row>
    <row r="5" spans="1:13" ht="20.100000000000001" customHeight="1" thickBot="1">
      <c r="A5" s="247" t="s">
        <v>7</v>
      </c>
      <c r="B5" s="248"/>
      <c r="C5" s="249"/>
      <c r="D5" s="250" t="s">
        <v>8</v>
      </c>
      <c r="E5" s="251"/>
      <c r="F5" s="251"/>
      <c r="G5" s="251"/>
      <c r="H5" s="65"/>
      <c r="I5" s="65"/>
      <c r="J5" s="49"/>
      <c r="K5" s="45"/>
    </row>
    <row r="6" spans="1:13" ht="9" customHeight="1" thickTop="1" thickBot="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3" s="4" customFormat="1" ht="14.1" customHeight="1" thickTop="1">
      <c r="A7" s="233" t="s">
        <v>1</v>
      </c>
      <c r="B7" s="86"/>
      <c r="C7" s="225" t="s">
        <v>14</v>
      </c>
      <c r="D7" s="225" t="s">
        <v>2</v>
      </c>
      <c r="E7" s="225" t="s">
        <v>12</v>
      </c>
      <c r="F7" s="225" t="s">
        <v>9</v>
      </c>
      <c r="G7" s="237" t="s">
        <v>11</v>
      </c>
      <c r="H7" s="237" t="s">
        <v>20</v>
      </c>
      <c r="I7" s="62" t="s">
        <v>21</v>
      </c>
      <c r="J7" s="63" t="s">
        <v>21</v>
      </c>
      <c r="K7" s="22"/>
      <c r="L7" s="257" t="s">
        <v>16</v>
      </c>
      <c r="M7" s="264" t="s">
        <v>15</v>
      </c>
    </row>
    <row r="8" spans="1:13" s="4" customFormat="1" ht="12" customHeight="1">
      <c r="A8" s="234"/>
      <c r="B8" s="87"/>
      <c r="C8" s="235"/>
      <c r="D8" s="235"/>
      <c r="E8" s="235"/>
      <c r="F8" s="235"/>
      <c r="G8" s="266"/>
      <c r="H8" s="266"/>
      <c r="I8" s="9" t="s">
        <v>19</v>
      </c>
      <c r="J8" s="57" t="s">
        <v>22</v>
      </c>
      <c r="K8" s="46"/>
      <c r="L8" s="258"/>
      <c r="M8" s="265"/>
    </row>
    <row r="9" spans="1:13" s="4" customFormat="1" ht="15.95" customHeight="1">
      <c r="A9" s="11">
        <v>440322</v>
      </c>
      <c r="B9" s="88"/>
      <c r="C9" s="12">
        <v>5</v>
      </c>
      <c r="D9" s="34">
        <v>126</v>
      </c>
      <c r="E9" s="34">
        <v>63</v>
      </c>
      <c r="F9" s="34">
        <v>20</v>
      </c>
      <c r="G9" s="14">
        <f>D9*E9</f>
        <v>7938</v>
      </c>
      <c r="H9" s="50">
        <f t="shared" ref="H9:H14" si="0">F9*D9</f>
        <v>2520</v>
      </c>
      <c r="I9" s="56">
        <f>J4-8</f>
        <v>32.299999999999997</v>
      </c>
      <c r="J9" s="10">
        <f t="shared" ref="J9:J14" si="1">H9*I9</f>
        <v>81396</v>
      </c>
      <c r="K9" s="43"/>
      <c r="L9" s="48" t="s">
        <v>17</v>
      </c>
      <c r="M9" s="55" t="s">
        <v>18</v>
      </c>
    </row>
    <row r="10" spans="1:13" s="4" customFormat="1" ht="15.95" customHeight="1">
      <c r="A10" s="11">
        <v>440322</v>
      </c>
      <c r="B10" s="88"/>
      <c r="C10" s="12">
        <v>22</v>
      </c>
      <c r="D10" s="34">
        <v>126</v>
      </c>
      <c r="E10" s="34">
        <v>57</v>
      </c>
      <c r="F10" s="34">
        <v>16</v>
      </c>
      <c r="G10" s="14">
        <f t="shared" ref="G10:G19" si="2">D10*E10</f>
        <v>7182</v>
      </c>
      <c r="H10" s="50">
        <f t="shared" si="0"/>
        <v>2016</v>
      </c>
      <c r="I10" s="56">
        <f>I9</f>
        <v>32.299999999999997</v>
      </c>
      <c r="J10" s="10">
        <f t="shared" si="1"/>
        <v>65116.799999999996</v>
      </c>
      <c r="K10" s="43"/>
      <c r="L10" s="48" t="s">
        <v>17</v>
      </c>
      <c r="M10" s="55" t="s">
        <v>18</v>
      </c>
    </row>
    <row r="11" spans="1:13" s="4" customFormat="1" ht="15.95" customHeight="1">
      <c r="A11" s="11">
        <v>440322</v>
      </c>
      <c r="B11" s="88"/>
      <c r="C11" s="12">
        <v>27</v>
      </c>
      <c r="D11" s="34">
        <v>126</v>
      </c>
      <c r="E11" s="34">
        <v>59</v>
      </c>
      <c r="F11" s="34">
        <v>16</v>
      </c>
      <c r="G11" s="14">
        <f t="shared" si="2"/>
        <v>7434</v>
      </c>
      <c r="H11" s="50">
        <f t="shared" si="0"/>
        <v>2016</v>
      </c>
      <c r="I11" s="56">
        <f>I10</f>
        <v>32.299999999999997</v>
      </c>
      <c r="J11" s="10">
        <f t="shared" si="1"/>
        <v>65116.799999999996</v>
      </c>
      <c r="K11" s="43"/>
      <c r="L11" s="48" t="s">
        <v>17</v>
      </c>
      <c r="M11" s="55" t="s">
        <v>18</v>
      </c>
    </row>
    <row r="12" spans="1:13" s="4" customFormat="1" ht="15.95" customHeight="1">
      <c r="A12" s="11">
        <v>440322</v>
      </c>
      <c r="B12" s="88"/>
      <c r="C12" s="12">
        <v>48</v>
      </c>
      <c r="D12" s="34">
        <v>126</v>
      </c>
      <c r="E12" s="34">
        <v>57</v>
      </c>
      <c r="F12" s="34">
        <v>16</v>
      </c>
      <c r="G12" s="14">
        <f t="shared" si="2"/>
        <v>7182</v>
      </c>
      <c r="H12" s="50">
        <f t="shared" si="0"/>
        <v>2016</v>
      </c>
      <c r="I12" s="56">
        <f>I11</f>
        <v>32.299999999999997</v>
      </c>
      <c r="J12" s="10">
        <f t="shared" si="1"/>
        <v>65116.799999999996</v>
      </c>
      <c r="K12" s="43"/>
      <c r="L12" s="48"/>
      <c r="M12" s="55"/>
    </row>
    <row r="13" spans="1:13" s="4" customFormat="1" ht="15.95" customHeight="1">
      <c r="A13" s="11">
        <v>440322</v>
      </c>
      <c r="B13" s="88"/>
      <c r="C13" s="12">
        <v>115</v>
      </c>
      <c r="D13" s="34">
        <v>30</v>
      </c>
      <c r="E13" s="34">
        <v>62</v>
      </c>
      <c r="F13" s="34">
        <v>16</v>
      </c>
      <c r="G13" s="14">
        <f t="shared" si="2"/>
        <v>1860</v>
      </c>
      <c r="H13" s="50">
        <f t="shared" si="0"/>
        <v>480</v>
      </c>
      <c r="I13" s="56">
        <f>I12</f>
        <v>32.299999999999997</v>
      </c>
      <c r="J13" s="10">
        <f t="shared" si="1"/>
        <v>15503.999999999998</v>
      </c>
      <c r="K13" s="43"/>
      <c r="L13" s="48"/>
      <c r="M13" s="55"/>
    </row>
    <row r="14" spans="1:13" s="4" customFormat="1" ht="15.95" customHeight="1" thickBot="1">
      <c r="A14" s="11">
        <v>440322</v>
      </c>
      <c r="B14" s="88"/>
      <c r="C14" s="12">
        <v>118</v>
      </c>
      <c r="D14" s="34">
        <v>30</v>
      </c>
      <c r="E14" s="34">
        <v>60</v>
      </c>
      <c r="F14" s="34">
        <v>16</v>
      </c>
      <c r="G14" s="14">
        <f>D14*E14</f>
        <v>1800</v>
      </c>
      <c r="H14" s="50">
        <f t="shared" si="0"/>
        <v>480</v>
      </c>
      <c r="I14" s="56">
        <f>$I$9</f>
        <v>32.299999999999997</v>
      </c>
      <c r="J14" s="10">
        <f t="shared" si="1"/>
        <v>15503.999999999998</v>
      </c>
      <c r="K14" s="43"/>
      <c r="L14" s="48"/>
      <c r="M14" s="55"/>
    </row>
    <row r="15" spans="1:13" s="4" customFormat="1" ht="15.95" customHeight="1" thickBot="1">
      <c r="A15" s="230" t="s">
        <v>3</v>
      </c>
      <c r="B15" s="231"/>
      <c r="C15" s="232"/>
      <c r="D15" s="25"/>
      <c r="E15" s="26"/>
      <c r="F15" s="26"/>
      <c r="G15" s="27">
        <f>SUM(G9:G14)</f>
        <v>33396</v>
      </c>
      <c r="H15" s="27">
        <f>SUM(H9:H14)</f>
        <v>9528</v>
      </c>
      <c r="I15" s="27"/>
      <c r="J15" s="28">
        <f>SUM(J9:J14)</f>
        <v>307754.39999999997</v>
      </c>
      <c r="K15" s="23"/>
    </row>
    <row r="16" spans="1:13" s="4" customFormat="1" ht="8.25" customHeight="1" thickTop="1" thickBot="1">
      <c r="A16" s="37"/>
      <c r="B16" s="37"/>
      <c r="C16" s="38"/>
      <c r="D16" s="39"/>
      <c r="E16" s="37"/>
      <c r="F16" s="37"/>
      <c r="G16" s="40"/>
      <c r="H16" s="40"/>
      <c r="I16" s="40"/>
      <c r="J16" s="41"/>
      <c r="K16" s="23"/>
    </row>
    <row r="17" spans="1:13" s="4" customFormat="1" ht="13.5" customHeight="1" thickTop="1">
      <c r="A17" s="233" t="s">
        <v>1</v>
      </c>
      <c r="B17" s="86"/>
      <c r="C17" s="225" t="s">
        <v>14</v>
      </c>
      <c r="D17" s="225" t="s">
        <v>2</v>
      </c>
      <c r="E17" s="225" t="s">
        <v>12</v>
      </c>
      <c r="F17" s="225" t="s">
        <v>9</v>
      </c>
      <c r="G17" s="237" t="s">
        <v>11</v>
      </c>
      <c r="H17" s="225" t="s">
        <v>20</v>
      </c>
      <c r="I17" s="62" t="s">
        <v>21</v>
      </c>
      <c r="J17" s="227" t="s">
        <v>10</v>
      </c>
      <c r="K17" s="22"/>
      <c r="L17" s="257" t="s">
        <v>16</v>
      </c>
    </row>
    <row r="18" spans="1:13" s="4" customFormat="1" ht="12" customHeight="1" thickBot="1">
      <c r="A18" s="234"/>
      <c r="B18" s="87"/>
      <c r="C18" s="235"/>
      <c r="D18" s="235"/>
      <c r="E18" s="235"/>
      <c r="F18" s="235"/>
      <c r="G18" s="266"/>
      <c r="H18" s="226"/>
      <c r="I18" s="58" t="s">
        <v>19</v>
      </c>
      <c r="J18" s="228"/>
      <c r="K18" s="46"/>
      <c r="L18" s="258"/>
    </row>
    <row r="19" spans="1:13" ht="15.95" customHeight="1" thickTop="1">
      <c r="A19" s="71">
        <v>440323</v>
      </c>
      <c r="B19" s="71"/>
      <c r="C19" s="71">
        <v>1</v>
      </c>
      <c r="D19" s="72">
        <v>126</v>
      </c>
      <c r="E19" s="72">
        <v>85</v>
      </c>
      <c r="F19" s="35">
        <v>42</v>
      </c>
      <c r="G19" s="21">
        <f t="shared" si="2"/>
        <v>10710</v>
      </c>
      <c r="H19" s="50">
        <f>F19*D19</f>
        <v>5292</v>
      </c>
      <c r="I19" s="59">
        <f>I9</f>
        <v>32.299999999999997</v>
      </c>
      <c r="J19" s="69">
        <f>H19*I19</f>
        <v>170931.59999999998</v>
      </c>
      <c r="K19" s="43"/>
      <c r="L19" s="48" t="s">
        <v>26</v>
      </c>
      <c r="M19" s="61" t="s">
        <v>27</v>
      </c>
    </row>
    <row r="20" spans="1:13" ht="15.95" customHeight="1">
      <c r="A20" s="71">
        <v>440323</v>
      </c>
      <c r="B20" s="71"/>
      <c r="C20" s="71">
        <v>2</v>
      </c>
      <c r="D20" s="72">
        <v>126</v>
      </c>
      <c r="E20" s="72">
        <v>85</v>
      </c>
      <c r="F20" s="36">
        <v>42</v>
      </c>
      <c r="G20" s="66">
        <f>D20*E20</f>
        <v>10710</v>
      </c>
      <c r="H20" s="50">
        <f>F20*D20</f>
        <v>5292</v>
      </c>
      <c r="I20" s="67">
        <f>I19</f>
        <v>32.299999999999997</v>
      </c>
      <c r="J20" s="70">
        <f>I20*H20</f>
        <v>170931.59999999998</v>
      </c>
      <c r="K20" s="43"/>
      <c r="L20" s="48"/>
      <c r="M20" s="61"/>
    </row>
    <row r="21" spans="1:13" ht="15.95" customHeight="1">
      <c r="A21" s="71">
        <v>440323</v>
      </c>
      <c r="B21" s="71"/>
      <c r="C21" s="71">
        <v>3</v>
      </c>
      <c r="D21" s="72">
        <v>126</v>
      </c>
      <c r="E21" s="72">
        <v>85</v>
      </c>
      <c r="F21" s="36">
        <v>42</v>
      </c>
      <c r="G21" s="66">
        <f t="shared" ref="G21:G44" si="3">D21*E21</f>
        <v>10710</v>
      </c>
      <c r="H21" s="50">
        <f t="shared" ref="H21:H44" si="4">F21*D21</f>
        <v>5292</v>
      </c>
      <c r="I21" s="67">
        <f t="shared" ref="I21:I45" si="5">I20</f>
        <v>32.299999999999997</v>
      </c>
      <c r="J21" s="70">
        <f t="shared" ref="J21:J44" si="6">I21*H21</f>
        <v>170931.59999999998</v>
      </c>
      <c r="K21" s="43"/>
      <c r="L21" s="48"/>
      <c r="M21" s="61"/>
    </row>
    <row r="22" spans="1:13" ht="15.95" customHeight="1">
      <c r="A22" s="71">
        <v>440323</v>
      </c>
      <c r="B22" s="71"/>
      <c r="C22" s="71">
        <v>4</v>
      </c>
      <c r="D22" s="72">
        <v>126</v>
      </c>
      <c r="E22" s="72">
        <v>85</v>
      </c>
      <c r="F22" s="36">
        <v>42</v>
      </c>
      <c r="G22" s="66">
        <f t="shared" si="3"/>
        <v>10710</v>
      </c>
      <c r="H22" s="50">
        <f t="shared" si="4"/>
        <v>5292</v>
      </c>
      <c r="I22" s="67">
        <f t="shared" si="5"/>
        <v>32.299999999999997</v>
      </c>
      <c r="J22" s="70">
        <f t="shared" si="6"/>
        <v>170931.59999999998</v>
      </c>
      <c r="K22" s="43"/>
      <c r="L22" s="48"/>
      <c r="M22" s="61"/>
    </row>
    <row r="23" spans="1:13" ht="15.95" customHeight="1">
      <c r="A23" s="71">
        <v>440323</v>
      </c>
      <c r="B23" s="71"/>
      <c r="C23" s="71">
        <v>5</v>
      </c>
      <c r="D23" s="72">
        <v>126</v>
      </c>
      <c r="E23" s="72">
        <v>85</v>
      </c>
      <c r="F23" s="36">
        <v>42</v>
      </c>
      <c r="G23" s="66">
        <f t="shared" si="3"/>
        <v>10710</v>
      </c>
      <c r="H23" s="50">
        <f t="shared" si="4"/>
        <v>5292</v>
      </c>
      <c r="I23" s="67">
        <f t="shared" si="5"/>
        <v>32.299999999999997</v>
      </c>
      <c r="J23" s="70">
        <f t="shared" si="6"/>
        <v>170931.59999999998</v>
      </c>
      <c r="K23" s="43"/>
      <c r="L23" s="48"/>
      <c r="M23" s="61"/>
    </row>
    <row r="24" spans="1:13" ht="15.95" customHeight="1">
      <c r="A24" s="71">
        <v>440323</v>
      </c>
      <c r="B24" s="71"/>
      <c r="C24" s="71">
        <v>6</v>
      </c>
      <c r="D24" s="72">
        <v>126</v>
      </c>
      <c r="E24" s="72">
        <v>85</v>
      </c>
      <c r="F24" s="36">
        <v>42</v>
      </c>
      <c r="G24" s="66">
        <f t="shared" si="3"/>
        <v>10710</v>
      </c>
      <c r="H24" s="50">
        <f t="shared" si="4"/>
        <v>5292</v>
      </c>
      <c r="I24" s="67">
        <f t="shared" si="5"/>
        <v>32.299999999999997</v>
      </c>
      <c r="J24" s="70">
        <f t="shared" si="6"/>
        <v>170931.59999999998</v>
      </c>
      <c r="K24" s="43"/>
      <c r="L24" s="48"/>
      <c r="M24" s="61"/>
    </row>
    <row r="25" spans="1:13" ht="15.95" customHeight="1">
      <c r="A25" s="71">
        <v>440323</v>
      </c>
      <c r="B25" s="71"/>
      <c r="C25" s="71">
        <v>7</v>
      </c>
      <c r="D25" s="72">
        <v>126</v>
      </c>
      <c r="E25" s="72">
        <v>85</v>
      </c>
      <c r="F25" s="36">
        <v>42</v>
      </c>
      <c r="G25" s="66">
        <f t="shared" si="3"/>
        <v>10710</v>
      </c>
      <c r="H25" s="50">
        <f t="shared" si="4"/>
        <v>5292</v>
      </c>
      <c r="I25" s="67">
        <f t="shared" si="5"/>
        <v>32.299999999999997</v>
      </c>
      <c r="J25" s="70">
        <f t="shared" si="6"/>
        <v>170931.59999999998</v>
      </c>
      <c r="K25" s="43"/>
      <c r="L25" s="48"/>
      <c r="M25" s="61"/>
    </row>
    <row r="26" spans="1:13" ht="15.95" customHeight="1">
      <c r="A26" s="71">
        <v>440323</v>
      </c>
      <c r="B26" s="71"/>
      <c r="C26" s="71">
        <v>8</v>
      </c>
      <c r="D26" s="72">
        <v>126</v>
      </c>
      <c r="E26" s="72">
        <v>85</v>
      </c>
      <c r="F26" s="36">
        <v>42</v>
      </c>
      <c r="G26" s="66">
        <f t="shared" si="3"/>
        <v>10710</v>
      </c>
      <c r="H26" s="50">
        <f t="shared" si="4"/>
        <v>5292</v>
      </c>
      <c r="I26" s="67">
        <f t="shared" si="5"/>
        <v>32.299999999999997</v>
      </c>
      <c r="J26" s="70">
        <f t="shared" si="6"/>
        <v>170931.59999999998</v>
      </c>
      <c r="K26" s="43"/>
      <c r="L26" s="48"/>
      <c r="M26" s="61"/>
    </row>
    <row r="27" spans="1:13" ht="15.95" customHeight="1">
      <c r="A27" s="71">
        <v>440323</v>
      </c>
      <c r="B27" s="71"/>
      <c r="C27" s="71">
        <v>9</v>
      </c>
      <c r="D27" s="72">
        <v>126</v>
      </c>
      <c r="E27" s="72">
        <v>85</v>
      </c>
      <c r="F27" s="36">
        <v>42</v>
      </c>
      <c r="G27" s="66">
        <f t="shared" si="3"/>
        <v>10710</v>
      </c>
      <c r="H27" s="50">
        <f t="shared" si="4"/>
        <v>5292</v>
      </c>
      <c r="I27" s="67">
        <f t="shared" si="5"/>
        <v>32.299999999999997</v>
      </c>
      <c r="J27" s="70">
        <f t="shared" si="6"/>
        <v>170931.59999999998</v>
      </c>
      <c r="K27" s="43"/>
      <c r="L27" s="48"/>
      <c r="M27" s="61"/>
    </row>
    <row r="28" spans="1:13" ht="15.95" customHeight="1">
      <c r="A28" s="71">
        <v>440323</v>
      </c>
      <c r="B28" s="71"/>
      <c r="C28" s="71">
        <v>10</v>
      </c>
      <c r="D28" s="72">
        <v>126</v>
      </c>
      <c r="E28" s="72">
        <v>85</v>
      </c>
      <c r="F28" s="36">
        <v>42</v>
      </c>
      <c r="G28" s="66">
        <f t="shared" si="3"/>
        <v>10710</v>
      </c>
      <c r="H28" s="50">
        <f t="shared" si="4"/>
        <v>5292</v>
      </c>
      <c r="I28" s="67">
        <f t="shared" si="5"/>
        <v>32.299999999999997</v>
      </c>
      <c r="J28" s="70">
        <f t="shared" si="6"/>
        <v>170931.59999999998</v>
      </c>
      <c r="K28" s="43"/>
      <c r="L28" s="48"/>
      <c r="M28" s="61"/>
    </row>
    <row r="29" spans="1:13" ht="15.95" customHeight="1">
      <c r="A29" s="71">
        <v>440323</v>
      </c>
      <c r="B29" s="71"/>
      <c r="C29" s="71">
        <v>11</v>
      </c>
      <c r="D29" s="72">
        <v>126</v>
      </c>
      <c r="E29" s="72">
        <v>85</v>
      </c>
      <c r="F29" s="36">
        <v>42</v>
      </c>
      <c r="G29" s="66">
        <f t="shared" si="3"/>
        <v>10710</v>
      </c>
      <c r="H29" s="50">
        <f t="shared" si="4"/>
        <v>5292</v>
      </c>
      <c r="I29" s="67">
        <f t="shared" si="5"/>
        <v>32.299999999999997</v>
      </c>
      <c r="J29" s="70">
        <f t="shared" si="6"/>
        <v>170931.59999999998</v>
      </c>
      <c r="K29" s="43"/>
      <c r="L29" s="48"/>
      <c r="M29" s="61"/>
    </row>
    <row r="30" spans="1:13" ht="15.95" customHeight="1">
      <c r="A30" s="71">
        <v>440323</v>
      </c>
      <c r="B30" s="71"/>
      <c r="C30" s="71">
        <v>12</v>
      </c>
      <c r="D30" s="72">
        <v>126</v>
      </c>
      <c r="E30" s="72">
        <v>85</v>
      </c>
      <c r="F30" s="36">
        <v>42</v>
      </c>
      <c r="G30" s="66">
        <f t="shared" si="3"/>
        <v>10710</v>
      </c>
      <c r="H30" s="50">
        <f t="shared" si="4"/>
        <v>5292</v>
      </c>
      <c r="I30" s="67">
        <f t="shared" si="5"/>
        <v>32.299999999999997</v>
      </c>
      <c r="J30" s="70">
        <f t="shared" si="6"/>
        <v>170931.59999999998</v>
      </c>
      <c r="K30" s="43"/>
      <c r="L30" s="48"/>
      <c r="M30" s="61"/>
    </row>
    <row r="31" spans="1:13" ht="15.95" customHeight="1">
      <c r="A31" s="71">
        <v>440323</v>
      </c>
      <c r="B31" s="71"/>
      <c r="C31" s="71">
        <v>13</v>
      </c>
      <c r="D31" s="72">
        <v>126</v>
      </c>
      <c r="E31" s="72">
        <v>85</v>
      </c>
      <c r="F31" s="36">
        <v>42</v>
      </c>
      <c r="G31" s="66">
        <f t="shared" si="3"/>
        <v>10710</v>
      </c>
      <c r="H31" s="50">
        <f t="shared" si="4"/>
        <v>5292</v>
      </c>
      <c r="I31" s="67">
        <f t="shared" si="5"/>
        <v>32.299999999999997</v>
      </c>
      <c r="J31" s="70">
        <f t="shared" si="6"/>
        <v>170931.59999999998</v>
      </c>
      <c r="K31" s="43"/>
      <c r="L31" s="48"/>
      <c r="M31" s="61"/>
    </row>
    <row r="32" spans="1:13" ht="15.95" customHeight="1">
      <c r="A32" s="71">
        <v>440323</v>
      </c>
      <c r="B32" s="71"/>
      <c r="C32" s="71">
        <v>14</v>
      </c>
      <c r="D32" s="72">
        <v>126</v>
      </c>
      <c r="E32" s="72">
        <v>85</v>
      </c>
      <c r="F32" s="36">
        <v>42</v>
      </c>
      <c r="G32" s="66">
        <f t="shared" si="3"/>
        <v>10710</v>
      </c>
      <c r="H32" s="50">
        <f t="shared" si="4"/>
        <v>5292</v>
      </c>
      <c r="I32" s="67">
        <f t="shared" si="5"/>
        <v>32.299999999999997</v>
      </c>
      <c r="J32" s="70">
        <f t="shared" si="6"/>
        <v>170931.59999999998</v>
      </c>
      <c r="K32" s="43"/>
      <c r="L32" s="48"/>
      <c r="M32" s="61"/>
    </row>
    <row r="33" spans="1:13" ht="15.95" customHeight="1">
      <c r="A33" s="71">
        <v>440323</v>
      </c>
      <c r="B33" s="71"/>
      <c r="C33" s="71">
        <v>15</v>
      </c>
      <c r="D33" s="72">
        <v>182</v>
      </c>
      <c r="E33" s="72">
        <v>85</v>
      </c>
      <c r="F33" s="36">
        <v>42</v>
      </c>
      <c r="G33" s="66">
        <f t="shared" si="3"/>
        <v>15470</v>
      </c>
      <c r="H33" s="50">
        <f t="shared" si="4"/>
        <v>7644</v>
      </c>
      <c r="I33" s="67">
        <f t="shared" si="5"/>
        <v>32.299999999999997</v>
      </c>
      <c r="J33" s="70">
        <f t="shared" si="6"/>
        <v>246901.19999999998</v>
      </c>
      <c r="K33" s="43"/>
      <c r="L33" s="48"/>
      <c r="M33" s="61"/>
    </row>
    <row r="34" spans="1:13" ht="15.95" customHeight="1">
      <c r="A34" s="71">
        <v>440323</v>
      </c>
      <c r="B34" s="71"/>
      <c r="C34" s="71">
        <v>16</v>
      </c>
      <c r="D34" s="72">
        <v>126</v>
      </c>
      <c r="E34" s="72">
        <v>85</v>
      </c>
      <c r="F34" s="36">
        <v>42</v>
      </c>
      <c r="G34" s="66">
        <f t="shared" si="3"/>
        <v>10710</v>
      </c>
      <c r="H34" s="50">
        <f t="shared" si="4"/>
        <v>5292</v>
      </c>
      <c r="I34" s="67">
        <f t="shared" si="5"/>
        <v>32.299999999999997</v>
      </c>
      <c r="J34" s="70">
        <f t="shared" si="6"/>
        <v>170931.59999999998</v>
      </c>
      <c r="K34" s="43"/>
      <c r="L34" s="48"/>
      <c r="M34" s="61"/>
    </row>
    <row r="35" spans="1:13" ht="15.95" customHeight="1">
      <c r="A35" s="71">
        <v>440323</v>
      </c>
      <c r="B35" s="71"/>
      <c r="C35" s="71">
        <v>101</v>
      </c>
      <c r="D35" s="72">
        <v>56</v>
      </c>
      <c r="E35" s="72">
        <v>85</v>
      </c>
      <c r="F35" s="36">
        <v>42</v>
      </c>
      <c r="G35" s="66">
        <f t="shared" si="3"/>
        <v>4760</v>
      </c>
      <c r="H35" s="50">
        <f t="shared" si="4"/>
        <v>2352</v>
      </c>
      <c r="I35" s="67">
        <f t="shared" si="5"/>
        <v>32.299999999999997</v>
      </c>
      <c r="J35" s="70">
        <f t="shared" si="6"/>
        <v>75969.599999999991</v>
      </c>
      <c r="K35" s="43"/>
      <c r="L35" s="48"/>
      <c r="M35" s="61"/>
    </row>
    <row r="36" spans="1:13" ht="15.95" customHeight="1">
      <c r="A36" s="71">
        <v>440323</v>
      </c>
      <c r="B36" s="71"/>
      <c r="C36" s="71">
        <v>102</v>
      </c>
      <c r="D36" s="72">
        <v>56</v>
      </c>
      <c r="E36" s="72">
        <v>85</v>
      </c>
      <c r="F36" s="36">
        <v>42</v>
      </c>
      <c r="G36" s="66">
        <f t="shared" si="3"/>
        <v>4760</v>
      </c>
      <c r="H36" s="50">
        <f t="shared" si="4"/>
        <v>2352</v>
      </c>
      <c r="I36" s="67">
        <f t="shared" si="5"/>
        <v>32.299999999999997</v>
      </c>
      <c r="J36" s="70">
        <f t="shared" si="6"/>
        <v>75969.599999999991</v>
      </c>
      <c r="K36" s="43"/>
      <c r="L36" s="48"/>
      <c r="M36" s="61"/>
    </row>
    <row r="37" spans="1:13" ht="15.95" customHeight="1">
      <c r="A37" s="71">
        <v>440323</v>
      </c>
      <c r="B37" s="71"/>
      <c r="C37" s="71">
        <v>103</v>
      </c>
      <c r="D37" s="72">
        <v>56</v>
      </c>
      <c r="E37" s="72">
        <v>85</v>
      </c>
      <c r="F37" s="36">
        <v>42</v>
      </c>
      <c r="G37" s="66">
        <f t="shared" si="3"/>
        <v>4760</v>
      </c>
      <c r="H37" s="50">
        <f t="shared" si="4"/>
        <v>2352</v>
      </c>
      <c r="I37" s="67">
        <f t="shared" si="5"/>
        <v>32.299999999999997</v>
      </c>
      <c r="J37" s="70">
        <f t="shared" si="6"/>
        <v>75969.599999999991</v>
      </c>
      <c r="K37" s="43"/>
      <c r="L37" s="48"/>
      <c r="M37" s="61"/>
    </row>
    <row r="38" spans="1:13" ht="15.95" customHeight="1">
      <c r="A38" s="71">
        <v>440323</v>
      </c>
      <c r="B38" s="71"/>
      <c r="C38" s="71">
        <v>104</v>
      </c>
      <c r="D38" s="72">
        <v>56</v>
      </c>
      <c r="E38" s="72">
        <v>85</v>
      </c>
      <c r="F38" s="36">
        <v>42</v>
      </c>
      <c r="G38" s="66">
        <f t="shared" si="3"/>
        <v>4760</v>
      </c>
      <c r="H38" s="50">
        <f t="shared" si="4"/>
        <v>2352</v>
      </c>
      <c r="I38" s="67">
        <f t="shared" si="5"/>
        <v>32.299999999999997</v>
      </c>
      <c r="J38" s="70">
        <f t="shared" si="6"/>
        <v>75969.599999999991</v>
      </c>
      <c r="K38" s="43"/>
      <c r="L38" s="48"/>
      <c r="M38" s="61"/>
    </row>
    <row r="39" spans="1:13" ht="15.95" customHeight="1">
      <c r="A39" s="71">
        <v>440323</v>
      </c>
      <c r="B39" s="71"/>
      <c r="C39" s="71">
        <v>105</v>
      </c>
      <c r="D39" s="72">
        <v>56</v>
      </c>
      <c r="E39" s="72">
        <v>85</v>
      </c>
      <c r="F39" s="36">
        <v>42</v>
      </c>
      <c r="G39" s="66">
        <f t="shared" si="3"/>
        <v>4760</v>
      </c>
      <c r="H39" s="50">
        <f t="shared" si="4"/>
        <v>2352</v>
      </c>
      <c r="I39" s="67">
        <f t="shared" si="5"/>
        <v>32.299999999999997</v>
      </c>
      <c r="J39" s="70">
        <f t="shared" si="6"/>
        <v>75969.599999999991</v>
      </c>
      <c r="K39" s="43"/>
      <c r="L39" s="48"/>
      <c r="M39" s="61"/>
    </row>
    <row r="40" spans="1:13" ht="15.95" customHeight="1">
      <c r="A40" s="71">
        <v>440323</v>
      </c>
      <c r="B40" s="71"/>
      <c r="C40" s="71">
        <v>106</v>
      </c>
      <c r="D40" s="72">
        <v>56</v>
      </c>
      <c r="E40" s="72">
        <v>85</v>
      </c>
      <c r="F40" s="36">
        <v>42</v>
      </c>
      <c r="G40" s="66">
        <f t="shared" si="3"/>
        <v>4760</v>
      </c>
      <c r="H40" s="50">
        <f t="shared" si="4"/>
        <v>2352</v>
      </c>
      <c r="I40" s="67">
        <f t="shared" si="5"/>
        <v>32.299999999999997</v>
      </c>
      <c r="J40" s="70">
        <f t="shared" si="6"/>
        <v>75969.599999999991</v>
      </c>
      <c r="K40" s="43"/>
      <c r="L40" s="48"/>
      <c r="M40" s="61"/>
    </row>
    <row r="41" spans="1:13" ht="15.95" customHeight="1">
      <c r="A41" s="71">
        <v>440323</v>
      </c>
      <c r="B41" s="71"/>
      <c r="C41" s="71">
        <v>107</v>
      </c>
      <c r="D41" s="72">
        <v>56</v>
      </c>
      <c r="E41" s="72">
        <v>85</v>
      </c>
      <c r="F41" s="36">
        <v>42</v>
      </c>
      <c r="G41" s="66">
        <f t="shared" si="3"/>
        <v>4760</v>
      </c>
      <c r="H41" s="50">
        <f t="shared" si="4"/>
        <v>2352</v>
      </c>
      <c r="I41" s="67">
        <f t="shared" si="5"/>
        <v>32.299999999999997</v>
      </c>
      <c r="J41" s="70">
        <f>I41*H41</f>
        <v>75969.599999999991</v>
      </c>
      <c r="K41" s="43"/>
      <c r="L41" s="48"/>
      <c r="M41" s="61"/>
    </row>
    <row r="42" spans="1:13" ht="15.95" customHeight="1">
      <c r="A42" s="71">
        <v>440323</v>
      </c>
      <c r="B42" s="71"/>
      <c r="C42" s="71">
        <v>108</v>
      </c>
      <c r="D42" s="72">
        <v>56</v>
      </c>
      <c r="E42" s="72">
        <v>85</v>
      </c>
      <c r="F42" s="36">
        <v>42</v>
      </c>
      <c r="G42" s="66">
        <f t="shared" si="3"/>
        <v>4760</v>
      </c>
      <c r="H42" s="50">
        <f t="shared" si="4"/>
        <v>2352</v>
      </c>
      <c r="I42" s="67">
        <f t="shared" si="5"/>
        <v>32.299999999999997</v>
      </c>
      <c r="J42" s="70">
        <f t="shared" si="6"/>
        <v>75969.599999999991</v>
      </c>
      <c r="K42" s="43"/>
      <c r="L42" s="48"/>
      <c r="M42" s="61"/>
    </row>
    <row r="43" spans="1:13" ht="15.95" customHeight="1">
      <c r="A43" s="71">
        <v>440323</v>
      </c>
      <c r="B43" s="71"/>
      <c r="C43" s="71">
        <v>109</v>
      </c>
      <c r="D43" s="72">
        <v>56</v>
      </c>
      <c r="E43" s="72">
        <v>85</v>
      </c>
      <c r="F43" s="36">
        <v>42</v>
      </c>
      <c r="G43" s="66">
        <f t="shared" si="3"/>
        <v>4760</v>
      </c>
      <c r="H43" s="50">
        <f t="shared" si="4"/>
        <v>2352</v>
      </c>
      <c r="I43" s="67">
        <f t="shared" si="5"/>
        <v>32.299999999999997</v>
      </c>
      <c r="J43" s="70">
        <f t="shared" si="6"/>
        <v>75969.599999999991</v>
      </c>
      <c r="K43" s="43"/>
      <c r="L43" s="48"/>
      <c r="M43" s="61"/>
    </row>
    <row r="44" spans="1:13" ht="15.95" customHeight="1">
      <c r="A44" s="71">
        <v>440323</v>
      </c>
      <c r="B44" s="71"/>
      <c r="C44" s="71">
        <v>110</v>
      </c>
      <c r="D44" s="72">
        <v>56</v>
      </c>
      <c r="E44" s="72">
        <v>85</v>
      </c>
      <c r="F44" s="36">
        <v>42</v>
      </c>
      <c r="G44" s="66">
        <f t="shared" si="3"/>
        <v>4760</v>
      </c>
      <c r="H44" s="50">
        <f t="shared" si="4"/>
        <v>2352</v>
      </c>
      <c r="I44" s="67">
        <f t="shared" si="5"/>
        <v>32.299999999999997</v>
      </c>
      <c r="J44" s="70">
        <f t="shared" si="6"/>
        <v>75969.599999999991</v>
      </c>
      <c r="K44" s="43"/>
      <c r="L44" s="48"/>
      <c r="M44" s="61"/>
    </row>
    <row r="45" spans="1:13" ht="15.95" customHeight="1" thickBot="1">
      <c r="A45" s="71">
        <v>440323</v>
      </c>
      <c r="B45" s="71"/>
      <c r="C45" s="71">
        <v>112</v>
      </c>
      <c r="D45" s="72">
        <v>56</v>
      </c>
      <c r="E45" s="72">
        <v>85</v>
      </c>
      <c r="F45" s="36">
        <v>42</v>
      </c>
      <c r="G45" s="66">
        <f>D45*E45</f>
        <v>4760</v>
      </c>
      <c r="H45" s="50">
        <f>F45*D45</f>
        <v>2352</v>
      </c>
      <c r="I45" s="67">
        <f t="shared" si="5"/>
        <v>32.299999999999997</v>
      </c>
      <c r="J45" s="70">
        <f>I45*H45</f>
        <v>75969.599999999991</v>
      </c>
      <c r="K45" s="43"/>
      <c r="L45" s="48"/>
      <c r="M45" s="61"/>
    </row>
    <row r="46" spans="1:13" ht="15.95" customHeight="1" thickBot="1">
      <c r="A46" s="230" t="s">
        <v>3</v>
      </c>
      <c r="B46" s="231"/>
      <c r="C46" s="232"/>
      <c r="D46" s="25"/>
      <c r="E46" s="26"/>
      <c r="F46" s="26"/>
      <c r="G46" s="27">
        <f>SUM(G19:G45)</f>
        <v>228480</v>
      </c>
      <c r="H46" s="27">
        <f>SUM(H19:H45)</f>
        <v>112896</v>
      </c>
      <c r="I46" s="27"/>
      <c r="J46" s="28">
        <f>SUM(J19:J45)</f>
        <v>3646540.8000000017</v>
      </c>
      <c r="K46" s="43"/>
      <c r="L46" s="76"/>
      <c r="M46" s="61"/>
    </row>
    <row r="47" spans="1:13" ht="6.75" customHeight="1" thickTop="1" thickBot="1">
      <c r="A47" s="77"/>
      <c r="B47" s="77"/>
      <c r="C47" s="77"/>
      <c r="D47" s="78"/>
      <c r="E47" s="78"/>
      <c r="F47" s="79"/>
      <c r="G47" s="74"/>
      <c r="H47" s="74"/>
      <c r="I47" s="80"/>
      <c r="J47" s="75"/>
      <c r="K47" s="43"/>
      <c r="L47" s="76"/>
      <c r="M47" s="61"/>
    </row>
    <row r="48" spans="1:13" ht="15.95" customHeight="1" thickTop="1">
      <c r="A48" s="233" t="s">
        <v>1</v>
      </c>
      <c r="B48" s="86"/>
      <c r="C48" s="225" t="s">
        <v>14</v>
      </c>
      <c r="D48" s="225" t="s">
        <v>2</v>
      </c>
      <c r="E48" s="225" t="s">
        <v>12</v>
      </c>
      <c r="F48" s="225" t="s">
        <v>9</v>
      </c>
      <c r="G48" s="237" t="s">
        <v>11</v>
      </c>
      <c r="H48" s="225" t="s">
        <v>20</v>
      </c>
      <c r="I48" s="68" t="s">
        <v>21</v>
      </c>
      <c r="J48" s="227" t="s">
        <v>10</v>
      </c>
      <c r="K48" s="43"/>
      <c r="L48" s="76"/>
      <c r="M48" s="61"/>
    </row>
    <row r="49" spans="1:13" ht="15.95" customHeight="1">
      <c r="A49" s="234"/>
      <c r="B49" s="87"/>
      <c r="C49" s="235"/>
      <c r="D49" s="236"/>
      <c r="E49" s="236"/>
      <c r="F49" s="236"/>
      <c r="G49" s="238"/>
      <c r="H49" s="229"/>
      <c r="I49" s="58" t="s">
        <v>19</v>
      </c>
      <c r="J49" s="228"/>
      <c r="K49" s="43"/>
      <c r="L49" s="76"/>
      <c r="M49" s="61"/>
    </row>
    <row r="50" spans="1:13" ht="15.95" customHeight="1">
      <c r="A50" s="71">
        <v>490723</v>
      </c>
      <c r="B50" s="71"/>
      <c r="C50" s="71">
        <v>1</v>
      </c>
      <c r="D50" s="81">
        <v>126</v>
      </c>
      <c r="E50" s="81">
        <v>27</v>
      </c>
      <c r="F50" s="34">
        <v>4</v>
      </c>
      <c r="G50" s="14">
        <f t="shared" ref="G50:G61" si="7">D50*E50</f>
        <v>3402</v>
      </c>
      <c r="H50" s="50">
        <f t="shared" ref="H50:H61" si="8">F50*D50</f>
        <v>504</v>
      </c>
      <c r="I50" s="56">
        <f>I9</f>
        <v>32.299999999999997</v>
      </c>
      <c r="J50" s="82">
        <f t="shared" ref="J50:J61" si="9">I50*H50</f>
        <v>16279.199999999999</v>
      </c>
      <c r="K50" s="43"/>
      <c r="L50" s="76"/>
      <c r="M50" s="61"/>
    </row>
    <row r="51" spans="1:13" ht="15.95" customHeight="1">
      <c r="A51" s="71">
        <v>490723</v>
      </c>
      <c r="B51" s="71"/>
      <c r="C51" s="71">
        <v>5</v>
      </c>
      <c r="D51" s="81">
        <v>126</v>
      </c>
      <c r="E51" s="81">
        <v>27</v>
      </c>
      <c r="F51" s="34">
        <v>4</v>
      </c>
      <c r="G51" s="66">
        <f t="shared" si="7"/>
        <v>3402</v>
      </c>
      <c r="H51" s="50">
        <f t="shared" si="8"/>
        <v>504</v>
      </c>
      <c r="I51" s="67">
        <f>I50</f>
        <v>32.299999999999997</v>
      </c>
      <c r="J51" s="70">
        <f t="shared" si="9"/>
        <v>16279.199999999999</v>
      </c>
      <c r="K51" s="43"/>
      <c r="L51" s="76"/>
      <c r="M51" s="61"/>
    </row>
    <row r="52" spans="1:13" ht="15.95" customHeight="1">
      <c r="A52" s="71">
        <v>490723</v>
      </c>
      <c r="B52" s="71"/>
      <c r="C52" s="71">
        <v>6</v>
      </c>
      <c r="D52" s="81">
        <v>126</v>
      </c>
      <c r="E52" s="81">
        <v>27</v>
      </c>
      <c r="F52" s="34">
        <v>4</v>
      </c>
      <c r="G52" s="66">
        <f t="shared" si="7"/>
        <v>3402</v>
      </c>
      <c r="H52" s="50">
        <f t="shared" si="8"/>
        <v>504</v>
      </c>
      <c r="I52" s="67">
        <f t="shared" ref="I52:I61" si="10">I51</f>
        <v>32.299999999999997</v>
      </c>
      <c r="J52" s="70">
        <f t="shared" si="9"/>
        <v>16279.199999999999</v>
      </c>
      <c r="K52" s="43"/>
      <c r="L52" s="76"/>
      <c r="M52" s="61"/>
    </row>
    <row r="53" spans="1:13" ht="15.95" customHeight="1">
      <c r="A53" s="71">
        <v>490723</v>
      </c>
      <c r="B53" s="71"/>
      <c r="C53" s="71">
        <v>9</v>
      </c>
      <c r="D53" s="81">
        <v>126</v>
      </c>
      <c r="E53" s="81">
        <v>27</v>
      </c>
      <c r="F53" s="34">
        <v>4</v>
      </c>
      <c r="G53" s="66">
        <f t="shared" si="7"/>
        <v>3402</v>
      </c>
      <c r="H53" s="50">
        <f t="shared" si="8"/>
        <v>504</v>
      </c>
      <c r="I53" s="67">
        <f t="shared" si="10"/>
        <v>32.299999999999997</v>
      </c>
      <c r="J53" s="70">
        <f t="shared" si="9"/>
        <v>16279.199999999999</v>
      </c>
      <c r="K53" s="43"/>
      <c r="L53" s="76"/>
      <c r="M53" s="61"/>
    </row>
    <row r="54" spans="1:13" ht="15.95" customHeight="1">
      <c r="A54" s="71">
        <v>490723</v>
      </c>
      <c r="B54" s="71"/>
      <c r="C54" s="71">
        <v>10</v>
      </c>
      <c r="D54" s="81">
        <v>126</v>
      </c>
      <c r="E54" s="81">
        <v>28</v>
      </c>
      <c r="F54" s="34">
        <v>4</v>
      </c>
      <c r="G54" s="66">
        <f>D54*E54</f>
        <v>3528</v>
      </c>
      <c r="H54" s="50">
        <f t="shared" si="8"/>
        <v>504</v>
      </c>
      <c r="I54" s="67">
        <f t="shared" si="10"/>
        <v>32.299999999999997</v>
      </c>
      <c r="J54" s="70">
        <f t="shared" si="9"/>
        <v>16279.199999999999</v>
      </c>
      <c r="K54" s="43"/>
      <c r="L54" s="76"/>
      <c r="M54" s="61"/>
    </row>
    <row r="55" spans="1:13" ht="15.95" customHeight="1">
      <c r="A55" s="71">
        <v>490723</v>
      </c>
      <c r="B55" s="71"/>
      <c r="C55" s="71">
        <v>14</v>
      </c>
      <c r="D55" s="81">
        <v>126</v>
      </c>
      <c r="E55" s="81">
        <v>27</v>
      </c>
      <c r="F55" s="34">
        <v>4</v>
      </c>
      <c r="G55" s="66">
        <f t="shared" si="7"/>
        <v>3402</v>
      </c>
      <c r="H55" s="50">
        <f t="shared" si="8"/>
        <v>504</v>
      </c>
      <c r="I55" s="67">
        <f t="shared" si="10"/>
        <v>32.299999999999997</v>
      </c>
      <c r="J55" s="70">
        <f t="shared" si="9"/>
        <v>16279.199999999999</v>
      </c>
      <c r="K55" s="43"/>
      <c r="L55" s="76"/>
      <c r="M55" s="61"/>
    </row>
    <row r="56" spans="1:13" ht="15.95" customHeight="1">
      <c r="A56" s="71">
        <v>490723</v>
      </c>
      <c r="B56" s="71"/>
      <c r="C56" s="71">
        <v>19</v>
      </c>
      <c r="D56" s="81">
        <v>126</v>
      </c>
      <c r="E56" s="81">
        <v>28</v>
      </c>
      <c r="F56" s="34">
        <v>4</v>
      </c>
      <c r="G56" s="66">
        <f t="shared" si="7"/>
        <v>3528</v>
      </c>
      <c r="H56" s="50">
        <f t="shared" si="8"/>
        <v>504</v>
      </c>
      <c r="I56" s="67">
        <f t="shared" si="10"/>
        <v>32.299999999999997</v>
      </c>
      <c r="J56" s="70">
        <f t="shared" si="9"/>
        <v>16279.199999999999</v>
      </c>
      <c r="K56" s="43"/>
      <c r="L56" s="76"/>
      <c r="M56" s="61"/>
    </row>
    <row r="57" spans="1:13" ht="15.95" customHeight="1">
      <c r="A57" s="71">
        <v>490723</v>
      </c>
      <c r="B57" s="71"/>
      <c r="C57" s="71">
        <v>22</v>
      </c>
      <c r="D57" s="81">
        <v>126</v>
      </c>
      <c r="E57" s="81">
        <v>28</v>
      </c>
      <c r="F57" s="34">
        <v>4</v>
      </c>
      <c r="G57" s="66">
        <f t="shared" si="7"/>
        <v>3528</v>
      </c>
      <c r="H57" s="50">
        <f t="shared" si="8"/>
        <v>504</v>
      </c>
      <c r="I57" s="67">
        <f t="shared" si="10"/>
        <v>32.299999999999997</v>
      </c>
      <c r="J57" s="70">
        <f t="shared" si="9"/>
        <v>16279.199999999999</v>
      </c>
      <c r="K57" s="43"/>
      <c r="L57" s="76"/>
      <c r="M57" s="61"/>
    </row>
    <row r="58" spans="1:13" ht="15.95" customHeight="1">
      <c r="A58" s="71">
        <v>490723</v>
      </c>
      <c r="B58" s="71"/>
      <c r="C58" s="71">
        <v>23</v>
      </c>
      <c r="D58" s="81">
        <v>126</v>
      </c>
      <c r="E58" s="81">
        <v>28</v>
      </c>
      <c r="F58" s="34">
        <v>4</v>
      </c>
      <c r="G58" s="66">
        <f t="shared" si="7"/>
        <v>3528</v>
      </c>
      <c r="H58" s="50">
        <f t="shared" si="8"/>
        <v>504</v>
      </c>
      <c r="I58" s="67">
        <f t="shared" si="10"/>
        <v>32.299999999999997</v>
      </c>
      <c r="J58" s="70">
        <f t="shared" si="9"/>
        <v>16279.199999999999</v>
      </c>
      <c r="K58" s="43"/>
      <c r="L58" s="76"/>
      <c r="M58" s="61"/>
    </row>
    <row r="59" spans="1:13" ht="15.95" customHeight="1">
      <c r="A59" s="71">
        <v>490723</v>
      </c>
      <c r="B59" s="71"/>
      <c r="C59" s="71">
        <v>25</v>
      </c>
      <c r="D59" s="81">
        <v>126</v>
      </c>
      <c r="E59" s="81">
        <v>28</v>
      </c>
      <c r="F59" s="34">
        <v>4</v>
      </c>
      <c r="G59" s="66">
        <f t="shared" si="7"/>
        <v>3528</v>
      </c>
      <c r="H59" s="50">
        <f t="shared" si="8"/>
        <v>504</v>
      </c>
      <c r="I59" s="67">
        <f t="shared" si="10"/>
        <v>32.299999999999997</v>
      </c>
      <c r="J59" s="70">
        <f t="shared" si="9"/>
        <v>16279.199999999999</v>
      </c>
      <c r="K59" s="43"/>
      <c r="L59" s="76"/>
      <c r="M59" s="61"/>
    </row>
    <row r="60" spans="1:13" ht="15.95" customHeight="1">
      <c r="A60" s="71">
        <v>490723</v>
      </c>
      <c r="B60" s="71"/>
      <c r="C60" s="71">
        <v>26</v>
      </c>
      <c r="D60" s="81">
        <v>126</v>
      </c>
      <c r="E60" s="81">
        <v>27</v>
      </c>
      <c r="F60" s="34">
        <v>4</v>
      </c>
      <c r="G60" s="66">
        <f t="shared" si="7"/>
        <v>3402</v>
      </c>
      <c r="H60" s="50">
        <f t="shared" si="8"/>
        <v>504</v>
      </c>
      <c r="I60" s="67">
        <f t="shared" si="10"/>
        <v>32.299999999999997</v>
      </c>
      <c r="J60" s="70">
        <f t="shared" si="9"/>
        <v>16279.199999999999</v>
      </c>
      <c r="K60" s="43"/>
      <c r="L60" s="76"/>
      <c r="M60" s="61"/>
    </row>
    <row r="61" spans="1:13" ht="15.95" customHeight="1" thickBot="1">
      <c r="A61" s="71">
        <v>490723</v>
      </c>
      <c r="B61" s="71"/>
      <c r="C61" s="71">
        <v>28</v>
      </c>
      <c r="D61" s="81">
        <v>126</v>
      </c>
      <c r="E61" s="83">
        <v>27</v>
      </c>
      <c r="F61" s="84">
        <v>4</v>
      </c>
      <c r="G61" s="66">
        <f t="shared" si="7"/>
        <v>3402</v>
      </c>
      <c r="H61" s="50">
        <f t="shared" si="8"/>
        <v>504</v>
      </c>
      <c r="I61" s="67">
        <f t="shared" si="10"/>
        <v>32.299999999999997</v>
      </c>
      <c r="J61" s="70">
        <f t="shared" si="9"/>
        <v>16279.199999999999</v>
      </c>
      <c r="K61" s="43"/>
      <c r="L61" s="76"/>
      <c r="M61" s="61"/>
    </row>
    <row r="62" spans="1:13" ht="15.95" customHeight="1" thickBot="1">
      <c r="A62" s="230" t="s">
        <v>3</v>
      </c>
      <c r="B62" s="231"/>
      <c r="C62" s="232"/>
      <c r="D62" s="25"/>
      <c r="E62" s="26"/>
      <c r="F62" s="26"/>
      <c r="G62" s="85">
        <f>SUM(G50:G61)</f>
        <v>41454</v>
      </c>
      <c r="H62" s="85">
        <f>SUM(H50:H61)</f>
        <v>6048</v>
      </c>
      <c r="I62" s="27"/>
      <c r="J62" s="28">
        <f>SUM(J50:J61)</f>
        <v>195350.40000000002</v>
      </c>
      <c r="K62" s="43"/>
      <c r="L62" s="76"/>
      <c r="M62" s="61"/>
    </row>
    <row r="63" spans="1:13" s="4" customFormat="1" ht="5.25" customHeight="1" thickTop="1" thickBot="1">
      <c r="K63" s="23"/>
    </row>
    <row r="64" spans="1:13" s="4" customFormat="1" ht="12" customHeight="1" thickTop="1" thickBot="1">
      <c r="A64" s="15"/>
      <c r="B64" s="15"/>
      <c r="C64" s="16"/>
      <c r="D64" s="17"/>
      <c r="E64" s="15"/>
      <c r="F64" s="15"/>
      <c r="G64" s="18"/>
      <c r="H64" s="18"/>
      <c r="I64" s="18"/>
      <c r="J64" s="19"/>
      <c r="K64" s="43"/>
    </row>
    <row r="65" spans="1:14" s="20" customFormat="1" ht="29.25" customHeight="1" thickTop="1" thickBot="1">
      <c r="A65" s="259" t="s">
        <v>13</v>
      </c>
      <c r="B65" s="260"/>
      <c r="C65" s="261"/>
      <c r="D65" s="262"/>
      <c r="E65" s="263"/>
      <c r="F65" s="29"/>
      <c r="G65" s="52">
        <f>G15+G46+G62</f>
        <v>303330</v>
      </c>
      <c r="H65" s="54">
        <f>H15+H46+H62</f>
        <v>128472</v>
      </c>
      <c r="I65" s="54"/>
      <c r="J65" s="53">
        <f>J46+J15+J62</f>
        <v>4149645.6000000015</v>
      </c>
      <c r="K65" s="47"/>
    </row>
    <row r="66" spans="1:14" ht="20.25" customHeight="1" thickTop="1">
      <c r="A66" s="30"/>
      <c r="B66" s="30"/>
    </row>
    <row r="67" spans="1:14" ht="20.25" customHeight="1">
      <c r="A67" s="30"/>
      <c r="B67" s="30"/>
      <c r="J67" s="51"/>
      <c r="M67" s="7"/>
    </row>
    <row r="68" spans="1:14" ht="7.5" customHeight="1">
      <c r="A68" s="3"/>
      <c r="B68" s="3"/>
      <c r="C68" s="3"/>
      <c r="D68" s="3"/>
      <c r="E68" s="3"/>
      <c r="F68" s="3"/>
      <c r="G68" s="3"/>
      <c r="H68" s="3"/>
      <c r="I68" s="3"/>
      <c r="J68" s="1"/>
      <c r="K68" s="1"/>
    </row>
    <row r="69" spans="1:14" ht="12.75" hidden="1" customHeight="1">
      <c r="A69" s="3"/>
      <c r="B69" s="3"/>
      <c r="C69" s="3"/>
      <c r="D69" s="3"/>
      <c r="E69" s="3"/>
      <c r="F69" s="3"/>
      <c r="G69" s="3"/>
      <c r="H69" s="3"/>
      <c r="I69" s="3"/>
      <c r="J69" s="1"/>
      <c r="K69" s="1"/>
    </row>
    <row r="70" spans="1:14" ht="15" customHeight="1">
      <c r="A70" s="13" t="s">
        <v>4</v>
      </c>
      <c r="B70" s="13"/>
      <c r="N70" s="73"/>
    </row>
    <row r="71" spans="1:14" ht="15" customHeight="1">
      <c r="A71" s="13" t="s">
        <v>5</v>
      </c>
      <c r="B71" s="13"/>
      <c r="C71" s="33"/>
    </row>
    <row r="72" spans="1:14" ht="15" customHeight="1">
      <c r="A72" s="13" t="s">
        <v>6</v>
      </c>
      <c r="B72" s="13"/>
      <c r="C72" s="3"/>
      <c r="D72" s="3"/>
      <c r="E72" s="3"/>
      <c r="F72" s="3"/>
      <c r="G72" s="3"/>
      <c r="H72" s="3"/>
      <c r="I72" s="3"/>
      <c r="J72" s="31"/>
      <c r="K72" s="31"/>
      <c r="L72" s="31"/>
      <c r="M72" s="31"/>
    </row>
    <row r="73" spans="1:14" ht="15.95" customHeight="1">
      <c r="A73" s="3"/>
      <c r="B73" s="3"/>
      <c r="D73" s="3"/>
      <c r="E73" s="3"/>
      <c r="F73" s="3"/>
      <c r="G73" s="3"/>
      <c r="H73" s="3"/>
      <c r="I73" s="3"/>
      <c r="J73" s="6"/>
      <c r="K73" s="6"/>
    </row>
    <row r="74" spans="1:14" ht="15.95" customHeight="1">
      <c r="A74" s="3"/>
      <c r="B74" s="3"/>
      <c r="D74" s="3"/>
      <c r="F74" s="3"/>
      <c r="G74" s="3"/>
      <c r="H74" s="3"/>
      <c r="I74" s="3"/>
      <c r="J74" s="6"/>
      <c r="K74" s="6"/>
    </row>
    <row r="75" spans="1:14">
      <c r="J75" s="7"/>
      <c r="K75" s="7"/>
    </row>
    <row r="76" spans="1:14" ht="15.95" customHeight="1">
      <c r="A76" s="3"/>
      <c r="B76" s="3"/>
      <c r="D76" s="3"/>
      <c r="F76" s="3"/>
      <c r="G76" s="3"/>
      <c r="H76" s="3"/>
      <c r="I76" s="3"/>
      <c r="J76" s="6"/>
      <c r="K76" s="6"/>
    </row>
    <row r="77" spans="1:14" ht="15.95" customHeight="1">
      <c r="D77" s="3"/>
      <c r="J77" s="8"/>
      <c r="K77" s="8"/>
    </row>
    <row r="79" spans="1:14" ht="5.25" customHeight="1"/>
    <row r="81" spans="10:11">
      <c r="J81" s="3"/>
      <c r="K81" s="3"/>
    </row>
    <row r="82" spans="10:11">
      <c r="J82" s="3"/>
      <c r="K82" s="3"/>
    </row>
  </sheetData>
  <mergeCells count="37">
    <mergeCell ref="L17:L18"/>
    <mergeCell ref="A46:C46"/>
    <mergeCell ref="A65:E65"/>
    <mergeCell ref="M7:M8"/>
    <mergeCell ref="A15:C15"/>
    <mergeCell ref="A17:A18"/>
    <mergeCell ref="C17:C18"/>
    <mergeCell ref="D17:D18"/>
    <mergeCell ref="E17:E18"/>
    <mergeCell ref="F17:F18"/>
    <mergeCell ref="G17:G18"/>
    <mergeCell ref="A7:A8"/>
    <mergeCell ref="C7:C8"/>
    <mergeCell ref="G7:G8"/>
    <mergeCell ref="H7:H8"/>
    <mergeCell ref="L7:L8"/>
    <mergeCell ref="D7:D8"/>
    <mergeCell ref="E7:E8"/>
    <mergeCell ref="F7:F8"/>
    <mergeCell ref="A3:E3"/>
    <mergeCell ref="F3:G3"/>
    <mergeCell ref="H3:J3"/>
    <mergeCell ref="A4:C4"/>
    <mergeCell ref="D4:G4"/>
    <mergeCell ref="A5:C5"/>
    <mergeCell ref="D5:G5"/>
    <mergeCell ref="H17:H18"/>
    <mergeCell ref="J17:J18"/>
    <mergeCell ref="H48:H49"/>
    <mergeCell ref="J48:J49"/>
    <mergeCell ref="A62:C62"/>
    <mergeCell ref="A48:A49"/>
    <mergeCell ref="C48:C49"/>
    <mergeCell ref="D48:D49"/>
    <mergeCell ref="E48:E49"/>
    <mergeCell ref="F48:F49"/>
    <mergeCell ref="G48:G49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4"/>
  <sheetViews>
    <sheetView topLeftCell="A31" zoomScaleNormal="100" workbookViewId="0">
      <selection activeCell="C58" sqref="C58"/>
    </sheetView>
  </sheetViews>
  <sheetFormatPr defaultColWidth="10" defaultRowHeight="12.75"/>
  <cols>
    <col min="1" max="2" width="10" style="2" customWidth="1"/>
    <col min="3" max="3" width="10.140625" style="2" bestFit="1" customWidth="1"/>
    <col min="4" max="7" width="12.7109375" style="2" customWidth="1"/>
    <col min="8" max="8" width="15.42578125" style="2" customWidth="1"/>
    <col min="9" max="9" width="19.7109375" style="2" customWidth="1"/>
    <col min="10" max="10" width="3.42578125" style="2" customWidth="1"/>
    <col min="11" max="11" width="0" style="2" hidden="1" customWidth="1"/>
    <col min="12" max="12" width="20.28515625" style="2" hidden="1" customWidth="1"/>
    <col min="13" max="13" width="16.5703125" style="2" bestFit="1" customWidth="1"/>
    <col min="14" max="16384" width="10" style="2"/>
  </cols>
  <sheetData>
    <row r="1" spans="1:13" ht="18.75" customHeight="1">
      <c r="B1" s="5"/>
      <c r="C1" s="5"/>
      <c r="D1" s="5"/>
      <c r="E1" s="5"/>
      <c r="F1" s="5"/>
      <c r="G1" s="5"/>
      <c r="H1" s="5"/>
      <c r="I1" s="60" t="s">
        <v>25</v>
      </c>
      <c r="J1" s="32"/>
    </row>
    <row r="2" spans="1:13" ht="34.5" customHeight="1">
      <c r="A2" s="292" t="s">
        <v>45</v>
      </c>
      <c r="B2" s="293"/>
      <c r="C2" s="293"/>
      <c r="D2" s="293"/>
      <c r="E2" s="293"/>
      <c r="F2" s="293"/>
      <c r="G2" s="293"/>
      <c r="H2" s="293"/>
      <c r="I2" s="293"/>
      <c r="J2" s="32"/>
    </row>
    <row r="3" spans="1:13" ht="13.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3" ht="20.100000000000001" customHeight="1" thickTop="1">
      <c r="A4" s="252" t="s">
        <v>23</v>
      </c>
      <c r="B4" s="253"/>
      <c r="C4" s="253"/>
      <c r="D4" s="253"/>
      <c r="E4" s="254"/>
      <c r="F4" s="267" t="s">
        <v>24</v>
      </c>
      <c r="G4" s="268"/>
      <c r="H4" s="239" t="s">
        <v>29</v>
      </c>
      <c r="I4" s="241"/>
      <c r="J4" s="42"/>
    </row>
    <row r="5" spans="1:13" ht="20.100000000000001" customHeight="1">
      <c r="A5" s="242" t="s">
        <v>0</v>
      </c>
      <c r="B5" s="243"/>
      <c r="C5" s="244"/>
      <c r="D5" s="245" t="s">
        <v>28</v>
      </c>
      <c r="E5" s="270"/>
      <c r="F5" s="270"/>
      <c r="G5" s="271" t="s">
        <v>44</v>
      </c>
      <c r="H5" s="272"/>
      <c r="I5" s="24">
        <v>40.369999999999997</v>
      </c>
      <c r="J5" s="44"/>
    </row>
    <row r="6" spans="1:13" ht="20.100000000000001" customHeight="1" thickBot="1">
      <c r="A6" s="247" t="s">
        <v>7</v>
      </c>
      <c r="B6" s="300"/>
      <c r="C6" s="275" t="s">
        <v>43</v>
      </c>
      <c r="D6" s="301"/>
      <c r="E6" s="302"/>
      <c r="F6" s="275" t="s">
        <v>42</v>
      </c>
      <c r="G6" s="302"/>
      <c r="H6" s="275" t="s">
        <v>8</v>
      </c>
      <c r="I6" s="276"/>
      <c r="J6" s="45"/>
    </row>
    <row r="7" spans="1:13" ht="9" customHeight="1" thickTop="1" thickBo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3" s="4" customFormat="1" ht="14.1" customHeight="1" thickTop="1">
      <c r="A8" s="233" t="s">
        <v>1</v>
      </c>
      <c r="B8" s="225" t="s">
        <v>31</v>
      </c>
      <c r="C8" s="225" t="s">
        <v>14</v>
      </c>
      <c r="D8" s="225" t="s">
        <v>2</v>
      </c>
      <c r="E8" s="225" t="s">
        <v>32</v>
      </c>
      <c r="F8" s="225" t="s">
        <v>9</v>
      </c>
      <c r="G8" s="237" t="s">
        <v>11</v>
      </c>
      <c r="H8" s="237" t="s">
        <v>20</v>
      </c>
      <c r="I8" s="278" t="s">
        <v>30</v>
      </c>
      <c r="J8" s="22"/>
      <c r="K8" s="257" t="s">
        <v>16</v>
      </c>
      <c r="L8" s="264" t="s">
        <v>15</v>
      </c>
    </row>
    <row r="9" spans="1:13" s="4" customFormat="1" ht="12" customHeight="1" thickBot="1">
      <c r="A9" s="277"/>
      <c r="B9" s="269"/>
      <c r="C9" s="274"/>
      <c r="D9" s="274"/>
      <c r="E9" s="274"/>
      <c r="F9" s="274"/>
      <c r="G9" s="273"/>
      <c r="H9" s="273"/>
      <c r="I9" s="303"/>
      <c r="J9" s="46"/>
      <c r="K9" s="258"/>
      <c r="L9" s="265"/>
    </row>
    <row r="10" spans="1:13" s="4" customFormat="1" ht="15.95" customHeight="1" thickTop="1">
      <c r="A10" s="93">
        <v>440322</v>
      </c>
      <c r="B10" s="289" t="s">
        <v>59</v>
      </c>
      <c r="C10" s="94">
        <v>5</v>
      </c>
      <c r="D10" s="90">
        <v>126</v>
      </c>
      <c r="E10" s="90">
        <v>63</v>
      </c>
      <c r="F10" s="90">
        <v>20</v>
      </c>
      <c r="G10" s="96">
        <f>D10*E10</f>
        <v>7938</v>
      </c>
      <c r="H10" s="96">
        <f t="shared" ref="H10:H15" si="0">F10*D10</f>
        <v>2520</v>
      </c>
      <c r="I10" s="99">
        <f t="shared" ref="I10:I15" si="1">H10*$I$5</f>
        <v>101732.4</v>
      </c>
      <c r="J10" s="43"/>
      <c r="K10" s="48" t="s">
        <v>17</v>
      </c>
      <c r="L10" s="55" t="s">
        <v>18</v>
      </c>
      <c r="M10" s="106"/>
    </row>
    <row r="11" spans="1:13" s="4" customFormat="1" ht="15.95" customHeight="1">
      <c r="A11" s="11">
        <v>440322</v>
      </c>
      <c r="B11" s="290"/>
      <c r="C11" s="12">
        <v>22</v>
      </c>
      <c r="D11" s="89">
        <v>126</v>
      </c>
      <c r="E11" s="89">
        <v>57</v>
      </c>
      <c r="F11" s="89">
        <v>18</v>
      </c>
      <c r="G11" s="96">
        <f t="shared" ref="G11:G20" si="2">D11*E11</f>
        <v>7182</v>
      </c>
      <c r="H11" s="97">
        <f t="shared" si="0"/>
        <v>2268</v>
      </c>
      <c r="I11" s="99">
        <f t="shared" si="1"/>
        <v>91559.159999999989</v>
      </c>
      <c r="J11" s="43"/>
      <c r="K11" s="48" t="s">
        <v>17</v>
      </c>
      <c r="L11" s="55" t="s">
        <v>18</v>
      </c>
      <c r="M11" s="106"/>
    </row>
    <row r="12" spans="1:13" s="4" customFormat="1" ht="15.95" customHeight="1">
      <c r="A12" s="11">
        <v>440322</v>
      </c>
      <c r="B12" s="290"/>
      <c r="C12" s="12">
        <v>27</v>
      </c>
      <c r="D12" s="89">
        <v>126</v>
      </c>
      <c r="E12" s="89">
        <v>59</v>
      </c>
      <c r="F12" s="89">
        <v>18</v>
      </c>
      <c r="G12" s="96">
        <f t="shared" si="2"/>
        <v>7434</v>
      </c>
      <c r="H12" s="97">
        <f t="shared" si="0"/>
        <v>2268</v>
      </c>
      <c r="I12" s="99">
        <f t="shared" si="1"/>
        <v>91559.159999999989</v>
      </c>
      <c r="J12" s="43"/>
      <c r="K12" s="48" t="s">
        <v>17</v>
      </c>
      <c r="L12" s="55" t="s">
        <v>18</v>
      </c>
      <c r="M12" s="106"/>
    </row>
    <row r="13" spans="1:13" s="4" customFormat="1" ht="15.95" customHeight="1">
      <c r="A13" s="11">
        <v>440322</v>
      </c>
      <c r="B13" s="290"/>
      <c r="C13" s="12">
        <v>48</v>
      </c>
      <c r="D13" s="89">
        <v>126</v>
      </c>
      <c r="E13" s="89">
        <v>57</v>
      </c>
      <c r="F13" s="89">
        <v>18</v>
      </c>
      <c r="G13" s="96">
        <f t="shared" si="2"/>
        <v>7182</v>
      </c>
      <c r="H13" s="96">
        <f t="shared" si="0"/>
        <v>2268</v>
      </c>
      <c r="I13" s="99">
        <f t="shared" si="1"/>
        <v>91559.159999999989</v>
      </c>
      <c r="J13" s="43"/>
      <c r="K13" s="48"/>
      <c r="L13" s="55"/>
      <c r="M13" s="106"/>
    </row>
    <row r="14" spans="1:13" s="4" customFormat="1" ht="15.95" customHeight="1">
      <c r="A14" s="11">
        <v>440322</v>
      </c>
      <c r="B14" s="290"/>
      <c r="C14" s="12">
        <v>115</v>
      </c>
      <c r="D14" s="89">
        <v>30</v>
      </c>
      <c r="E14" s="89">
        <v>62</v>
      </c>
      <c r="F14" s="89">
        <v>18</v>
      </c>
      <c r="G14" s="96">
        <f t="shared" si="2"/>
        <v>1860</v>
      </c>
      <c r="H14" s="96">
        <f t="shared" si="0"/>
        <v>540</v>
      </c>
      <c r="I14" s="99">
        <f t="shared" si="1"/>
        <v>21799.8</v>
      </c>
      <c r="J14" s="43"/>
      <c r="K14" s="48"/>
      <c r="L14" s="55"/>
      <c r="M14" s="106"/>
    </row>
    <row r="15" spans="1:13" s="4" customFormat="1" ht="15.95" customHeight="1" thickBot="1">
      <c r="A15" s="11">
        <v>440322</v>
      </c>
      <c r="B15" s="291"/>
      <c r="C15" s="12">
        <v>118</v>
      </c>
      <c r="D15" s="89">
        <v>30</v>
      </c>
      <c r="E15" s="89">
        <v>60</v>
      </c>
      <c r="F15" s="89">
        <v>18</v>
      </c>
      <c r="G15" s="96">
        <f>D15*E15</f>
        <v>1800</v>
      </c>
      <c r="H15" s="96">
        <f t="shared" si="0"/>
        <v>540</v>
      </c>
      <c r="I15" s="99">
        <f t="shared" si="1"/>
        <v>21799.8</v>
      </c>
      <c r="J15" s="43"/>
      <c r="K15" s="48"/>
      <c r="L15" s="55"/>
      <c r="M15" s="106"/>
    </row>
    <row r="16" spans="1:13" s="4" customFormat="1" ht="15.95" customHeight="1" thickBot="1">
      <c r="A16" s="230" t="s">
        <v>3</v>
      </c>
      <c r="B16" s="231"/>
      <c r="C16" s="232"/>
      <c r="D16" s="25"/>
      <c r="E16" s="26"/>
      <c r="F16" s="26"/>
      <c r="G16" s="98">
        <f>SUM(G10:G15)</f>
        <v>33396</v>
      </c>
      <c r="H16" s="98">
        <f>SUM(H10:H15)</f>
        <v>10404</v>
      </c>
      <c r="I16" s="100">
        <f>SUM(I10:I15)</f>
        <v>420009.47999999992</v>
      </c>
      <c r="J16" s="23"/>
      <c r="M16" s="106"/>
    </row>
    <row r="17" spans="1:13" s="4" customFormat="1" ht="8.25" customHeight="1" thickTop="1" thickBot="1">
      <c r="A17" s="37"/>
      <c r="B17" s="37"/>
      <c r="C17" s="37"/>
      <c r="D17" s="39"/>
      <c r="E17" s="37"/>
      <c r="F17" s="37"/>
      <c r="G17" s="40"/>
      <c r="H17" s="40"/>
      <c r="I17" s="41"/>
      <c r="J17" s="23"/>
      <c r="M17" s="106"/>
    </row>
    <row r="18" spans="1:13" s="4" customFormat="1" ht="13.5" customHeight="1" thickTop="1">
      <c r="A18" s="233" t="s">
        <v>1</v>
      </c>
      <c r="B18" s="225" t="s">
        <v>31</v>
      </c>
      <c r="C18" s="225" t="s">
        <v>14</v>
      </c>
      <c r="D18" s="225" t="s">
        <v>2</v>
      </c>
      <c r="E18" s="225" t="s">
        <v>12</v>
      </c>
      <c r="F18" s="225" t="s">
        <v>9</v>
      </c>
      <c r="G18" s="237" t="s">
        <v>11</v>
      </c>
      <c r="H18" s="225" t="s">
        <v>20</v>
      </c>
      <c r="I18" s="278" t="s">
        <v>30</v>
      </c>
      <c r="J18" s="22"/>
      <c r="K18" s="257" t="s">
        <v>16</v>
      </c>
      <c r="M18" s="106"/>
    </row>
    <row r="19" spans="1:13" s="4" customFormat="1" ht="12" customHeight="1" thickBot="1">
      <c r="A19" s="277"/>
      <c r="B19" s="269"/>
      <c r="C19" s="274"/>
      <c r="D19" s="274"/>
      <c r="E19" s="274"/>
      <c r="F19" s="274"/>
      <c r="G19" s="273"/>
      <c r="H19" s="226"/>
      <c r="I19" s="279"/>
      <c r="J19" s="46"/>
      <c r="K19" s="258"/>
      <c r="M19" s="106"/>
    </row>
    <row r="20" spans="1:13" ht="15.95" customHeight="1" thickTop="1">
      <c r="A20" s="91">
        <v>440323</v>
      </c>
      <c r="B20" s="282" t="s">
        <v>60</v>
      </c>
      <c r="C20" s="91">
        <v>1</v>
      </c>
      <c r="D20" s="92">
        <v>126</v>
      </c>
      <c r="E20" s="92">
        <v>85</v>
      </c>
      <c r="F20" s="90">
        <v>42</v>
      </c>
      <c r="G20" s="96">
        <f t="shared" si="2"/>
        <v>10710</v>
      </c>
      <c r="H20" s="96">
        <f>F20*D20</f>
        <v>5292</v>
      </c>
      <c r="I20" s="101">
        <f>H20*$I$5</f>
        <v>213638.03999999998</v>
      </c>
      <c r="J20" s="43"/>
      <c r="K20" s="48" t="s">
        <v>26</v>
      </c>
      <c r="L20" s="61" t="s">
        <v>27</v>
      </c>
      <c r="M20" s="106"/>
    </row>
    <row r="21" spans="1:13" ht="15.95" customHeight="1">
      <c r="A21" s="71">
        <v>440323</v>
      </c>
      <c r="B21" s="283"/>
      <c r="C21" s="71">
        <v>2</v>
      </c>
      <c r="D21" s="72">
        <v>126</v>
      </c>
      <c r="E21" s="72">
        <v>85</v>
      </c>
      <c r="F21" s="90">
        <v>42</v>
      </c>
      <c r="G21" s="96">
        <f>D21*E21</f>
        <v>10710</v>
      </c>
      <c r="H21" s="97">
        <f>F21*D21</f>
        <v>5292</v>
      </c>
      <c r="I21" s="101">
        <f t="shared" ref="I21:I46" si="3">H21*$I$5</f>
        <v>213638.03999999998</v>
      </c>
      <c r="J21" s="43"/>
      <c r="K21" s="48"/>
      <c r="L21" s="61"/>
      <c r="M21" s="106"/>
    </row>
    <row r="22" spans="1:13" ht="15.95" customHeight="1">
      <c r="A22" s="71">
        <v>440323</v>
      </c>
      <c r="B22" s="283"/>
      <c r="C22" s="71">
        <v>3</v>
      </c>
      <c r="D22" s="72">
        <v>126</v>
      </c>
      <c r="E22" s="72">
        <v>85</v>
      </c>
      <c r="F22" s="90">
        <v>42</v>
      </c>
      <c r="G22" s="96">
        <f t="shared" ref="G22:G45" si="4">D22*E22</f>
        <v>10710</v>
      </c>
      <c r="H22" s="97">
        <f t="shared" ref="H22:H45" si="5">F22*D22</f>
        <v>5292</v>
      </c>
      <c r="I22" s="101">
        <f t="shared" si="3"/>
        <v>213638.03999999998</v>
      </c>
      <c r="J22" s="43"/>
      <c r="K22" s="48"/>
      <c r="L22" s="61"/>
      <c r="M22" s="106"/>
    </row>
    <row r="23" spans="1:13" ht="15.95" customHeight="1">
      <c r="A23" s="71">
        <v>440323</v>
      </c>
      <c r="B23" s="283"/>
      <c r="C23" s="71">
        <v>4</v>
      </c>
      <c r="D23" s="72">
        <v>126</v>
      </c>
      <c r="E23" s="72">
        <v>85</v>
      </c>
      <c r="F23" s="90">
        <v>42</v>
      </c>
      <c r="G23" s="96">
        <f t="shared" si="4"/>
        <v>10710</v>
      </c>
      <c r="H23" s="96">
        <f t="shared" si="5"/>
        <v>5292</v>
      </c>
      <c r="I23" s="101">
        <f t="shared" si="3"/>
        <v>213638.03999999998</v>
      </c>
      <c r="J23" s="43"/>
      <c r="K23" s="48"/>
      <c r="L23" s="61"/>
      <c r="M23" s="106"/>
    </row>
    <row r="24" spans="1:13" ht="15.95" customHeight="1">
      <c r="A24" s="71">
        <v>440323</v>
      </c>
      <c r="B24" s="283"/>
      <c r="C24" s="71">
        <v>5</v>
      </c>
      <c r="D24" s="72">
        <v>126</v>
      </c>
      <c r="E24" s="72">
        <v>85</v>
      </c>
      <c r="F24" s="90">
        <v>42</v>
      </c>
      <c r="G24" s="96">
        <f t="shared" si="4"/>
        <v>10710</v>
      </c>
      <c r="H24" s="96">
        <f t="shared" si="5"/>
        <v>5292</v>
      </c>
      <c r="I24" s="101">
        <f t="shared" si="3"/>
        <v>213638.03999999998</v>
      </c>
      <c r="J24" s="43"/>
      <c r="K24" s="48"/>
      <c r="L24" s="61"/>
      <c r="M24" s="106"/>
    </row>
    <row r="25" spans="1:13" ht="15.95" customHeight="1">
      <c r="A25" s="71">
        <v>440323</v>
      </c>
      <c r="B25" s="283"/>
      <c r="C25" s="71">
        <v>6</v>
      </c>
      <c r="D25" s="72">
        <v>126</v>
      </c>
      <c r="E25" s="72">
        <v>85</v>
      </c>
      <c r="F25" s="90">
        <v>42</v>
      </c>
      <c r="G25" s="96">
        <f t="shared" si="4"/>
        <v>10710</v>
      </c>
      <c r="H25" s="96">
        <f t="shared" si="5"/>
        <v>5292</v>
      </c>
      <c r="I25" s="101">
        <f t="shared" si="3"/>
        <v>213638.03999999998</v>
      </c>
      <c r="J25" s="43"/>
      <c r="K25" s="48"/>
      <c r="L25" s="61"/>
      <c r="M25" s="106"/>
    </row>
    <row r="26" spans="1:13" ht="15.95" customHeight="1">
      <c r="A26" s="71">
        <v>440323</v>
      </c>
      <c r="B26" s="283"/>
      <c r="C26" s="71">
        <v>7</v>
      </c>
      <c r="D26" s="72">
        <v>126</v>
      </c>
      <c r="E26" s="72">
        <v>85</v>
      </c>
      <c r="F26" s="90">
        <v>42</v>
      </c>
      <c r="G26" s="96">
        <f t="shared" si="4"/>
        <v>10710</v>
      </c>
      <c r="H26" s="96">
        <f t="shared" si="5"/>
        <v>5292</v>
      </c>
      <c r="I26" s="101">
        <f t="shared" si="3"/>
        <v>213638.03999999998</v>
      </c>
      <c r="J26" s="43"/>
      <c r="K26" s="48"/>
      <c r="L26" s="61"/>
      <c r="M26" s="106"/>
    </row>
    <row r="27" spans="1:13" ht="15.95" customHeight="1">
      <c r="A27" s="71">
        <v>440323</v>
      </c>
      <c r="B27" s="283"/>
      <c r="C27" s="71">
        <v>8</v>
      </c>
      <c r="D27" s="72">
        <v>126</v>
      </c>
      <c r="E27" s="72">
        <v>85</v>
      </c>
      <c r="F27" s="90">
        <v>42</v>
      </c>
      <c r="G27" s="96">
        <f t="shared" si="4"/>
        <v>10710</v>
      </c>
      <c r="H27" s="96">
        <f t="shared" si="5"/>
        <v>5292</v>
      </c>
      <c r="I27" s="101">
        <f t="shared" si="3"/>
        <v>213638.03999999998</v>
      </c>
      <c r="J27" s="43"/>
      <c r="K27" s="48"/>
      <c r="L27" s="61"/>
      <c r="M27" s="106"/>
    </row>
    <row r="28" spans="1:13" ht="15.95" customHeight="1">
      <c r="A28" s="71">
        <v>440323</v>
      </c>
      <c r="B28" s="283"/>
      <c r="C28" s="71">
        <v>9</v>
      </c>
      <c r="D28" s="72">
        <v>126</v>
      </c>
      <c r="E28" s="72">
        <v>85</v>
      </c>
      <c r="F28" s="90">
        <v>42</v>
      </c>
      <c r="G28" s="96">
        <f t="shared" si="4"/>
        <v>10710</v>
      </c>
      <c r="H28" s="96">
        <f t="shared" si="5"/>
        <v>5292</v>
      </c>
      <c r="I28" s="101">
        <f t="shared" si="3"/>
        <v>213638.03999999998</v>
      </c>
      <c r="J28" s="43"/>
      <c r="K28" s="48"/>
      <c r="L28" s="61"/>
      <c r="M28" s="106"/>
    </row>
    <row r="29" spans="1:13" ht="15.95" customHeight="1">
      <c r="A29" s="71">
        <v>440323</v>
      </c>
      <c r="B29" s="283"/>
      <c r="C29" s="71">
        <v>10</v>
      </c>
      <c r="D29" s="72">
        <v>126</v>
      </c>
      <c r="E29" s="72">
        <v>85</v>
      </c>
      <c r="F29" s="90">
        <v>42</v>
      </c>
      <c r="G29" s="96">
        <f t="shared" si="4"/>
        <v>10710</v>
      </c>
      <c r="H29" s="96">
        <f t="shared" si="5"/>
        <v>5292</v>
      </c>
      <c r="I29" s="101">
        <f t="shared" si="3"/>
        <v>213638.03999999998</v>
      </c>
      <c r="J29" s="43"/>
      <c r="K29" s="48"/>
      <c r="L29" s="61"/>
      <c r="M29" s="106"/>
    </row>
    <row r="30" spans="1:13" ht="15.95" customHeight="1">
      <c r="A30" s="71">
        <v>440323</v>
      </c>
      <c r="B30" s="283"/>
      <c r="C30" s="71">
        <v>11</v>
      </c>
      <c r="D30" s="72">
        <v>126</v>
      </c>
      <c r="E30" s="72">
        <v>85</v>
      </c>
      <c r="F30" s="90">
        <v>42</v>
      </c>
      <c r="G30" s="96">
        <f t="shared" si="4"/>
        <v>10710</v>
      </c>
      <c r="H30" s="96">
        <f t="shared" si="5"/>
        <v>5292</v>
      </c>
      <c r="I30" s="101">
        <f t="shared" si="3"/>
        <v>213638.03999999998</v>
      </c>
      <c r="J30" s="43"/>
      <c r="K30" s="48"/>
      <c r="L30" s="61"/>
      <c r="M30" s="106"/>
    </row>
    <row r="31" spans="1:13" ht="15.95" customHeight="1">
      <c r="A31" s="71">
        <v>440323</v>
      </c>
      <c r="B31" s="283"/>
      <c r="C31" s="71">
        <v>12</v>
      </c>
      <c r="D31" s="72">
        <v>126</v>
      </c>
      <c r="E31" s="72">
        <v>85</v>
      </c>
      <c r="F31" s="90">
        <v>42</v>
      </c>
      <c r="G31" s="96">
        <f t="shared" si="4"/>
        <v>10710</v>
      </c>
      <c r="H31" s="96">
        <f t="shared" si="5"/>
        <v>5292</v>
      </c>
      <c r="I31" s="101">
        <f t="shared" si="3"/>
        <v>213638.03999999998</v>
      </c>
      <c r="J31" s="43"/>
      <c r="K31" s="48"/>
      <c r="L31" s="61"/>
      <c r="M31" s="106"/>
    </row>
    <row r="32" spans="1:13" ht="15.95" customHeight="1">
      <c r="A32" s="71">
        <v>440323</v>
      </c>
      <c r="B32" s="283"/>
      <c r="C32" s="71">
        <v>13</v>
      </c>
      <c r="D32" s="72">
        <v>126</v>
      </c>
      <c r="E32" s="72">
        <v>85</v>
      </c>
      <c r="F32" s="90">
        <v>42</v>
      </c>
      <c r="G32" s="96">
        <f t="shared" si="4"/>
        <v>10710</v>
      </c>
      <c r="H32" s="96">
        <f t="shared" si="5"/>
        <v>5292</v>
      </c>
      <c r="I32" s="101">
        <f t="shared" si="3"/>
        <v>213638.03999999998</v>
      </c>
      <c r="J32" s="43"/>
      <c r="K32" s="48"/>
      <c r="L32" s="61"/>
      <c r="M32" s="106"/>
    </row>
    <row r="33" spans="1:13" ht="15.95" customHeight="1">
      <c r="A33" s="71">
        <v>440323</v>
      </c>
      <c r="B33" s="283"/>
      <c r="C33" s="71">
        <v>14</v>
      </c>
      <c r="D33" s="72">
        <v>126</v>
      </c>
      <c r="E33" s="72">
        <v>85</v>
      </c>
      <c r="F33" s="90">
        <v>42</v>
      </c>
      <c r="G33" s="96">
        <f t="shared" si="4"/>
        <v>10710</v>
      </c>
      <c r="H33" s="96">
        <f t="shared" si="5"/>
        <v>5292</v>
      </c>
      <c r="I33" s="101">
        <f t="shared" si="3"/>
        <v>213638.03999999998</v>
      </c>
      <c r="J33" s="43"/>
      <c r="K33" s="48"/>
      <c r="L33" s="61"/>
      <c r="M33" s="106"/>
    </row>
    <row r="34" spans="1:13" ht="15.95" customHeight="1">
      <c r="A34" s="71">
        <v>440323</v>
      </c>
      <c r="B34" s="283"/>
      <c r="C34" s="71">
        <v>15</v>
      </c>
      <c r="D34" s="72">
        <v>182</v>
      </c>
      <c r="E34" s="72">
        <v>85</v>
      </c>
      <c r="F34" s="90">
        <v>42</v>
      </c>
      <c r="G34" s="96">
        <f t="shared" si="4"/>
        <v>15470</v>
      </c>
      <c r="H34" s="96">
        <f t="shared" si="5"/>
        <v>7644</v>
      </c>
      <c r="I34" s="101">
        <f t="shared" si="3"/>
        <v>308588.27999999997</v>
      </c>
      <c r="J34" s="43"/>
      <c r="K34" s="48"/>
      <c r="L34" s="61"/>
      <c r="M34" s="106"/>
    </row>
    <row r="35" spans="1:13" ht="15.95" customHeight="1">
      <c r="A35" s="71">
        <v>440323</v>
      </c>
      <c r="B35" s="283"/>
      <c r="C35" s="71">
        <v>16</v>
      </c>
      <c r="D35" s="72">
        <v>126</v>
      </c>
      <c r="E35" s="72">
        <v>85</v>
      </c>
      <c r="F35" s="90">
        <v>42</v>
      </c>
      <c r="G35" s="96">
        <f t="shared" si="4"/>
        <v>10710</v>
      </c>
      <c r="H35" s="96">
        <f t="shared" si="5"/>
        <v>5292</v>
      </c>
      <c r="I35" s="101">
        <f t="shared" si="3"/>
        <v>213638.03999999998</v>
      </c>
      <c r="J35" s="43"/>
      <c r="K35" s="48"/>
      <c r="L35" s="61"/>
      <c r="M35" s="106"/>
    </row>
    <row r="36" spans="1:13" ht="15.95" customHeight="1">
      <c r="A36" s="71">
        <v>440323</v>
      </c>
      <c r="B36" s="283"/>
      <c r="C36" s="71">
        <v>101</v>
      </c>
      <c r="D36" s="72">
        <v>56</v>
      </c>
      <c r="E36" s="72">
        <v>85</v>
      </c>
      <c r="F36" s="90">
        <v>42</v>
      </c>
      <c r="G36" s="96">
        <f t="shared" si="4"/>
        <v>4760</v>
      </c>
      <c r="H36" s="96">
        <f t="shared" si="5"/>
        <v>2352</v>
      </c>
      <c r="I36" s="101">
        <f t="shared" si="3"/>
        <v>94950.239999999991</v>
      </c>
      <c r="J36" s="43"/>
      <c r="K36" s="48"/>
      <c r="L36" s="61"/>
      <c r="M36" s="106"/>
    </row>
    <row r="37" spans="1:13" ht="15.95" customHeight="1">
      <c r="A37" s="71">
        <v>440323</v>
      </c>
      <c r="B37" s="283"/>
      <c r="C37" s="71">
        <v>102</v>
      </c>
      <c r="D37" s="72">
        <v>56</v>
      </c>
      <c r="E37" s="72">
        <v>85</v>
      </c>
      <c r="F37" s="90">
        <v>42</v>
      </c>
      <c r="G37" s="96">
        <f t="shared" si="4"/>
        <v>4760</v>
      </c>
      <c r="H37" s="96">
        <f t="shared" si="5"/>
        <v>2352</v>
      </c>
      <c r="I37" s="101">
        <f t="shared" si="3"/>
        <v>94950.239999999991</v>
      </c>
      <c r="J37" s="43"/>
      <c r="K37" s="48"/>
      <c r="L37" s="61"/>
      <c r="M37" s="106"/>
    </row>
    <row r="38" spans="1:13" ht="15.95" customHeight="1">
      <c r="A38" s="71">
        <v>440323</v>
      </c>
      <c r="B38" s="283"/>
      <c r="C38" s="71">
        <v>103</v>
      </c>
      <c r="D38" s="72">
        <v>56</v>
      </c>
      <c r="E38" s="72">
        <v>85</v>
      </c>
      <c r="F38" s="90">
        <v>42</v>
      </c>
      <c r="G38" s="96">
        <f t="shared" si="4"/>
        <v>4760</v>
      </c>
      <c r="H38" s="96">
        <f t="shared" si="5"/>
        <v>2352</v>
      </c>
      <c r="I38" s="101">
        <f t="shared" si="3"/>
        <v>94950.239999999991</v>
      </c>
      <c r="J38" s="43"/>
      <c r="K38" s="48"/>
      <c r="L38" s="61"/>
      <c r="M38" s="106"/>
    </row>
    <row r="39" spans="1:13" ht="15.95" customHeight="1">
      <c r="A39" s="71">
        <v>440323</v>
      </c>
      <c r="B39" s="283"/>
      <c r="C39" s="71">
        <v>104</v>
      </c>
      <c r="D39" s="72">
        <v>56</v>
      </c>
      <c r="E39" s="72">
        <v>85</v>
      </c>
      <c r="F39" s="90">
        <v>42</v>
      </c>
      <c r="G39" s="96">
        <f t="shared" si="4"/>
        <v>4760</v>
      </c>
      <c r="H39" s="96">
        <f t="shared" si="5"/>
        <v>2352</v>
      </c>
      <c r="I39" s="101">
        <f t="shared" si="3"/>
        <v>94950.239999999991</v>
      </c>
      <c r="J39" s="43"/>
      <c r="K39" s="48"/>
      <c r="L39" s="61"/>
      <c r="M39" s="106"/>
    </row>
    <row r="40" spans="1:13" ht="15.95" customHeight="1">
      <c r="A40" s="71">
        <v>440323</v>
      </c>
      <c r="B40" s="283"/>
      <c r="C40" s="71">
        <v>105</v>
      </c>
      <c r="D40" s="72">
        <v>56</v>
      </c>
      <c r="E40" s="72">
        <v>85</v>
      </c>
      <c r="F40" s="90">
        <v>42</v>
      </c>
      <c r="G40" s="96">
        <f t="shared" si="4"/>
        <v>4760</v>
      </c>
      <c r="H40" s="96">
        <f t="shared" si="5"/>
        <v>2352</v>
      </c>
      <c r="I40" s="101">
        <f t="shared" si="3"/>
        <v>94950.239999999991</v>
      </c>
      <c r="J40" s="43"/>
      <c r="K40" s="48"/>
      <c r="L40" s="61"/>
      <c r="M40" s="106"/>
    </row>
    <row r="41" spans="1:13" ht="15.95" customHeight="1">
      <c r="A41" s="71">
        <v>440323</v>
      </c>
      <c r="B41" s="283"/>
      <c r="C41" s="71">
        <v>106</v>
      </c>
      <c r="D41" s="72">
        <v>56</v>
      </c>
      <c r="E41" s="72">
        <v>85</v>
      </c>
      <c r="F41" s="90">
        <v>42</v>
      </c>
      <c r="G41" s="96">
        <f t="shared" si="4"/>
        <v>4760</v>
      </c>
      <c r="H41" s="96">
        <f t="shared" si="5"/>
        <v>2352</v>
      </c>
      <c r="I41" s="101">
        <f t="shared" si="3"/>
        <v>94950.239999999991</v>
      </c>
      <c r="J41" s="43"/>
      <c r="K41" s="48"/>
      <c r="L41" s="61"/>
      <c r="M41" s="106"/>
    </row>
    <row r="42" spans="1:13" ht="15.95" customHeight="1">
      <c r="A42" s="71">
        <v>440323</v>
      </c>
      <c r="B42" s="283"/>
      <c r="C42" s="71">
        <v>107</v>
      </c>
      <c r="D42" s="72">
        <v>56</v>
      </c>
      <c r="E42" s="72">
        <v>85</v>
      </c>
      <c r="F42" s="90">
        <v>42</v>
      </c>
      <c r="G42" s="96">
        <f t="shared" si="4"/>
        <v>4760</v>
      </c>
      <c r="H42" s="96">
        <f t="shared" si="5"/>
        <v>2352</v>
      </c>
      <c r="I42" s="101">
        <f t="shared" si="3"/>
        <v>94950.239999999991</v>
      </c>
      <c r="J42" s="43"/>
      <c r="K42" s="48"/>
      <c r="L42" s="61"/>
      <c r="M42" s="106"/>
    </row>
    <row r="43" spans="1:13" ht="15.95" customHeight="1">
      <c r="A43" s="71">
        <v>440323</v>
      </c>
      <c r="B43" s="283"/>
      <c r="C43" s="71">
        <v>108</v>
      </c>
      <c r="D43" s="72">
        <v>56</v>
      </c>
      <c r="E43" s="72">
        <v>85</v>
      </c>
      <c r="F43" s="90">
        <v>42</v>
      </c>
      <c r="G43" s="96">
        <f t="shared" si="4"/>
        <v>4760</v>
      </c>
      <c r="H43" s="96">
        <f t="shared" si="5"/>
        <v>2352</v>
      </c>
      <c r="I43" s="101">
        <f t="shared" si="3"/>
        <v>94950.239999999991</v>
      </c>
      <c r="J43" s="43"/>
      <c r="K43" s="48"/>
      <c r="L43" s="61"/>
      <c r="M43" s="106"/>
    </row>
    <row r="44" spans="1:13" ht="15.95" customHeight="1">
      <c r="A44" s="71">
        <v>440323</v>
      </c>
      <c r="B44" s="283"/>
      <c r="C44" s="71">
        <v>109</v>
      </c>
      <c r="D44" s="72">
        <v>56</v>
      </c>
      <c r="E44" s="72">
        <v>85</v>
      </c>
      <c r="F44" s="90">
        <v>42</v>
      </c>
      <c r="G44" s="96">
        <f t="shared" si="4"/>
        <v>4760</v>
      </c>
      <c r="H44" s="96">
        <f t="shared" si="5"/>
        <v>2352</v>
      </c>
      <c r="I44" s="101">
        <f t="shared" si="3"/>
        <v>94950.239999999991</v>
      </c>
      <c r="J44" s="43"/>
      <c r="K44" s="48"/>
      <c r="L44" s="61"/>
      <c r="M44" s="106"/>
    </row>
    <row r="45" spans="1:13" ht="15.95" customHeight="1">
      <c r="A45" s="71">
        <v>440323</v>
      </c>
      <c r="B45" s="283"/>
      <c r="C45" s="71">
        <v>110</v>
      </c>
      <c r="D45" s="72">
        <v>56</v>
      </c>
      <c r="E45" s="72">
        <v>85</v>
      </c>
      <c r="F45" s="90">
        <v>42</v>
      </c>
      <c r="G45" s="96">
        <f t="shared" si="4"/>
        <v>4760</v>
      </c>
      <c r="H45" s="96">
        <f t="shared" si="5"/>
        <v>2352</v>
      </c>
      <c r="I45" s="101">
        <f t="shared" si="3"/>
        <v>94950.239999999991</v>
      </c>
      <c r="J45" s="43"/>
      <c r="K45" s="48"/>
      <c r="L45" s="61"/>
      <c r="M45" s="106"/>
    </row>
    <row r="46" spans="1:13" ht="15.95" customHeight="1" thickBot="1">
      <c r="A46" s="71">
        <v>440323</v>
      </c>
      <c r="B46" s="284"/>
      <c r="C46" s="71">
        <v>112</v>
      </c>
      <c r="D46" s="72">
        <v>56</v>
      </c>
      <c r="E46" s="72">
        <v>85</v>
      </c>
      <c r="F46" s="90">
        <v>42</v>
      </c>
      <c r="G46" s="96">
        <f>D46*E46</f>
        <v>4760</v>
      </c>
      <c r="H46" s="96">
        <f>F46*D46</f>
        <v>2352</v>
      </c>
      <c r="I46" s="101">
        <f t="shared" si="3"/>
        <v>94950.239999999991</v>
      </c>
      <c r="J46" s="43"/>
      <c r="K46" s="48"/>
      <c r="L46" s="61"/>
      <c r="M46" s="106"/>
    </row>
    <row r="47" spans="1:13" ht="15.95" customHeight="1" thickBot="1">
      <c r="A47" s="230" t="s">
        <v>3</v>
      </c>
      <c r="B47" s="231"/>
      <c r="C47" s="232"/>
      <c r="D47" s="25"/>
      <c r="E47" s="26"/>
      <c r="F47" s="26"/>
      <c r="G47" s="98">
        <f>SUM(G20:G46)</f>
        <v>228480</v>
      </c>
      <c r="H47" s="98">
        <f>SUM(H20:H46)</f>
        <v>112896</v>
      </c>
      <c r="I47" s="102">
        <f>SUM(I20:I46)</f>
        <v>4557611.5200000023</v>
      </c>
      <c r="J47" s="43"/>
      <c r="K47" s="76"/>
      <c r="L47" s="61"/>
      <c r="M47" s="106"/>
    </row>
    <row r="48" spans="1:13" ht="6.75" customHeight="1" thickTop="1" thickBot="1">
      <c r="A48" s="77"/>
      <c r="B48" s="77"/>
      <c r="C48" s="77"/>
      <c r="D48" s="78"/>
      <c r="E48" s="78"/>
      <c r="F48" s="79"/>
      <c r="G48" s="74"/>
      <c r="H48" s="74"/>
      <c r="I48" s="75"/>
      <c r="J48" s="43"/>
      <c r="K48" s="76"/>
      <c r="L48" s="61"/>
      <c r="M48" s="106"/>
    </row>
    <row r="49" spans="1:13" ht="15.95" customHeight="1" thickTop="1">
      <c r="A49" s="233" t="s">
        <v>1</v>
      </c>
      <c r="B49" s="225" t="s">
        <v>31</v>
      </c>
      <c r="C49" s="225" t="s">
        <v>14</v>
      </c>
      <c r="D49" s="225" t="s">
        <v>2</v>
      </c>
      <c r="E49" s="225" t="s">
        <v>12</v>
      </c>
      <c r="F49" s="225" t="s">
        <v>9</v>
      </c>
      <c r="G49" s="237" t="s">
        <v>11</v>
      </c>
      <c r="H49" s="225" t="s">
        <v>20</v>
      </c>
      <c r="I49" s="278" t="s">
        <v>30</v>
      </c>
      <c r="J49" s="43"/>
      <c r="K49" s="76"/>
      <c r="L49" s="61"/>
      <c r="M49" s="106"/>
    </row>
    <row r="50" spans="1:13" ht="15.95" customHeight="1" thickBot="1">
      <c r="A50" s="277"/>
      <c r="B50" s="269"/>
      <c r="C50" s="274"/>
      <c r="D50" s="274"/>
      <c r="E50" s="274"/>
      <c r="F50" s="274"/>
      <c r="G50" s="273"/>
      <c r="H50" s="226"/>
      <c r="I50" s="279"/>
      <c r="J50" s="43"/>
      <c r="K50" s="76"/>
      <c r="L50" s="61"/>
      <c r="M50" s="106"/>
    </row>
    <row r="51" spans="1:13" ht="15.95" customHeight="1" thickTop="1">
      <c r="A51" s="91">
        <v>490723</v>
      </c>
      <c r="B51" s="282" t="s">
        <v>61</v>
      </c>
      <c r="C51" s="91">
        <v>1</v>
      </c>
      <c r="D51" s="92">
        <v>126</v>
      </c>
      <c r="E51" s="92">
        <v>27</v>
      </c>
      <c r="F51" s="90">
        <v>4</v>
      </c>
      <c r="G51" s="96">
        <f t="shared" ref="G51:G62" si="6">D51*E51</f>
        <v>3402</v>
      </c>
      <c r="H51" s="96">
        <f t="shared" ref="H51:H62" si="7">F51*D51</f>
        <v>504</v>
      </c>
      <c r="I51" s="101">
        <f>H51*$I$5</f>
        <v>20346.48</v>
      </c>
      <c r="J51" s="43"/>
      <c r="K51" s="76"/>
      <c r="L51" s="61"/>
      <c r="M51" s="106"/>
    </row>
    <row r="52" spans="1:13" ht="15.95" customHeight="1">
      <c r="A52" s="71">
        <v>490723</v>
      </c>
      <c r="B52" s="283"/>
      <c r="C52" s="71">
        <v>5</v>
      </c>
      <c r="D52" s="81">
        <v>126</v>
      </c>
      <c r="E52" s="81">
        <v>27</v>
      </c>
      <c r="F52" s="89">
        <v>4</v>
      </c>
      <c r="G52" s="96">
        <f t="shared" si="6"/>
        <v>3402</v>
      </c>
      <c r="H52" s="97">
        <f t="shared" si="7"/>
        <v>504</v>
      </c>
      <c r="I52" s="103">
        <f t="shared" ref="I52:I62" si="8">H52*$I$5</f>
        <v>20346.48</v>
      </c>
      <c r="J52" s="43"/>
      <c r="K52" s="76"/>
      <c r="L52" s="61"/>
      <c r="M52" s="106"/>
    </row>
    <row r="53" spans="1:13" ht="15.95" customHeight="1">
      <c r="A53" s="71">
        <v>490723</v>
      </c>
      <c r="B53" s="283"/>
      <c r="C53" s="71">
        <v>6</v>
      </c>
      <c r="D53" s="81">
        <v>126</v>
      </c>
      <c r="E53" s="81">
        <v>27</v>
      </c>
      <c r="F53" s="89">
        <v>4</v>
      </c>
      <c r="G53" s="96">
        <f t="shared" si="6"/>
        <v>3402</v>
      </c>
      <c r="H53" s="97">
        <f t="shared" si="7"/>
        <v>504</v>
      </c>
      <c r="I53" s="103">
        <f t="shared" si="8"/>
        <v>20346.48</v>
      </c>
      <c r="J53" s="43"/>
      <c r="K53" s="76"/>
      <c r="L53" s="61"/>
      <c r="M53" s="106"/>
    </row>
    <row r="54" spans="1:13" ht="15.95" customHeight="1">
      <c r="A54" s="71">
        <v>490723</v>
      </c>
      <c r="B54" s="283"/>
      <c r="C54" s="71">
        <v>9</v>
      </c>
      <c r="D54" s="81">
        <v>126</v>
      </c>
      <c r="E54" s="81">
        <v>27</v>
      </c>
      <c r="F54" s="89">
        <v>4</v>
      </c>
      <c r="G54" s="96">
        <f t="shared" si="6"/>
        <v>3402</v>
      </c>
      <c r="H54" s="97">
        <f t="shared" si="7"/>
        <v>504</v>
      </c>
      <c r="I54" s="103">
        <f t="shared" si="8"/>
        <v>20346.48</v>
      </c>
      <c r="J54" s="43"/>
      <c r="K54" s="76"/>
      <c r="L54" s="61"/>
      <c r="M54" s="106"/>
    </row>
    <row r="55" spans="1:13" ht="15.95" customHeight="1">
      <c r="A55" s="71">
        <v>490723</v>
      </c>
      <c r="B55" s="283"/>
      <c r="C55" s="71">
        <v>10</v>
      </c>
      <c r="D55" s="81">
        <v>126</v>
      </c>
      <c r="E55" s="81">
        <v>28</v>
      </c>
      <c r="F55" s="89">
        <v>4</v>
      </c>
      <c r="G55" s="96">
        <f>D55*E55</f>
        <v>3528</v>
      </c>
      <c r="H55" s="97">
        <f t="shared" si="7"/>
        <v>504</v>
      </c>
      <c r="I55" s="103">
        <f t="shared" si="8"/>
        <v>20346.48</v>
      </c>
      <c r="J55" s="43"/>
      <c r="K55" s="76"/>
      <c r="L55" s="61"/>
      <c r="M55" s="106"/>
    </row>
    <row r="56" spans="1:13" ht="15.95" customHeight="1">
      <c r="A56" s="71">
        <v>490723</v>
      </c>
      <c r="B56" s="283"/>
      <c r="C56" s="71">
        <v>14</v>
      </c>
      <c r="D56" s="81">
        <v>126</v>
      </c>
      <c r="E56" s="81">
        <v>27</v>
      </c>
      <c r="F56" s="89">
        <v>4</v>
      </c>
      <c r="G56" s="96">
        <f t="shared" si="6"/>
        <v>3402</v>
      </c>
      <c r="H56" s="97">
        <f t="shared" si="7"/>
        <v>504</v>
      </c>
      <c r="I56" s="103">
        <f t="shared" si="8"/>
        <v>20346.48</v>
      </c>
      <c r="J56" s="43"/>
      <c r="K56" s="76"/>
      <c r="L56" s="61"/>
      <c r="M56" s="106"/>
    </row>
    <row r="57" spans="1:13" ht="15.95" customHeight="1">
      <c r="A57" s="71">
        <v>490723</v>
      </c>
      <c r="B57" s="283"/>
      <c r="C57" s="71">
        <v>19</v>
      </c>
      <c r="D57" s="81">
        <v>126</v>
      </c>
      <c r="E57" s="81">
        <v>28</v>
      </c>
      <c r="F57" s="89">
        <v>4</v>
      </c>
      <c r="G57" s="96">
        <f t="shared" si="6"/>
        <v>3528</v>
      </c>
      <c r="H57" s="97">
        <f t="shared" si="7"/>
        <v>504</v>
      </c>
      <c r="I57" s="103">
        <f t="shared" si="8"/>
        <v>20346.48</v>
      </c>
      <c r="J57" s="43"/>
      <c r="K57" s="76"/>
      <c r="L57" s="61"/>
      <c r="M57" s="106"/>
    </row>
    <row r="58" spans="1:13" ht="15.95" customHeight="1">
      <c r="A58" s="71">
        <v>490723</v>
      </c>
      <c r="B58" s="283"/>
      <c r="C58" s="71">
        <v>22</v>
      </c>
      <c r="D58" s="81">
        <v>126</v>
      </c>
      <c r="E58" s="81">
        <v>28</v>
      </c>
      <c r="F58" s="89">
        <v>4</v>
      </c>
      <c r="G58" s="96">
        <f t="shared" si="6"/>
        <v>3528</v>
      </c>
      <c r="H58" s="97">
        <f t="shared" si="7"/>
        <v>504</v>
      </c>
      <c r="I58" s="103">
        <f t="shared" si="8"/>
        <v>20346.48</v>
      </c>
      <c r="J58" s="43"/>
      <c r="K58" s="76"/>
      <c r="L58" s="61"/>
      <c r="M58" s="106"/>
    </row>
    <row r="59" spans="1:13" ht="15.95" customHeight="1">
      <c r="A59" s="71">
        <v>490723</v>
      </c>
      <c r="B59" s="283"/>
      <c r="C59" s="71">
        <v>23</v>
      </c>
      <c r="D59" s="81">
        <v>126</v>
      </c>
      <c r="E59" s="81">
        <v>28</v>
      </c>
      <c r="F59" s="89">
        <v>4</v>
      </c>
      <c r="G59" s="96">
        <f t="shared" si="6"/>
        <v>3528</v>
      </c>
      <c r="H59" s="97">
        <f t="shared" si="7"/>
        <v>504</v>
      </c>
      <c r="I59" s="103">
        <f t="shared" si="8"/>
        <v>20346.48</v>
      </c>
      <c r="J59" s="43"/>
      <c r="K59" s="76"/>
      <c r="L59" s="61"/>
      <c r="M59" s="106"/>
    </row>
    <row r="60" spans="1:13" ht="15.95" customHeight="1">
      <c r="A60" s="71">
        <v>490723</v>
      </c>
      <c r="B60" s="283"/>
      <c r="C60" s="71">
        <v>25</v>
      </c>
      <c r="D60" s="81">
        <v>126</v>
      </c>
      <c r="E60" s="81">
        <v>28</v>
      </c>
      <c r="F60" s="89">
        <v>4</v>
      </c>
      <c r="G60" s="96">
        <f t="shared" si="6"/>
        <v>3528</v>
      </c>
      <c r="H60" s="97">
        <f t="shared" si="7"/>
        <v>504</v>
      </c>
      <c r="I60" s="103">
        <f t="shared" si="8"/>
        <v>20346.48</v>
      </c>
      <c r="J60" s="43"/>
      <c r="K60" s="76"/>
      <c r="L60" s="61"/>
      <c r="M60" s="106"/>
    </row>
    <row r="61" spans="1:13" ht="15.95" customHeight="1">
      <c r="A61" s="71">
        <v>490723</v>
      </c>
      <c r="B61" s="283"/>
      <c r="C61" s="71">
        <v>26</v>
      </c>
      <c r="D61" s="81">
        <v>126</v>
      </c>
      <c r="E61" s="81">
        <v>27</v>
      </c>
      <c r="F61" s="89">
        <v>4</v>
      </c>
      <c r="G61" s="96">
        <f t="shared" si="6"/>
        <v>3402</v>
      </c>
      <c r="H61" s="97">
        <f t="shared" si="7"/>
        <v>504</v>
      </c>
      <c r="I61" s="103">
        <f t="shared" si="8"/>
        <v>20346.48</v>
      </c>
      <c r="J61" s="43"/>
      <c r="K61" s="76"/>
      <c r="L61" s="61"/>
      <c r="M61" s="106"/>
    </row>
    <row r="62" spans="1:13" ht="15.95" customHeight="1" thickBot="1">
      <c r="A62" s="71">
        <v>490723</v>
      </c>
      <c r="B62" s="284"/>
      <c r="C62" s="71">
        <v>28</v>
      </c>
      <c r="D62" s="81">
        <v>126</v>
      </c>
      <c r="E62" s="83">
        <v>27</v>
      </c>
      <c r="F62" s="95">
        <v>4</v>
      </c>
      <c r="G62" s="96">
        <f t="shared" si="6"/>
        <v>3402</v>
      </c>
      <c r="H62" s="97">
        <f t="shared" si="7"/>
        <v>504</v>
      </c>
      <c r="I62" s="103">
        <f t="shared" si="8"/>
        <v>20346.48</v>
      </c>
      <c r="J62" s="43"/>
      <c r="K62" s="76"/>
      <c r="L62" s="61"/>
      <c r="M62" s="106"/>
    </row>
    <row r="63" spans="1:13" ht="15.95" customHeight="1" thickBot="1">
      <c r="A63" s="230" t="s">
        <v>3</v>
      </c>
      <c r="B63" s="231"/>
      <c r="C63" s="232"/>
      <c r="D63" s="25"/>
      <c r="E63" s="26"/>
      <c r="F63" s="26"/>
      <c r="G63" s="98">
        <f>SUM(G51:G62)</f>
        <v>41454</v>
      </c>
      <c r="H63" s="98">
        <f>SUM(H51:H62)</f>
        <v>6048</v>
      </c>
      <c r="I63" s="102">
        <f>SUM(I51:I62)</f>
        <v>244157.76000000004</v>
      </c>
      <c r="J63" s="43"/>
      <c r="K63" s="76"/>
      <c r="L63" s="61"/>
    </row>
    <row r="64" spans="1:13" s="4" customFormat="1" ht="5.25" customHeight="1" thickTop="1" thickBot="1">
      <c r="J64" s="23"/>
    </row>
    <row r="65" spans="1:13" s="4" customFormat="1" ht="12" customHeight="1" thickTop="1" thickBot="1">
      <c r="A65" s="15"/>
      <c r="B65" s="15"/>
      <c r="C65" s="16"/>
      <c r="D65" s="17"/>
      <c r="E65" s="15"/>
      <c r="F65" s="15"/>
      <c r="G65" s="18"/>
      <c r="H65" s="18"/>
      <c r="I65" s="19"/>
      <c r="J65" s="43"/>
    </row>
    <row r="66" spans="1:13" s="20" customFormat="1" ht="29.25" customHeight="1" thickTop="1" thickBot="1">
      <c r="A66" s="259" t="s">
        <v>13</v>
      </c>
      <c r="B66" s="260"/>
      <c r="C66" s="261"/>
      <c r="D66" s="262"/>
      <c r="E66" s="262"/>
      <c r="F66" s="285"/>
      <c r="G66" s="52">
        <f>G16+G47+G63</f>
        <v>303330</v>
      </c>
      <c r="H66" s="104">
        <f>H16+H47+H63</f>
        <v>129348</v>
      </c>
      <c r="I66" s="53">
        <f>I47+I16+I63</f>
        <v>5221778.7600000016</v>
      </c>
      <c r="J66" s="47"/>
      <c r="M66" s="107"/>
    </row>
    <row r="67" spans="1:13" ht="20.25" customHeight="1" thickTop="1">
      <c r="A67" s="30"/>
      <c r="B67" s="30"/>
      <c r="M67" s="107"/>
    </row>
    <row r="68" spans="1:13" ht="20.25" customHeight="1">
      <c r="A68" s="30"/>
      <c r="B68" s="30"/>
      <c r="I68" s="51"/>
      <c r="L68" s="7"/>
      <c r="M68" s="108"/>
    </row>
    <row r="69" spans="1:13" ht="7.5" customHeight="1" thickBot="1">
      <c r="A69" s="3"/>
      <c r="B69" s="3"/>
      <c r="C69" s="3"/>
      <c r="D69" s="3"/>
      <c r="E69" s="3"/>
      <c r="F69" s="3"/>
      <c r="G69" s="3"/>
      <c r="H69" s="3"/>
      <c r="I69" s="1"/>
      <c r="J69" s="1"/>
    </row>
    <row r="70" spans="1:13" ht="12.75" hidden="1" customHeight="1">
      <c r="A70" s="3"/>
      <c r="B70" s="3"/>
      <c r="C70" s="3"/>
      <c r="D70" s="3"/>
      <c r="E70" s="3"/>
      <c r="F70" s="3"/>
      <c r="G70" s="3"/>
      <c r="H70" s="3"/>
      <c r="I70" s="1"/>
      <c r="J70" s="1"/>
    </row>
    <row r="71" spans="1:13" ht="15" customHeight="1">
      <c r="A71" s="286" t="s">
        <v>33</v>
      </c>
      <c r="B71" s="287"/>
      <c r="C71" s="287"/>
      <c r="D71" s="287"/>
      <c r="E71" s="287"/>
      <c r="F71" s="287"/>
      <c r="G71" s="288"/>
      <c r="H71" s="105"/>
      <c r="I71"/>
      <c r="M71" s="73"/>
    </row>
    <row r="72" spans="1:13" ht="15" customHeight="1">
      <c r="A72" s="298" t="s">
        <v>34</v>
      </c>
      <c r="B72" s="299"/>
      <c r="C72" s="299"/>
      <c r="D72" s="299"/>
      <c r="E72" s="299"/>
      <c r="F72" s="280">
        <f>I66</f>
        <v>5221778.7600000016</v>
      </c>
      <c r="G72" s="281"/>
      <c r="I72"/>
    </row>
    <row r="73" spans="1:13" ht="15" customHeight="1">
      <c r="A73" s="298" t="s">
        <v>66</v>
      </c>
      <c r="B73" s="299"/>
      <c r="C73" s="299"/>
      <c r="D73" s="299"/>
      <c r="E73" s="299"/>
      <c r="F73" s="280">
        <f>H66*8</f>
        <v>1034784</v>
      </c>
      <c r="G73" s="281"/>
      <c r="I73"/>
      <c r="J73" s="31"/>
      <c r="K73" s="31"/>
      <c r="L73" s="31"/>
    </row>
    <row r="74" spans="1:13" ht="15.95" customHeight="1">
      <c r="A74" s="298" t="s">
        <v>35</v>
      </c>
      <c r="B74" s="299"/>
      <c r="C74" s="299"/>
      <c r="D74" s="299"/>
      <c r="E74" s="299"/>
      <c r="F74" s="280">
        <f>F72-F73</f>
        <v>4186994.7600000016</v>
      </c>
      <c r="G74" s="281"/>
      <c r="I74"/>
      <c r="J74" s="6"/>
    </row>
    <row r="75" spans="1:13" ht="15.95" customHeight="1" thickBot="1">
      <c r="A75" s="296" t="s">
        <v>40</v>
      </c>
      <c r="B75" s="297"/>
      <c r="C75" s="297"/>
      <c r="D75" s="297"/>
      <c r="E75" s="297"/>
      <c r="F75" s="294" t="s">
        <v>67</v>
      </c>
      <c r="G75" s="295"/>
      <c r="I75"/>
      <c r="J75" s="6"/>
    </row>
    <row r="76" spans="1:13">
      <c r="A76"/>
      <c r="B76"/>
      <c r="C76"/>
      <c r="D76"/>
      <c r="E76"/>
      <c r="F76"/>
      <c r="G76"/>
      <c r="H76"/>
      <c r="I76"/>
      <c r="J76" s="7"/>
    </row>
    <row r="77" spans="1:13">
      <c r="A77"/>
      <c r="B77"/>
      <c r="C77"/>
      <c r="D77"/>
      <c r="E77"/>
      <c r="F77"/>
      <c r="G77"/>
      <c r="H77"/>
      <c r="I77"/>
      <c r="J77" s="7"/>
    </row>
    <row r="78" spans="1:13" ht="15.95" customHeight="1">
      <c r="A78"/>
      <c r="B78"/>
      <c r="C78"/>
      <c r="D78"/>
      <c r="E78"/>
      <c r="F78"/>
      <c r="G78" s="105" t="s">
        <v>4</v>
      </c>
      <c r="H78"/>
      <c r="I78"/>
      <c r="J78" s="6"/>
    </row>
    <row r="79" spans="1:13" ht="15.95" customHeight="1">
      <c r="A79"/>
      <c r="B79" t="s">
        <v>68</v>
      </c>
      <c r="C79"/>
      <c r="D79"/>
      <c r="E79"/>
      <c r="F79"/>
      <c r="G79"/>
      <c r="H79" s="105" t="s">
        <v>36</v>
      </c>
      <c r="I79"/>
      <c r="J79" s="8"/>
    </row>
    <row r="80" spans="1:13">
      <c r="A80"/>
      <c r="B80"/>
      <c r="C80"/>
      <c r="D80"/>
      <c r="E80"/>
      <c r="F80"/>
      <c r="G80"/>
      <c r="H80" t="s">
        <v>37</v>
      </c>
      <c r="I80"/>
    </row>
    <row r="81" spans="1:10" ht="13.5" customHeight="1">
      <c r="A81"/>
      <c r="B81"/>
      <c r="C81"/>
      <c r="D81"/>
      <c r="E81"/>
      <c r="F81"/>
      <c r="G81"/>
      <c r="H81" t="s">
        <v>38</v>
      </c>
      <c r="I81"/>
    </row>
    <row r="82" spans="1:10">
      <c r="A82"/>
      <c r="B82"/>
      <c r="C82"/>
      <c r="D82"/>
      <c r="E82"/>
      <c r="F82"/>
      <c r="G82"/>
      <c r="H82" t="s">
        <v>39</v>
      </c>
      <c r="I82"/>
    </row>
    <row r="83" spans="1:10">
      <c r="I83" s="3"/>
      <c r="J83" s="3"/>
    </row>
    <row r="84" spans="1:10">
      <c r="I84" s="3"/>
      <c r="J84" s="3"/>
    </row>
  </sheetData>
  <mergeCells count="57">
    <mergeCell ref="B10:B15"/>
    <mergeCell ref="F73:G73"/>
    <mergeCell ref="A2:I2"/>
    <mergeCell ref="F75:G75"/>
    <mergeCell ref="A75:E75"/>
    <mergeCell ref="A72:E72"/>
    <mergeCell ref="A73:E73"/>
    <mergeCell ref="A74:E74"/>
    <mergeCell ref="A6:B6"/>
    <mergeCell ref="C6:E6"/>
    <mergeCell ref="F6:G6"/>
    <mergeCell ref="H49:H50"/>
    <mergeCell ref="I49:I50"/>
    <mergeCell ref="A63:C63"/>
    <mergeCell ref="I8:I9"/>
    <mergeCell ref="F74:G74"/>
    <mergeCell ref="F72:G72"/>
    <mergeCell ref="D49:D50"/>
    <mergeCell ref="E49:E50"/>
    <mergeCell ref="F49:F50"/>
    <mergeCell ref="B20:B46"/>
    <mergeCell ref="A47:C47"/>
    <mergeCell ref="B51:B62"/>
    <mergeCell ref="C49:C50"/>
    <mergeCell ref="G49:G50"/>
    <mergeCell ref="B49:B50"/>
    <mergeCell ref="A66:F66"/>
    <mergeCell ref="A49:A50"/>
    <mergeCell ref="A71:G71"/>
    <mergeCell ref="L8:L9"/>
    <mergeCell ref="A16:C16"/>
    <mergeCell ref="A18:A19"/>
    <mergeCell ref="C18:C19"/>
    <mergeCell ref="D18:D19"/>
    <mergeCell ref="A8:A9"/>
    <mergeCell ref="K18:K19"/>
    <mergeCell ref="K8:K9"/>
    <mergeCell ref="I18:I19"/>
    <mergeCell ref="F18:F19"/>
    <mergeCell ref="G18:G19"/>
    <mergeCell ref="E18:E19"/>
    <mergeCell ref="G8:G9"/>
    <mergeCell ref="F8:F9"/>
    <mergeCell ref="B18:B19"/>
    <mergeCell ref="H18:H19"/>
    <mergeCell ref="A4:E4"/>
    <mergeCell ref="F4:G4"/>
    <mergeCell ref="H4:I4"/>
    <mergeCell ref="A5:C5"/>
    <mergeCell ref="B8:B9"/>
    <mergeCell ref="D5:F5"/>
    <mergeCell ref="G5:H5"/>
    <mergeCell ref="H8:H9"/>
    <mergeCell ref="C8:C9"/>
    <mergeCell ref="D8:D9"/>
    <mergeCell ref="E8:E9"/>
    <mergeCell ref="H6:I6"/>
  </mergeCells>
  <pageMargins left="0.7" right="0.7" top="0.78740157499999996" bottom="0.78740157499999996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7"/>
  <sheetViews>
    <sheetView zoomScaleNormal="100" workbookViewId="0">
      <selection activeCell="H4" sqref="H4:I4"/>
    </sheetView>
  </sheetViews>
  <sheetFormatPr defaultColWidth="10" defaultRowHeight="12.75"/>
  <cols>
    <col min="1" max="2" width="10" style="2" customWidth="1"/>
    <col min="3" max="3" width="10.140625" style="2" bestFit="1" customWidth="1"/>
    <col min="4" max="7" width="12.7109375" style="2" customWidth="1"/>
    <col min="8" max="8" width="15.42578125" style="2" customWidth="1"/>
    <col min="9" max="9" width="19.7109375" style="2" customWidth="1"/>
    <col min="10" max="10" width="3.42578125" style="2" customWidth="1"/>
    <col min="11" max="11" width="0" style="2" hidden="1" customWidth="1"/>
    <col min="12" max="12" width="20.28515625" style="2" hidden="1" customWidth="1"/>
    <col min="13" max="16384" width="10" style="2"/>
  </cols>
  <sheetData>
    <row r="1" spans="1:12" ht="18.75" customHeight="1">
      <c r="B1" s="5"/>
      <c r="C1" s="5"/>
      <c r="D1" s="5"/>
      <c r="E1" s="5"/>
      <c r="F1" s="5"/>
      <c r="G1" s="5"/>
      <c r="H1" s="5"/>
      <c r="I1" s="60" t="s">
        <v>25</v>
      </c>
      <c r="J1" s="32"/>
    </row>
    <row r="2" spans="1:12" ht="34.5" customHeight="1">
      <c r="A2" s="292" t="s">
        <v>45</v>
      </c>
      <c r="B2" s="293"/>
      <c r="C2" s="293"/>
      <c r="D2" s="293"/>
      <c r="E2" s="293"/>
      <c r="F2" s="293"/>
      <c r="G2" s="293"/>
      <c r="H2" s="293"/>
      <c r="I2" s="293"/>
      <c r="J2" s="32"/>
    </row>
    <row r="3" spans="1:12" ht="13.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2" ht="20.100000000000001" customHeight="1" thickTop="1">
      <c r="A4" s="252" t="s">
        <v>23</v>
      </c>
      <c r="B4" s="253"/>
      <c r="C4" s="253"/>
      <c r="D4" s="253"/>
      <c r="E4" s="254"/>
      <c r="F4" s="267" t="s">
        <v>24</v>
      </c>
      <c r="G4" s="268"/>
      <c r="H4" s="239" t="s">
        <v>69</v>
      </c>
      <c r="I4" s="241"/>
      <c r="J4" s="42"/>
    </row>
    <row r="5" spans="1:12" ht="20.100000000000001" customHeight="1">
      <c r="A5" s="242" t="s">
        <v>0</v>
      </c>
      <c r="B5" s="243"/>
      <c r="C5" s="244"/>
      <c r="D5" s="245" t="s">
        <v>28</v>
      </c>
      <c r="E5" s="270"/>
      <c r="F5" s="270"/>
      <c r="G5" s="271" t="s">
        <v>44</v>
      </c>
      <c r="H5" s="272"/>
      <c r="I5" s="24">
        <v>40.81</v>
      </c>
      <c r="J5" s="44"/>
    </row>
    <row r="6" spans="1:12" ht="20.100000000000001" customHeight="1" thickBot="1">
      <c r="A6" s="247" t="s">
        <v>7</v>
      </c>
      <c r="B6" s="300"/>
      <c r="C6" s="275" t="s">
        <v>43</v>
      </c>
      <c r="D6" s="301"/>
      <c r="E6" s="302"/>
      <c r="F6" s="275" t="s">
        <v>42</v>
      </c>
      <c r="G6" s="302"/>
      <c r="H6" s="275" t="s">
        <v>8</v>
      </c>
      <c r="I6" s="276"/>
      <c r="J6" s="45"/>
    </row>
    <row r="7" spans="1:12" ht="9" customHeight="1" thickTop="1" thickBo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2" s="4" customFormat="1" ht="14.1" customHeight="1" thickTop="1">
      <c r="A8" s="233" t="s">
        <v>1</v>
      </c>
      <c r="B8" s="225" t="s">
        <v>31</v>
      </c>
      <c r="C8" s="225" t="s">
        <v>14</v>
      </c>
      <c r="D8" s="225" t="s">
        <v>2</v>
      </c>
      <c r="E8" s="225" t="s">
        <v>32</v>
      </c>
      <c r="F8" s="225" t="s">
        <v>9</v>
      </c>
      <c r="G8" s="237" t="s">
        <v>11</v>
      </c>
      <c r="H8" s="237" t="s">
        <v>20</v>
      </c>
      <c r="I8" s="278" t="s">
        <v>30</v>
      </c>
      <c r="J8" s="22"/>
      <c r="K8" s="257" t="s">
        <v>16</v>
      </c>
      <c r="L8" s="264" t="s">
        <v>15</v>
      </c>
    </row>
    <row r="9" spans="1:12" s="4" customFormat="1" ht="12" customHeight="1" thickBot="1">
      <c r="A9" s="277"/>
      <c r="B9" s="269"/>
      <c r="C9" s="274"/>
      <c r="D9" s="274"/>
      <c r="E9" s="274"/>
      <c r="F9" s="274"/>
      <c r="G9" s="273"/>
      <c r="H9" s="273"/>
      <c r="I9" s="303"/>
      <c r="J9" s="46"/>
      <c r="K9" s="258"/>
      <c r="L9" s="265"/>
    </row>
    <row r="10" spans="1:12" s="4" customFormat="1" ht="15.95" customHeight="1" thickTop="1">
      <c r="A10" s="93">
        <v>440322</v>
      </c>
      <c r="B10" s="289" t="s">
        <v>59</v>
      </c>
      <c r="C10" s="94">
        <v>5</v>
      </c>
      <c r="D10" s="90">
        <v>250</v>
      </c>
      <c r="E10" s="90">
        <v>63</v>
      </c>
      <c r="F10" s="90">
        <v>20</v>
      </c>
      <c r="G10" s="96">
        <f>D10*E10</f>
        <v>15750</v>
      </c>
      <c r="H10" s="96">
        <f t="shared" ref="H10:H15" si="0">F10*D10</f>
        <v>5000</v>
      </c>
      <c r="I10" s="99">
        <f t="shared" ref="I10:I15" si="1">H10*$I$5</f>
        <v>204050</v>
      </c>
      <c r="J10" s="43"/>
      <c r="K10" s="48" t="s">
        <v>17</v>
      </c>
      <c r="L10" s="55" t="s">
        <v>18</v>
      </c>
    </row>
    <row r="11" spans="1:12" s="4" customFormat="1" ht="15.95" customHeight="1">
      <c r="A11" s="11">
        <v>440322</v>
      </c>
      <c r="B11" s="290"/>
      <c r="C11" s="12">
        <v>22</v>
      </c>
      <c r="D11" s="89">
        <v>250</v>
      </c>
      <c r="E11" s="89">
        <v>57</v>
      </c>
      <c r="F11" s="89">
        <v>18</v>
      </c>
      <c r="G11" s="96">
        <f t="shared" ref="G11:G21" si="2">D11*E11</f>
        <v>14250</v>
      </c>
      <c r="H11" s="97">
        <f t="shared" si="0"/>
        <v>4500</v>
      </c>
      <c r="I11" s="99">
        <f t="shared" si="1"/>
        <v>183645</v>
      </c>
      <c r="J11" s="43"/>
      <c r="K11" s="48" t="s">
        <v>17</v>
      </c>
      <c r="L11" s="55" t="s">
        <v>18</v>
      </c>
    </row>
    <row r="12" spans="1:12" s="4" customFormat="1" ht="15.95" customHeight="1">
      <c r="A12" s="11">
        <v>440322</v>
      </c>
      <c r="B12" s="290"/>
      <c r="C12" s="12">
        <v>27</v>
      </c>
      <c r="D12" s="89">
        <v>249</v>
      </c>
      <c r="E12" s="89">
        <v>59</v>
      </c>
      <c r="F12" s="89">
        <v>18</v>
      </c>
      <c r="G12" s="96">
        <f t="shared" si="2"/>
        <v>14691</v>
      </c>
      <c r="H12" s="97">
        <f t="shared" si="0"/>
        <v>4482</v>
      </c>
      <c r="I12" s="99">
        <f t="shared" si="1"/>
        <v>182910.42</v>
      </c>
      <c r="J12" s="43"/>
      <c r="K12" s="48" t="s">
        <v>17</v>
      </c>
      <c r="L12" s="55" t="s">
        <v>18</v>
      </c>
    </row>
    <row r="13" spans="1:12" s="4" customFormat="1" ht="15.95" customHeight="1">
      <c r="A13" s="11">
        <v>440322</v>
      </c>
      <c r="B13" s="290"/>
      <c r="C13" s="12">
        <v>48</v>
      </c>
      <c r="D13" s="89">
        <v>249</v>
      </c>
      <c r="E13" s="89">
        <v>57</v>
      </c>
      <c r="F13" s="89">
        <v>18</v>
      </c>
      <c r="G13" s="96">
        <f t="shared" si="2"/>
        <v>14193</v>
      </c>
      <c r="H13" s="96">
        <f t="shared" si="0"/>
        <v>4482</v>
      </c>
      <c r="I13" s="99">
        <f t="shared" si="1"/>
        <v>182910.42</v>
      </c>
      <c r="J13" s="43"/>
      <c r="K13" s="48"/>
      <c r="L13" s="55"/>
    </row>
    <row r="14" spans="1:12" s="4" customFormat="1" ht="15.95" customHeight="1">
      <c r="A14" s="11">
        <v>440322</v>
      </c>
      <c r="B14" s="290"/>
      <c r="C14" s="12">
        <v>115</v>
      </c>
      <c r="D14" s="89">
        <v>61</v>
      </c>
      <c r="E14" s="89">
        <v>62</v>
      </c>
      <c r="F14" s="89">
        <v>18</v>
      </c>
      <c r="G14" s="96">
        <f t="shared" si="2"/>
        <v>3782</v>
      </c>
      <c r="H14" s="96">
        <f t="shared" si="0"/>
        <v>1098</v>
      </c>
      <c r="I14" s="99">
        <f t="shared" si="1"/>
        <v>44809.380000000005</v>
      </c>
      <c r="J14" s="43"/>
      <c r="K14" s="48"/>
      <c r="L14" s="55"/>
    </row>
    <row r="15" spans="1:12" s="4" customFormat="1" ht="15.95" customHeight="1" thickBot="1">
      <c r="A15" s="119">
        <v>440322</v>
      </c>
      <c r="B15" s="290"/>
      <c r="C15" s="120">
        <v>118</v>
      </c>
      <c r="D15" s="113">
        <v>61</v>
      </c>
      <c r="E15" s="113">
        <v>60</v>
      </c>
      <c r="F15" s="113">
        <v>18</v>
      </c>
      <c r="G15" s="114">
        <f>D15*E15</f>
        <v>3660</v>
      </c>
      <c r="H15" s="114">
        <f t="shared" si="0"/>
        <v>1098</v>
      </c>
      <c r="I15" s="121">
        <f t="shared" si="1"/>
        <v>44809.380000000005</v>
      </c>
      <c r="J15" s="43"/>
      <c r="K15" s="48"/>
      <c r="L15" s="55"/>
    </row>
    <row r="16" spans="1:12" s="4" customFormat="1" ht="30.6" customHeight="1" thickBot="1">
      <c r="A16" s="304" t="s">
        <v>72</v>
      </c>
      <c r="B16" s="305"/>
      <c r="C16" s="305"/>
      <c r="D16" s="305"/>
      <c r="E16" s="305"/>
      <c r="F16" s="305"/>
      <c r="G16" s="305"/>
      <c r="H16" s="305"/>
      <c r="I16" s="306"/>
      <c r="J16" s="43"/>
      <c r="K16" s="76"/>
      <c r="L16" s="110"/>
    </row>
    <row r="17" spans="1:12" s="4" customFormat="1" ht="15.95" customHeight="1" thickBot="1">
      <c r="A17" s="230" t="s">
        <v>3</v>
      </c>
      <c r="B17" s="231"/>
      <c r="C17" s="232"/>
      <c r="D17" s="25"/>
      <c r="E17" s="26"/>
      <c r="F17" s="26"/>
      <c r="G17" s="98">
        <f>SUM(G10:G15)</f>
        <v>66326</v>
      </c>
      <c r="H17" s="98">
        <f>SUM(H10:H15)</f>
        <v>20660</v>
      </c>
      <c r="I17" s="100">
        <f>SUM(I10:I15)</f>
        <v>843134.60000000009</v>
      </c>
      <c r="J17" s="23"/>
    </row>
    <row r="18" spans="1:12" s="4" customFormat="1" ht="8.25" customHeight="1" thickTop="1" thickBot="1">
      <c r="A18" s="37"/>
      <c r="B18" s="37"/>
      <c r="C18" s="37"/>
      <c r="D18" s="39"/>
      <c r="E18" s="37"/>
      <c r="F18" s="37"/>
      <c r="G18" s="40"/>
      <c r="H18" s="40"/>
      <c r="I18" s="41"/>
      <c r="J18" s="23"/>
    </row>
    <row r="19" spans="1:12" s="4" customFormat="1" ht="13.5" customHeight="1" thickTop="1">
      <c r="A19" s="233" t="s">
        <v>1</v>
      </c>
      <c r="B19" s="225" t="s">
        <v>31</v>
      </c>
      <c r="C19" s="225" t="s">
        <v>14</v>
      </c>
      <c r="D19" s="225" t="s">
        <v>2</v>
      </c>
      <c r="E19" s="225" t="s">
        <v>12</v>
      </c>
      <c r="F19" s="225" t="s">
        <v>9</v>
      </c>
      <c r="G19" s="237" t="s">
        <v>11</v>
      </c>
      <c r="H19" s="225" t="s">
        <v>20</v>
      </c>
      <c r="I19" s="278" t="s">
        <v>30</v>
      </c>
      <c r="J19" s="22"/>
      <c r="K19" s="257" t="s">
        <v>16</v>
      </c>
    </row>
    <row r="20" spans="1:12" s="4" customFormat="1" ht="12" customHeight="1" thickBot="1">
      <c r="A20" s="277"/>
      <c r="B20" s="269"/>
      <c r="C20" s="274"/>
      <c r="D20" s="274"/>
      <c r="E20" s="274"/>
      <c r="F20" s="274"/>
      <c r="G20" s="273"/>
      <c r="H20" s="226"/>
      <c r="I20" s="279"/>
      <c r="J20" s="46"/>
      <c r="K20" s="258"/>
    </row>
    <row r="21" spans="1:12" ht="15.95" customHeight="1" thickTop="1">
      <c r="A21" s="91">
        <v>440323</v>
      </c>
      <c r="B21" s="282" t="s">
        <v>60</v>
      </c>
      <c r="C21" s="91">
        <v>1</v>
      </c>
      <c r="D21" s="92">
        <v>250</v>
      </c>
      <c r="E21" s="92">
        <v>85</v>
      </c>
      <c r="F21" s="90">
        <v>42</v>
      </c>
      <c r="G21" s="96">
        <f t="shared" si="2"/>
        <v>21250</v>
      </c>
      <c r="H21" s="96">
        <f>F21*D21</f>
        <v>10500</v>
      </c>
      <c r="I21" s="101">
        <f>H21*$I$5</f>
        <v>428505</v>
      </c>
      <c r="J21" s="43"/>
      <c r="K21" s="48" t="s">
        <v>26</v>
      </c>
      <c r="L21" s="61" t="s">
        <v>27</v>
      </c>
    </row>
    <row r="22" spans="1:12" ht="15.95" customHeight="1">
      <c r="A22" s="71">
        <v>440323</v>
      </c>
      <c r="B22" s="283"/>
      <c r="C22" s="71">
        <v>2</v>
      </c>
      <c r="D22" s="72">
        <v>250</v>
      </c>
      <c r="E22" s="72">
        <v>85</v>
      </c>
      <c r="F22" s="90">
        <v>42</v>
      </c>
      <c r="G22" s="96">
        <f>D22*E22</f>
        <v>21250</v>
      </c>
      <c r="H22" s="97">
        <f>F22*D22</f>
        <v>10500</v>
      </c>
      <c r="I22" s="101">
        <f t="shared" ref="I22:I47" si="3">H22*$I$5</f>
        <v>428505</v>
      </c>
      <c r="J22" s="43"/>
      <c r="K22" s="48"/>
      <c r="L22" s="61"/>
    </row>
    <row r="23" spans="1:12" ht="15.95" customHeight="1">
      <c r="A23" s="71">
        <v>440323</v>
      </c>
      <c r="B23" s="283"/>
      <c r="C23" s="71">
        <v>3</v>
      </c>
      <c r="D23" s="72">
        <v>250</v>
      </c>
      <c r="E23" s="72">
        <v>85</v>
      </c>
      <c r="F23" s="90">
        <v>42</v>
      </c>
      <c r="G23" s="96">
        <f t="shared" ref="G23:G46" si="4">D23*E23</f>
        <v>21250</v>
      </c>
      <c r="H23" s="97">
        <f t="shared" ref="H23:H46" si="5">F23*D23</f>
        <v>10500</v>
      </c>
      <c r="I23" s="101">
        <f t="shared" si="3"/>
        <v>428505</v>
      </c>
      <c r="J23" s="43"/>
      <c r="K23" s="48"/>
      <c r="L23" s="61"/>
    </row>
    <row r="24" spans="1:12" ht="15.95" customHeight="1">
      <c r="A24" s="71">
        <v>440323</v>
      </c>
      <c r="B24" s="283"/>
      <c r="C24" s="71">
        <v>4</v>
      </c>
      <c r="D24" s="72">
        <v>250</v>
      </c>
      <c r="E24" s="72">
        <v>85</v>
      </c>
      <c r="F24" s="90">
        <v>42</v>
      </c>
      <c r="G24" s="96">
        <f t="shared" si="4"/>
        <v>21250</v>
      </c>
      <c r="H24" s="96">
        <f t="shared" si="5"/>
        <v>10500</v>
      </c>
      <c r="I24" s="101">
        <f t="shared" si="3"/>
        <v>428505</v>
      </c>
      <c r="J24" s="43"/>
      <c r="K24" s="48"/>
      <c r="L24" s="61"/>
    </row>
    <row r="25" spans="1:12" ht="15.95" customHeight="1">
      <c r="A25" s="71">
        <v>440323</v>
      </c>
      <c r="B25" s="283"/>
      <c r="C25" s="71">
        <v>5</v>
      </c>
      <c r="D25" s="72">
        <v>250</v>
      </c>
      <c r="E25" s="72">
        <v>85</v>
      </c>
      <c r="F25" s="90">
        <v>42</v>
      </c>
      <c r="G25" s="96">
        <f t="shared" si="4"/>
        <v>21250</v>
      </c>
      <c r="H25" s="96">
        <f t="shared" si="5"/>
        <v>10500</v>
      </c>
      <c r="I25" s="101">
        <f t="shared" si="3"/>
        <v>428505</v>
      </c>
      <c r="J25" s="43"/>
      <c r="K25" s="48"/>
      <c r="L25" s="61"/>
    </row>
    <row r="26" spans="1:12" ht="15.95" customHeight="1">
      <c r="A26" s="71">
        <v>440323</v>
      </c>
      <c r="B26" s="283"/>
      <c r="C26" s="71">
        <v>6</v>
      </c>
      <c r="D26" s="72">
        <v>250</v>
      </c>
      <c r="E26" s="72">
        <v>85</v>
      </c>
      <c r="F26" s="90">
        <v>42</v>
      </c>
      <c r="G26" s="96">
        <f t="shared" si="4"/>
        <v>21250</v>
      </c>
      <c r="H26" s="96">
        <f t="shared" si="5"/>
        <v>10500</v>
      </c>
      <c r="I26" s="101">
        <f t="shared" si="3"/>
        <v>428505</v>
      </c>
      <c r="J26" s="43"/>
      <c r="K26" s="48"/>
      <c r="L26" s="61"/>
    </row>
    <row r="27" spans="1:12" ht="15.95" customHeight="1">
      <c r="A27" s="71">
        <v>440323</v>
      </c>
      <c r="B27" s="283"/>
      <c r="C27" s="71">
        <v>7</v>
      </c>
      <c r="D27" s="72">
        <v>250</v>
      </c>
      <c r="E27" s="72">
        <v>85</v>
      </c>
      <c r="F27" s="90">
        <v>42</v>
      </c>
      <c r="G27" s="96">
        <f t="shared" si="4"/>
        <v>21250</v>
      </c>
      <c r="H27" s="96">
        <f t="shared" si="5"/>
        <v>10500</v>
      </c>
      <c r="I27" s="101">
        <f t="shared" si="3"/>
        <v>428505</v>
      </c>
      <c r="J27" s="43"/>
      <c r="K27" s="48"/>
      <c r="L27" s="61"/>
    </row>
    <row r="28" spans="1:12" ht="15.95" customHeight="1">
      <c r="A28" s="71">
        <v>440323</v>
      </c>
      <c r="B28" s="283"/>
      <c r="C28" s="71">
        <v>8</v>
      </c>
      <c r="D28" s="72">
        <v>250</v>
      </c>
      <c r="E28" s="72">
        <v>85</v>
      </c>
      <c r="F28" s="90">
        <v>42</v>
      </c>
      <c r="G28" s="96">
        <f t="shared" si="4"/>
        <v>21250</v>
      </c>
      <c r="H28" s="96">
        <f t="shared" si="5"/>
        <v>10500</v>
      </c>
      <c r="I28" s="101">
        <f t="shared" si="3"/>
        <v>428505</v>
      </c>
      <c r="J28" s="43"/>
      <c r="K28" s="48"/>
      <c r="L28" s="61"/>
    </row>
    <row r="29" spans="1:12" ht="15.95" customHeight="1">
      <c r="A29" s="71">
        <v>440323</v>
      </c>
      <c r="B29" s="283"/>
      <c r="C29" s="71">
        <v>9</v>
      </c>
      <c r="D29" s="72">
        <v>250</v>
      </c>
      <c r="E29" s="72">
        <v>85</v>
      </c>
      <c r="F29" s="90">
        <v>42</v>
      </c>
      <c r="G29" s="96">
        <f t="shared" si="4"/>
        <v>21250</v>
      </c>
      <c r="H29" s="96">
        <f t="shared" si="5"/>
        <v>10500</v>
      </c>
      <c r="I29" s="101">
        <f t="shared" si="3"/>
        <v>428505</v>
      </c>
      <c r="J29" s="43"/>
      <c r="K29" s="48"/>
      <c r="L29" s="61"/>
    </row>
    <row r="30" spans="1:12" ht="15.95" customHeight="1">
      <c r="A30" s="71">
        <v>440323</v>
      </c>
      <c r="B30" s="283"/>
      <c r="C30" s="71">
        <v>10</v>
      </c>
      <c r="D30" s="72">
        <v>250</v>
      </c>
      <c r="E30" s="72">
        <v>85</v>
      </c>
      <c r="F30" s="90">
        <v>42</v>
      </c>
      <c r="G30" s="96">
        <f t="shared" si="4"/>
        <v>21250</v>
      </c>
      <c r="H30" s="96">
        <f t="shared" si="5"/>
        <v>10500</v>
      </c>
      <c r="I30" s="101">
        <f t="shared" si="3"/>
        <v>428505</v>
      </c>
      <c r="J30" s="43"/>
      <c r="K30" s="48"/>
      <c r="L30" s="61"/>
    </row>
    <row r="31" spans="1:12" ht="15.95" customHeight="1">
      <c r="A31" s="71">
        <v>440323</v>
      </c>
      <c r="B31" s="283"/>
      <c r="C31" s="71">
        <v>11</v>
      </c>
      <c r="D31" s="72">
        <v>250</v>
      </c>
      <c r="E31" s="72">
        <v>85</v>
      </c>
      <c r="F31" s="90">
        <v>42</v>
      </c>
      <c r="G31" s="96">
        <f t="shared" si="4"/>
        <v>21250</v>
      </c>
      <c r="H31" s="96">
        <f t="shared" si="5"/>
        <v>10500</v>
      </c>
      <c r="I31" s="101">
        <f t="shared" si="3"/>
        <v>428505</v>
      </c>
      <c r="J31" s="43"/>
      <c r="K31" s="48"/>
      <c r="L31" s="61"/>
    </row>
    <row r="32" spans="1:12" ht="15.95" customHeight="1">
      <c r="A32" s="71">
        <v>440323</v>
      </c>
      <c r="B32" s="283"/>
      <c r="C32" s="71">
        <v>12</v>
      </c>
      <c r="D32" s="72">
        <v>250</v>
      </c>
      <c r="E32" s="72">
        <v>85</v>
      </c>
      <c r="F32" s="90">
        <v>42</v>
      </c>
      <c r="G32" s="96">
        <f t="shared" si="4"/>
        <v>21250</v>
      </c>
      <c r="H32" s="96">
        <f t="shared" si="5"/>
        <v>10500</v>
      </c>
      <c r="I32" s="101">
        <f t="shared" si="3"/>
        <v>428505</v>
      </c>
      <c r="J32" s="43"/>
      <c r="K32" s="48"/>
      <c r="L32" s="61"/>
    </row>
    <row r="33" spans="1:12" ht="15.95" customHeight="1">
      <c r="A33" s="71">
        <v>440323</v>
      </c>
      <c r="B33" s="283"/>
      <c r="C33" s="71">
        <v>13</v>
      </c>
      <c r="D33" s="72">
        <v>250</v>
      </c>
      <c r="E33" s="72">
        <v>85</v>
      </c>
      <c r="F33" s="90">
        <v>42</v>
      </c>
      <c r="G33" s="96">
        <f t="shared" si="4"/>
        <v>21250</v>
      </c>
      <c r="H33" s="96">
        <f t="shared" si="5"/>
        <v>10500</v>
      </c>
      <c r="I33" s="101">
        <f t="shared" si="3"/>
        <v>428505</v>
      </c>
      <c r="J33" s="43"/>
      <c r="K33" s="48"/>
      <c r="L33" s="61"/>
    </row>
    <row r="34" spans="1:12" ht="15.95" customHeight="1">
      <c r="A34" s="71">
        <v>440323</v>
      </c>
      <c r="B34" s="283"/>
      <c r="C34" s="71">
        <v>14</v>
      </c>
      <c r="D34" s="72">
        <v>250</v>
      </c>
      <c r="E34" s="72">
        <v>85</v>
      </c>
      <c r="F34" s="90">
        <v>42</v>
      </c>
      <c r="G34" s="96">
        <f t="shared" si="4"/>
        <v>21250</v>
      </c>
      <c r="H34" s="96">
        <f t="shared" si="5"/>
        <v>10500</v>
      </c>
      <c r="I34" s="101">
        <f t="shared" si="3"/>
        <v>428505</v>
      </c>
      <c r="J34" s="43"/>
      <c r="K34" s="48"/>
      <c r="L34" s="61"/>
    </row>
    <row r="35" spans="1:12" ht="15.95" customHeight="1">
      <c r="A35" s="71">
        <v>440323</v>
      </c>
      <c r="B35" s="283"/>
      <c r="C35" s="71">
        <v>15</v>
      </c>
      <c r="D35" s="72">
        <v>360</v>
      </c>
      <c r="E35" s="72">
        <v>85</v>
      </c>
      <c r="F35" s="90">
        <v>42</v>
      </c>
      <c r="G35" s="96">
        <f t="shared" si="4"/>
        <v>30600</v>
      </c>
      <c r="H35" s="96">
        <f t="shared" si="5"/>
        <v>15120</v>
      </c>
      <c r="I35" s="101">
        <f t="shared" si="3"/>
        <v>617047.20000000007</v>
      </c>
      <c r="J35" s="43"/>
      <c r="K35" s="48"/>
      <c r="L35" s="61"/>
    </row>
    <row r="36" spans="1:12" ht="15.95" customHeight="1">
      <c r="A36" s="71">
        <v>440323</v>
      </c>
      <c r="B36" s="283"/>
      <c r="C36" s="71">
        <v>16</v>
      </c>
      <c r="D36" s="72">
        <v>250</v>
      </c>
      <c r="E36" s="72">
        <v>85</v>
      </c>
      <c r="F36" s="90">
        <v>42</v>
      </c>
      <c r="G36" s="96">
        <f t="shared" si="4"/>
        <v>21250</v>
      </c>
      <c r="H36" s="96">
        <f t="shared" si="5"/>
        <v>10500</v>
      </c>
      <c r="I36" s="101">
        <f t="shared" si="3"/>
        <v>428505</v>
      </c>
      <c r="J36" s="43"/>
      <c r="K36" s="48"/>
      <c r="L36" s="61"/>
    </row>
    <row r="37" spans="1:12" ht="15.95" customHeight="1">
      <c r="A37" s="71">
        <v>440323</v>
      </c>
      <c r="B37" s="283"/>
      <c r="C37" s="71">
        <v>101</v>
      </c>
      <c r="D37" s="72">
        <v>110</v>
      </c>
      <c r="E37" s="72">
        <v>85</v>
      </c>
      <c r="F37" s="90">
        <v>42</v>
      </c>
      <c r="G37" s="96">
        <f t="shared" si="4"/>
        <v>9350</v>
      </c>
      <c r="H37" s="96">
        <f t="shared" si="5"/>
        <v>4620</v>
      </c>
      <c r="I37" s="101">
        <f t="shared" si="3"/>
        <v>188542.2</v>
      </c>
      <c r="J37" s="43"/>
      <c r="K37" s="48"/>
      <c r="L37" s="61"/>
    </row>
    <row r="38" spans="1:12" ht="15.95" customHeight="1">
      <c r="A38" s="71">
        <v>440323</v>
      </c>
      <c r="B38" s="283"/>
      <c r="C38" s="71">
        <v>102</v>
      </c>
      <c r="D38" s="72">
        <v>110</v>
      </c>
      <c r="E38" s="72">
        <v>85</v>
      </c>
      <c r="F38" s="90">
        <v>42</v>
      </c>
      <c r="G38" s="96">
        <f t="shared" si="4"/>
        <v>9350</v>
      </c>
      <c r="H38" s="96">
        <f t="shared" si="5"/>
        <v>4620</v>
      </c>
      <c r="I38" s="101">
        <f t="shared" si="3"/>
        <v>188542.2</v>
      </c>
      <c r="J38" s="43"/>
      <c r="K38" s="48"/>
      <c r="L38" s="61"/>
    </row>
    <row r="39" spans="1:12" ht="15.95" customHeight="1">
      <c r="A39" s="71">
        <v>440323</v>
      </c>
      <c r="B39" s="283"/>
      <c r="C39" s="71">
        <v>103</v>
      </c>
      <c r="D39" s="72">
        <v>114</v>
      </c>
      <c r="E39" s="72">
        <v>85</v>
      </c>
      <c r="F39" s="90">
        <v>42</v>
      </c>
      <c r="G39" s="96">
        <f t="shared" si="4"/>
        <v>9690</v>
      </c>
      <c r="H39" s="96">
        <f t="shared" si="5"/>
        <v>4788</v>
      </c>
      <c r="I39" s="101">
        <f t="shared" si="3"/>
        <v>195398.28</v>
      </c>
      <c r="J39" s="43"/>
      <c r="K39" s="48"/>
      <c r="L39" s="61"/>
    </row>
    <row r="40" spans="1:12" ht="15.95" customHeight="1">
      <c r="A40" s="71">
        <v>440323</v>
      </c>
      <c r="B40" s="283"/>
      <c r="C40" s="71">
        <v>104</v>
      </c>
      <c r="D40" s="72">
        <v>114</v>
      </c>
      <c r="E40" s="72">
        <v>85</v>
      </c>
      <c r="F40" s="90">
        <v>42</v>
      </c>
      <c r="G40" s="96">
        <f t="shared" si="4"/>
        <v>9690</v>
      </c>
      <c r="H40" s="96">
        <f t="shared" si="5"/>
        <v>4788</v>
      </c>
      <c r="I40" s="101">
        <f t="shared" si="3"/>
        <v>195398.28</v>
      </c>
      <c r="J40" s="43"/>
      <c r="K40" s="48"/>
      <c r="L40" s="61"/>
    </row>
    <row r="41" spans="1:12" ht="15.95" customHeight="1">
      <c r="A41" s="71">
        <v>440323</v>
      </c>
      <c r="B41" s="283"/>
      <c r="C41" s="71">
        <v>105</v>
      </c>
      <c r="D41" s="72">
        <v>114</v>
      </c>
      <c r="E41" s="72">
        <v>85</v>
      </c>
      <c r="F41" s="90">
        <v>42</v>
      </c>
      <c r="G41" s="96">
        <f t="shared" si="4"/>
        <v>9690</v>
      </c>
      <c r="H41" s="96">
        <f t="shared" si="5"/>
        <v>4788</v>
      </c>
      <c r="I41" s="101">
        <f t="shared" si="3"/>
        <v>195398.28</v>
      </c>
      <c r="J41" s="43"/>
      <c r="K41" s="48"/>
      <c r="L41" s="61"/>
    </row>
    <row r="42" spans="1:12" ht="15.95" customHeight="1">
      <c r="A42" s="71">
        <v>440323</v>
      </c>
      <c r="B42" s="283"/>
      <c r="C42" s="71">
        <v>106</v>
      </c>
      <c r="D42" s="72">
        <v>114</v>
      </c>
      <c r="E42" s="72">
        <v>85</v>
      </c>
      <c r="F42" s="90">
        <v>42</v>
      </c>
      <c r="G42" s="96">
        <f t="shared" si="4"/>
        <v>9690</v>
      </c>
      <c r="H42" s="96">
        <f t="shared" si="5"/>
        <v>4788</v>
      </c>
      <c r="I42" s="101">
        <f t="shared" si="3"/>
        <v>195398.28</v>
      </c>
      <c r="J42" s="43"/>
      <c r="K42" s="48"/>
      <c r="L42" s="61"/>
    </row>
    <row r="43" spans="1:12" ht="15.95" customHeight="1">
      <c r="A43" s="71">
        <v>440323</v>
      </c>
      <c r="B43" s="283"/>
      <c r="C43" s="71">
        <v>107</v>
      </c>
      <c r="D43" s="72">
        <v>114</v>
      </c>
      <c r="E43" s="72">
        <v>85</v>
      </c>
      <c r="F43" s="90">
        <v>42</v>
      </c>
      <c r="G43" s="96">
        <f t="shared" si="4"/>
        <v>9690</v>
      </c>
      <c r="H43" s="96">
        <f t="shared" si="5"/>
        <v>4788</v>
      </c>
      <c r="I43" s="101">
        <f t="shared" si="3"/>
        <v>195398.28</v>
      </c>
      <c r="J43" s="43"/>
      <c r="K43" s="48"/>
      <c r="L43" s="61"/>
    </row>
    <row r="44" spans="1:12" ht="15.95" customHeight="1">
      <c r="A44" s="71">
        <v>440323</v>
      </c>
      <c r="B44" s="283"/>
      <c r="C44" s="71">
        <v>108</v>
      </c>
      <c r="D44" s="72">
        <v>114</v>
      </c>
      <c r="E44" s="72">
        <v>85</v>
      </c>
      <c r="F44" s="90">
        <v>42</v>
      </c>
      <c r="G44" s="96">
        <f t="shared" si="4"/>
        <v>9690</v>
      </c>
      <c r="H44" s="96">
        <f t="shared" si="5"/>
        <v>4788</v>
      </c>
      <c r="I44" s="101">
        <f t="shared" si="3"/>
        <v>195398.28</v>
      </c>
      <c r="J44" s="43"/>
      <c r="K44" s="48"/>
      <c r="L44" s="61"/>
    </row>
    <row r="45" spans="1:12" ht="15.95" customHeight="1">
      <c r="A45" s="71">
        <v>440323</v>
      </c>
      <c r="B45" s="283"/>
      <c r="C45" s="71">
        <v>109</v>
      </c>
      <c r="D45" s="72">
        <v>114</v>
      </c>
      <c r="E45" s="72">
        <v>85</v>
      </c>
      <c r="F45" s="90">
        <v>42</v>
      </c>
      <c r="G45" s="96">
        <f t="shared" si="4"/>
        <v>9690</v>
      </c>
      <c r="H45" s="96">
        <f t="shared" si="5"/>
        <v>4788</v>
      </c>
      <c r="I45" s="101">
        <f t="shared" si="3"/>
        <v>195398.28</v>
      </c>
      <c r="J45" s="43"/>
      <c r="K45" s="48"/>
      <c r="L45" s="61"/>
    </row>
    <row r="46" spans="1:12" ht="15.95" customHeight="1">
      <c r="A46" s="71">
        <v>440323</v>
      </c>
      <c r="B46" s="283"/>
      <c r="C46" s="71">
        <v>110</v>
      </c>
      <c r="D46" s="72">
        <v>114</v>
      </c>
      <c r="E46" s="72">
        <v>85</v>
      </c>
      <c r="F46" s="90">
        <v>42</v>
      </c>
      <c r="G46" s="96">
        <f t="shared" si="4"/>
        <v>9690</v>
      </c>
      <c r="H46" s="96">
        <f t="shared" si="5"/>
        <v>4788</v>
      </c>
      <c r="I46" s="101">
        <f t="shared" si="3"/>
        <v>195398.28</v>
      </c>
      <c r="J46" s="43"/>
      <c r="K46" s="48"/>
      <c r="L46" s="61"/>
    </row>
    <row r="47" spans="1:12" ht="15.95" customHeight="1" thickBot="1">
      <c r="A47" s="111">
        <v>440323</v>
      </c>
      <c r="B47" s="283"/>
      <c r="C47" s="111">
        <v>112</v>
      </c>
      <c r="D47" s="112">
        <v>110</v>
      </c>
      <c r="E47" s="112">
        <v>85</v>
      </c>
      <c r="F47" s="117">
        <v>42</v>
      </c>
      <c r="G47" s="114">
        <f>D47*E47</f>
        <v>9350</v>
      </c>
      <c r="H47" s="114">
        <f>F47*D47</f>
        <v>4620</v>
      </c>
      <c r="I47" s="118">
        <f t="shared" si="3"/>
        <v>188542.2</v>
      </c>
      <c r="J47" s="43"/>
      <c r="K47" s="48"/>
      <c r="L47" s="61"/>
    </row>
    <row r="48" spans="1:12" ht="24.75" customHeight="1" thickBot="1">
      <c r="A48" s="307" t="s">
        <v>73</v>
      </c>
      <c r="B48" s="308"/>
      <c r="C48" s="308"/>
      <c r="D48" s="308"/>
      <c r="E48" s="308"/>
      <c r="F48" s="308"/>
      <c r="G48" s="308"/>
      <c r="H48" s="308"/>
      <c r="I48" s="309"/>
      <c r="J48" s="43"/>
      <c r="K48" s="76"/>
      <c r="L48" s="61"/>
    </row>
    <row r="49" spans="1:12" ht="15.95" customHeight="1" thickBot="1">
      <c r="A49" s="230" t="s">
        <v>3</v>
      </c>
      <c r="B49" s="231"/>
      <c r="C49" s="232"/>
      <c r="D49" s="25"/>
      <c r="E49" s="26"/>
      <c r="F49" s="26"/>
      <c r="G49" s="98">
        <f>SUM(G21:G47)</f>
        <v>454920</v>
      </c>
      <c r="H49" s="98">
        <f>SUM(H21:H47)</f>
        <v>224784</v>
      </c>
      <c r="I49" s="102">
        <f>SUM(I21:I47)</f>
        <v>9173435.0399999991</v>
      </c>
      <c r="J49" s="43"/>
      <c r="K49" s="76"/>
      <c r="L49" s="61"/>
    </row>
    <row r="50" spans="1:12" ht="6.75" customHeight="1" thickTop="1" thickBot="1">
      <c r="A50" s="77"/>
      <c r="B50" s="77"/>
      <c r="C50" s="77"/>
      <c r="D50" s="78"/>
      <c r="E50" s="78"/>
      <c r="F50" s="79"/>
      <c r="G50" s="74"/>
      <c r="H50" s="74"/>
      <c r="I50" s="75"/>
      <c r="J50" s="43"/>
      <c r="K50" s="76"/>
      <c r="L50" s="61"/>
    </row>
    <row r="51" spans="1:12" ht="15.95" customHeight="1" thickTop="1">
      <c r="A51" s="233" t="s">
        <v>1</v>
      </c>
      <c r="B51" s="225" t="s">
        <v>31</v>
      </c>
      <c r="C51" s="225" t="s">
        <v>14</v>
      </c>
      <c r="D51" s="225" t="s">
        <v>2</v>
      </c>
      <c r="E51" s="225" t="s">
        <v>12</v>
      </c>
      <c r="F51" s="225" t="s">
        <v>9</v>
      </c>
      <c r="G51" s="237" t="s">
        <v>11</v>
      </c>
      <c r="H51" s="225" t="s">
        <v>20</v>
      </c>
      <c r="I51" s="278" t="s">
        <v>30</v>
      </c>
      <c r="J51" s="43"/>
      <c r="K51" s="76"/>
      <c r="L51" s="61"/>
    </row>
    <row r="52" spans="1:12" ht="15.95" customHeight="1" thickBot="1">
      <c r="A52" s="277"/>
      <c r="B52" s="269"/>
      <c r="C52" s="274"/>
      <c r="D52" s="274"/>
      <c r="E52" s="274"/>
      <c r="F52" s="274"/>
      <c r="G52" s="273"/>
      <c r="H52" s="226"/>
      <c r="I52" s="279"/>
      <c r="J52" s="43"/>
      <c r="K52" s="76"/>
      <c r="L52" s="61"/>
    </row>
    <row r="53" spans="1:12" ht="15.95" customHeight="1" thickTop="1">
      <c r="A53" s="91">
        <v>490723</v>
      </c>
      <c r="B53" s="282" t="s">
        <v>61</v>
      </c>
      <c r="C53" s="91">
        <v>1</v>
      </c>
      <c r="D53" s="92">
        <v>250</v>
      </c>
      <c r="E53" s="92">
        <v>27</v>
      </c>
      <c r="F53" s="90">
        <v>4</v>
      </c>
      <c r="G53" s="96">
        <f t="shared" ref="G53:G64" si="6">D53*E53</f>
        <v>6750</v>
      </c>
      <c r="H53" s="96">
        <f t="shared" ref="H53:H64" si="7">F53*D53</f>
        <v>1000</v>
      </c>
      <c r="I53" s="101">
        <f>H53*$I$5</f>
        <v>40810</v>
      </c>
      <c r="J53" s="43"/>
      <c r="K53" s="76"/>
      <c r="L53" s="61"/>
    </row>
    <row r="54" spans="1:12" ht="15.95" customHeight="1">
      <c r="A54" s="71">
        <v>490723</v>
      </c>
      <c r="B54" s="283"/>
      <c r="C54" s="71">
        <v>5</v>
      </c>
      <c r="D54" s="81">
        <v>250</v>
      </c>
      <c r="E54" s="81">
        <v>27</v>
      </c>
      <c r="F54" s="89">
        <v>4</v>
      </c>
      <c r="G54" s="96">
        <f t="shared" si="6"/>
        <v>6750</v>
      </c>
      <c r="H54" s="97">
        <f t="shared" si="7"/>
        <v>1000</v>
      </c>
      <c r="I54" s="103">
        <f t="shared" ref="I54:I64" si="8">H54*$I$5</f>
        <v>40810</v>
      </c>
      <c r="J54" s="43"/>
      <c r="K54" s="76"/>
      <c r="L54" s="61"/>
    </row>
    <row r="55" spans="1:12" ht="15.95" customHeight="1">
      <c r="A55" s="71">
        <v>490723</v>
      </c>
      <c r="B55" s="283"/>
      <c r="C55" s="71">
        <v>6</v>
      </c>
      <c r="D55" s="81">
        <v>250</v>
      </c>
      <c r="E55" s="81">
        <v>27</v>
      </c>
      <c r="F55" s="89">
        <v>4</v>
      </c>
      <c r="G55" s="96">
        <f t="shared" si="6"/>
        <v>6750</v>
      </c>
      <c r="H55" s="97">
        <f t="shared" si="7"/>
        <v>1000</v>
      </c>
      <c r="I55" s="103">
        <f t="shared" si="8"/>
        <v>40810</v>
      </c>
      <c r="J55" s="43"/>
      <c r="K55" s="76"/>
      <c r="L55" s="61"/>
    </row>
    <row r="56" spans="1:12" ht="15.95" customHeight="1">
      <c r="A56" s="71">
        <v>490723</v>
      </c>
      <c r="B56" s="283"/>
      <c r="C56" s="71">
        <v>9</v>
      </c>
      <c r="D56" s="81">
        <v>250</v>
      </c>
      <c r="E56" s="81">
        <v>27</v>
      </c>
      <c r="F56" s="89">
        <v>4</v>
      </c>
      <c r="G56" s="96">
        <f t="shared" si="6"/>
        <v>6750</v>
      </c>
      <c r="H56" s="97">
        <f t="shared" si="7"/>
        <v>1000</v>
      </c>
      <c r="I56" s="103">
        <f t="shared" si="8"/>
        <v>40810</v>
      </c>
      <c r="J56" s="43"/>
      <c r="K56" s="76"/>
      <c r="L56" s="61"/>
    </row>
    <row r="57" spans="1:12" ht="15.95" customHeight="1">
      <c r="A57" s="71">
        <v>490723</v>
      </c>
      <c r="B57" s="283"/>
      <c r="C57" s="71">
        <v>10</v>
      </c>
      <c r="D57" s="81">
        <v>250</v>
      </c>
      <c r="E57" s="81">
        <v>28</v>
      </c>
      <c r="F57" s="89">
        <v>4</v>
      </c>
      <c r="G57" s="96">
        <f>D57*E57</f>
        <v>7000</v>
      </c>
      <c r="H57" s="97">
        <f t="shared" si="7"/>
        <v>1000</v>
      </c>
      <c r="I57" s="103">
        <f t="shared" si="8"/>
        <v>40810</v>
      </c>
      <c r="J57" s="43"/>
      <c r="K57" s="76"/>
      <c r="L57" s="61"/>
    </row>
    <row r="58" spans="1:12" ht="15.95" customHeight="1">
      <c r="A58" s="71">
        <v>490723</v>
      </c>
      <c r="B58" s="283"/>
      <c r="C58" s="71">
        <v>14</v>
      </c>
      <c r="D58" s="81">
        <v>250</v>
      </c>
      <c r="E58" s="81">
        <v>27</v>
      </c>
      <c r="F58" s="89">
        <v>4</v>
      </c>
      <c r="G58" s="96">
        <f t="shared" si="6"/>
        <v>6750</v>
      </c>
      <c r="H58" s="97">
        <f t="shared" si="7"/>
        <v>1000</v>
      </c>
      <c r="I58" s="103">
        <f t="shared" si="8"/>
        <v>40810</v>
      </c>
      <c r="J58" s="43"/>
      <c r="K58" s="76"/>
      <c r="L58" s="61"/>
    </row>
    <row r="59" spans="1:12" ht="15.95" customHeight="1">
      <c r="A59" s="71">
        <v>490723</v>
      </c>
      <c r="B59" s="283"/>
      <c r="C59" s="71">
        <v>19</v>
      </c>
      <c r="D59" s="81">
        <v>250</v>
      </c>
      <c r="E59" s="81">
        <v>28</v>
      </c>
      <c r="F59" s="89">
        <v>4</v>
      </c>
      <c r="G59" s="96">
        <f t="shared" si="6"/>
        <v>7000</v>
      </c>
      <c r="H59" s="97">
        <f t="shared" si="7"/>
        <v>1000</v>
      </c>
      <c r="I59" s="103">
        <f t="shared" si="8"/>
        <v>40810</v>
      </c>
      <c r="J59" s="43"/>
      <c r="K59" s="76"/>
      <c r="L59" s="61"/>
    </row>
    <row r="60" spans="1:12" ht="15.95" customHeight="1">
      <c r="A60" s="71">
        <v>490723</v>
      </c>
      <c r="B60" s="283"/>
      <c r="C60" s="71">
        <v>22</v>
      </c>
      <c r="D60" s="81">
        <v>250</v>
      </c>
      <c r="E60" s="81">
        <v>28</v>
      </c>
      <c r="F60" s="89">
        <v>4</v>
      </c>
      <c r="G60" s="96">
        <f t="shared" si="6"/>
        <v>7000</v>
      </c>
      <c r="H60" s="97">
        <f t="shared" si="7"/>
        <v>1000</v>
      </c>
      <c r="I60" s="103">
        <f t="shared" si="8"/>
        <v>40810</v>
      </c>
      <c r="J60" s="43"/>
      <c r="K60" s="76"/>
      <c r="L60" s="61"/>
    </row>
    <row r="61" spans="1:12" ht="15.95" customHeight="1">
      <c r="A61" s="71">
        <v>490723</v>
      </c>
      <c r="B61" s="283"/>
      <c r="C61" s="71">
        <v>23</v>
      </c>
      <c r="D61" s="81">
        <v>250</v>
      </c>
      <c r="E61" s="81">
        <v>28</v>
      </c>
      <c r="F61" s="89">
        <v>4</v>
      </c>
      <c r="G61" s="96">
        <f t="shared" si="6"/>
        <v>7000</v>
      </c>
      <c r="H61" s="97">
        <f t="shared" si="7"/>
        <v>1000</v>
      </c>
      <c r="I61" s="103">
        <f t="shared" si="8"/>
        <v>40810</v>
      </c>
      <c r="J61" s="43"/>
      <c r="K61" s="76"/>
      <c r="L61" s="61"/>
    </row>
    <row r="62" spans="1:12" ht="15.95" customHeight="1">
      <c r="A62" s="71">
        <v>490723</v>
      </c>
      <c r="B62" s="283"/>
      <c r="C62" s="71">
        <v>25</v>
      </c>
      <c r="D62" s="81">
        <v>250</v>
      </c>
      <c r="E62" s="81">
        <v>28</v>
      </c>
      <c r="F62" s="89">
        <v>4</v>
      </c>
      <c r="G62" s="96">
        <f t="shared" si="6"/>
        <v>7000</v>
      </c>
      <c r="H62" s="97">
        <f t="shared" si="7"/>
        <v>1000</v>
      </c>
      <c r="I62" s="103">
        <f t="shared" si="8"/>
        <v>40810</v>
      </c>
      <c r="J62" s="43"/>
      <c r="K62" s="76"/>
      <c r="L62" s="61"/>
    </row>
    <row r="63" spans="1:12" ht="15.95" customHeight="1">
      <c r="A63" s="71">
        <v>490723</v>
      </c>
      <c r="B63" s="283"/>
      <c r="C63" s="71">
        <v>26</v>
      </c>
      <c r="D63" s="81">
        <v>250</v>
      </c>
      <c r="E63" s="81">
        <v>27</v>
      </c>
      <c r="F63" s="89">
        <v>4</v>
      </c>
      <c r="G63" s="96">
        <f t="shared" si="6"/>
        <v>6750</v>
      </c>
      <c r="H63" s="97">
        <f t="shared" si="7"/>
        <v>1000</v>
      </c>
      <c r="I63" s="103">
        <f t="shared" si="8"/>
        <v>40810</v>
      </c>
      <c r="J63" s="43"/>
      <c r="K63" s="76"/>
      <c r="L63" s="61"/>
    </row>
    <row r="64" spans="1:12" ht="15.95" customHeight="1" thickBot="1">
      <c r="A64" s="111">
        <v>490723</v>
      </c>
      <c r="B64" s="283"/>
      <c r="C64" s="111">
        <v>28</v>
      </c>
      <c r="D64" s="112">
        <v>250</v>
      </c>
      <c r="E64" s="112">
        <v>27</v>
      </c>
      <c r="F64" s="113">
        <v>4</v>
      </c>
      <c r="G64" s="114">
        <f t="shared" si="6"/>
        <v>6750</v>
      </c>
      <c r="H64" s="115">
        <f t="shared" si="7"/>
        <v>1000</v>
      </c>
      <c r="I64" s="116">
        <f t="shared" si="8"/>
        <v>40810</v>
      </c>
      <c r="J64" s="43"/>
      <c r="K64" s="76"/>
      <c r="L64" s="61"/>
    </row>
    <row r="65" spans="1:12" ht="22.15" customHeight="1" thickBot="1">
      <c r="A65" s="310" t="s">
        <v>74</v>
      </c>
      <c r="B65" s="311"/>
      <c r="C65" s="311"/>
      <c r="D65" s="311"/>
      <c r="E65" s="311"/>
      <c r="F65" s="311"/>
      <c r="G65" s="311"/>
      <c r="H65" s="311"/>
      <c r="I65" s="312"/>
      <c r="J65" s="43"/>
      <c r="K65" s="76"/>
      <c r="L65" s="61"/>
    </row>
    <row r="66" spans="1:12" ht="15.95" customHeight="1" thickBot="1">
      <c r="A66" s="230" t="s">
        <v>3</v>
      </c>
      <c r="B66" s="231"/>
      <c r="C66" s="232"/>
      <c r="D66" s="25"/>
      <c r="E66" s="26"/>
      <c r="F66" s="26"/>
      <c r="G66" s="98">
        <f>SUM(G53:G64)</f>
        <v>82250</v>
      </c>
      <c r="H66" s="98">
        <f>SUM(H53:H64)</f>
        <v>12000</v>
      </c>
      <c r="I66" s="102">
        <f>SUM(I53:I64)</f>
        <v>489720</v>
      </c>
      <c r="J66" s="43"/>
      <c r="K66" s="76"/>
      <c r="L66" s="61"/>
    </row>
    <row r="67" spans="1:12" s="4" customFormat="1" ht="5.25" customHeight="1" thickTop="1" thickBot="1">
      <c r="J67" s="23"/>
    </row>
    <row r="68" spans="1:12" s="4" customFormat="1" ht="12" customHeight="1" thickTop="1" thickBot="1">
      <c r="A68" s="15"/>
      <c r="B68" s="15"/>
      <c r="C68" s="16"/>
      <c r="D68" s="17"/>
      <c r="E68" s="15"/>
      <c r="F68" s="15"/>
      <c r="G68" s="18"/>
      <c r="H68" s="18"/>
      <c r="I68" s="19"/>
      <c r="J68" s="43"/>
    </row>
    <row r="69" spans="1:12" s="20" customFormat="1" ht="29.25" customHeight="1" thickTop="1" thickBot="1">
      <c r="A69" s="259" t="s">
        <v>13</v>
      </c>
      <c r="B69" s="260"/>
      <c r="C69" s="261"/>
      <c r="D69" s="262"/>
      <c r="E69" s="262"/>
      <c r="F69" s="285"/>
      <c r="G69" s="52">
        <f>G17+G49+G66</f>
        <v>603496</v>
      </c>
      <c r="H69" s="104">
        <f>H17+H49+H66</f>
        <v>257444</v>
      </c>
      <c r="I69" s="53">
        <f>I49+I17+I66</f>
        <v>10506289.639999999</v>
      </c>
      <c r="J69" s="47"/>
    </row>
    <row r="70" spans="1:12" ht="20.25" customHeight="1" thickTop="1">
      <c r="A70" s="30"/>
      <c r="B70" s="30"/>
    </row>
    <row r="71" spans="1:12" ht="20.25" customHeight="1">
      <c r="A71" s="30"/>
      <c r="B71" s="30"/>
      <c r="I71" s="51"/>
      <c r="L71" s="7"/>
    </row>
    <row r="72" spans="1:12" ht="7.5" customHeight="1" thickBot="1">
      <c r="A72" s="3"/>
      <c r="B72" s="3"/>
      <c r="C72" s="3"/>
      <c r="D72" s="3"/>
      <c r="E72" s="3"/>
      <c r="F72" s="3"/>
      <c r="G72" s="3"/>
      <c r="H72" s="3"/>
      <c r="I72" s="1"/>
      <c r="J72" s="1"/>
    </row>
    <row r="73" spans="1:12" ht="12.75" hidden="1" customHeight="1">
      <c r="A73" s="3"/>
      <c r="B73" s="3"/>
      <c r="C73" s="3"/>
      <c r="D73" s="3"/>
      <c r="E73" s="3"/>
      <c r="F73" s="3"/>
      <c r="G73" s="3"/>
      <c r="H73" s="3"/>
      <c r="I73" s="1"/>
      <c r="J73" s="1"/>
    </row>
    <row r="74" spans="1:12" ht="15" customHeight="1">
      <c r="A74" s="286" t="s">
        <v>75</v>
      </c>
      <c r="B74" s="287"/>
      <c r="C74" s="287"/>
      <c r="D74" s="287"/>
      <c r="E74" s="287"/>
      <c r="F74" s="287"/>
      <c r="G74" s="288"/>
      <c r="H74" s="105"/>
      <c r="I74"/>
    </row>
    <row r="75" spans="1:12" ht="15" customHeight="1">
      <c r="A75" s="298" t="s">
        <v>34</v>
      </c>
      <c r="B75" s="299"/>
      <c r="C75" s="299"/>
      <c r="D75" s="299"/>
      <c r="E75" s="299"/>
      <c r="F75" s="280">
        <f>I69</f>
        <v>10506289.639999999</v>
      </c>
      <c r="G75" s="281"/>
      <c r="I75"/>
    </row>
    <row r="76" spans="1:12" ht="15" customHeight="1">
      <c r="A76" s="298" t="s">
        <v>70</v>
      </c>
      <c r="B76" s="299"/>
      <c r="C76" s="299"/>
      <c r="D76" s="299"/>
      <c r="E76" s="299"/>
      <c r="F76" s="280">
        <f>H69*7.5</f>
        <v>1930830</v>
      </c>
      <c r="G76" s="281"/>
      <c r="I76"/>
      <c r="J76" s="31"/>
      <c r="K76" s="31"/>
      <c r="L76" s="31"/>
    </row>
    <row r="77" spans="1:12" ht="15.95" customHeight="1">
      <c r="A77" s="298" t="s">
        <v>35</v>
      </c>
      <c r="B77" s="299"/>
      <c r="C77" s="299"/>
      <c r="D77" s="299"/>
      <c r="E77" s="299"/>
      <c r="F77" s="280">
        <f>F75-F76</f>
        <v>8575459.6399999987</v>
      </c>
      <c r="G77" s="281"/>
      <c r="I77"/>
      <c r="J77" s="6"/>
    </row>
    <row r="78" spans="1:12" ht="15.95" customHeight="1" thickBot="1">
      <c r="A78" s="296" t="s">
        <v>40</v>
      </c>
      <c r="B78" s="297"/>
      <c r="C78" s="297"/>
      <c r="D78" s="297"/>
      <c r="E78" s="297"/>
      <c r="F78" s="294" t="s">
        <v>71</v>
      </c>
      <c r="G78" s="295"/>
      <c r="I78"/>
      <c r="J78" s="6"/>
    </row>
    <row r="79" spans="1:12">
      <c r="A79"/>
      <c r="B79"/>
      <c r="C79"/>
      <c r="D79"/>
      <c r="E79"/>
      <c r="F79"/>
      <c r="G79"/>
      <c r="H79"/>
      <c r="I79"/>
      <c r="J79" s="7"/>
    </row>
    <row r="80" spans="1:12">
      <c r="A80"/>
      <c r="B80"/>
      <c r="C80"/>
      <c r="D80"/>
      <c r="E80"/>
      <c r="F80"/>
      <c r="G80"/>
      <c r="H80"/>
      <c r="I80"/>
      <c r="J80" s="7"/>
    </row>
    <row r="81" spans="1:10" ht="15.95" customHeight="1">
      <c r="A81"/>
      <c r="B81"/>
      <c r="C81"/>
      <c r="D81"/>
      <c r="E81"/>
      <c r="F81"/>
      <c r="G81" s="105" t="s">
        <v>4</v>
      </c>
      <c r="H81"/>
      <c r="I81"/>
      <c r="J81" s="6"/>
    </row>
    <row r="82" spans="1:10" ht="15.95" customHeight="1">
      <c r="A82"/>
      <c r="B82" t="s">
        <v>76</v>
      </c>
      <c r="C82"/>
      <c r="D82"/>
      <c r="E82"/>
      <c r="F82"/>
      <c r="G82"/>
      <c r="H82" s="105" t="s">
        <v>36</v>
      </c>
      <c r="I82"/>
      <c r="J82" s="8"/>
    </row>
    <row r="83" spans="1:10">
      <c r="A83"/>
      <c r="B83"/>
      <c r="C83"/>
      <c r="D83"/>
      <c r="E83"/>
      <c r="F83"/>
      <c r="G83"/>
      <c r="H83" t="s">
        <v>37</v>
      </c>
      <c r="I83"/>
    </row>
    <row r="84" spans="1:10" ht="13.5" customHeight="1">
      <c r="A84"/>
      <c r="B84"/>
      <c r="C84"/>
      <c r="D84"/>
      <c r="E84"/>
      <c r="F84"/>
      <c r="G84"/>
      <c r="H84" t="s">
        <v>38</v>
      </c>
      <c r="I84"/>
    </row>
    <row r="85" spans="1:10">
      <c r="A85"/>
      <c r="B85"/>
      <c r="C85"/>
      <c r="D85"/>
      <c r="E85"/>
      <c r="F85"/>
      <c r="G85"/>
      <c r="H85" t="s">
        <v>39</v>
      </c>
      <c r="I85"/>
    </row>
    <row r="86" spans="1:10">
      <c r="I86" s="3"/>
      <c r="J86" s="3"/>
    </row>
    <row r="87" spans="1:10">
      <c r="I87" s="3"/>
      <c r="J87" s="3"/>
    </row>
  </sheetData>
  <mergeCells count="60">
    <mergeCell ref="A77:E77"/>
    <mergeCell ref="F77:G77"/>
    <mergeCell ref="A78:E78"/>
    <mergeCell ref="F78:G78"/>
    <mergeCell ref="A16:I16"/>
    <mergeCell ref="A48:I48"/>
    <mergeCell ref="A65:I65"/>
    <mergeCell ref="A69:F69"/>
    <mergeCell ref="A74:G74"/>
    <mergeCell ref="A75:E75"/>
    <mergeCell ref="F75:G75"/>
    <mergeCell ref="A76:E76"/>
    <mergeCell ref="F76:G76"/>
    <mergeCell ref="F51:F52"/>
    <mergeCell ref="G51:G52"/>
    <mergeCell ref="H51:H52"/>
    <mergeCell ref="K19:K20"/>
    <mergeCell ref="I51:I52"/>
    <mergeCell ref="B53:B64"/>
    <mergeCell ref="A66:C66"/>
    <mergeCell ref="A49:C49"/>
    <mergeCell ref="A51:A52"/>
    <mergeCell ref="B51:B52"/>
    <mergeCell ref="C51:C52"/>
    <mergeCell ref="D51:D52"/>
    <mergeCell ref="E51:E52"/>
    <mergeCell ref="B21:B47"/>
    <mergeCell ref="E19:E20"/>
    <mergeCell ref="F19:F20"/>
    <mergeCell ref="G19:G20"/>
    <mergeCell ref="H19:H20"/>
    <mergeCell ref="I19:I20"/>
    <mergeCell ref="A17:C17"/>
    <mergeCell ref="A19:A20"/>
    <mergeCell ref="B19:B20"/>
    <mergeCell ref="C19:C20"/>
    <mergeCell ref="D19:D20"/>
    <mergeCell ref="K8:K9"/>
    <mergeCell ref="L8:L9"/>
    <mergeCell ref="B10:B15"/>
    <mergeCell ref="A6:B6"/>
    <mergeCell ref="C6:E6"/>
    <mergeCell ref="F6:G6"/>
    <mergeCell ref="H6:I6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2:I2"/>
    <mergeCell ref="A4:E4"/>
    <mergeCell ref="F4:G4"/>
    <mergeCell ref="H4:I4"/>
    <mergeCell ref="A5:C5"/>
    <mergeCell ref="D5:F5"/>
    <mergeCell ref="G5:H5"/>
  </mergeCells>
  <pageMargins left="0.7" right="0.7" top="0.78740157499999996" bottom="0.78740157499999996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4"/>
  <sheetViews>
    <sheetView workbookViewId="0">
      <selection activeCell="E30" sqref="E30"/>
    </sheetView>
  </sheetViews>
  <sheetFormatPr defaultColWidth="10" defaultRowHeight="12.75"/>
  <cols>
    <col min="1" max="2" width="10" style="122"/>
    <col min="3" max="3" width="10.140625" style="122" bestFit="1" customWidth="1"/>
    <col min="4" max="7" width="12.7109375" style="122" customWidth="1"/>
    <col min="8" max="8" width="15.42578125" style="122" customWidth="1"/>
    <col min="9" max="9" width="19" style="122" customWidth="1"/>
    <col min="10" max="10" width="15.42578125" style="122" customWidth="1"/>
    <col min="11" max="11" width="18.28515625" style="122" customWidth="1"/>
    <col min="12" max="12" width="19.7109375" style="122" customWidth="1"/>
    <col min="13" max="14" width="3.42578125" style="122" customWidth="1"/>
    <col min="15" max="15" width="0" style="122" hidden="1" customWidth="1"/>
    <col min="16" max="16" width="20.28515625" style="122" hidden="1" customWidth="1"/>
    <col min="17" max="17" width="16.5703125" style="122" bestFit="1" customWidth="1"/>
    <col min="18" max="16384" width="10" style="122"/>
  </cols>
  <sheetData>
    <row r="1" spans="1:17" ht="18.75" customHeight="1"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 t="s">
        <v>77</v>
      </c>
      <c r="M1" s="32"/>
      <c r="N1" s="32"/>
    </row>
    <row r="2" spans="1:17" ht="34.5" customHeight="1">
      <c r="A2" s="340" t="s">
        <v>78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32"/>
      <c r="N2" s="32"/>
    </row>
    <row r="3" spans="1:17" ht="13.5" thickBo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7" ht="20.100000000000001" customHeight="1" thickTop="1">
      <c r="A4" s="341" t="s">
        <v>79</v>
      </c>
      <c r="B4" s="342"/>
      <c r="C4" s="342"/>
      <c r="D4" s="342"/>
      <c r="E4" s="343"/>
      <c r="F4" s="344" t="s">
        <v>24</v>
      </c>
      <c r="G4" s="345"/>
      <c r="H4" s="239"/>
      <c r="I4" s="346"/>
      <c r="J4" s="346"/>
      <c r="K4" s="346"/>
      <c r="L4" s="241"/>
      <c r="M4" s="125"/>
      <c r="N4" s="125"/>
    </row>
    <row r="5" spans="1:17" ht="20.100000000000001" customHeight="1">
      <c r="A5" s="347" t="s">
        <v>0</v>
      </c>
      <c r="B5" s="348"/>
      <c r="C5" s="349"/>
      <c r="D5" s="350" t="s">
        <v>28</v>
      </c>
      <c r="E5" s="351"/>
      <c r="F5" s="351"/>
      <c r="G5" s="352" t="s">
        <v>80</v>
      </c>
      <c r="H5" s="353"/>
      <c r="I5" s="351"/>
      <c r="J5" s="351"/>
      <c r="K5" s="354"/>
      <c r="L5" s="355"/>
      <c r="M5" s="126"/>
      <c r="N5" s="126"/>
    </row>
    <row r="6" spans="1:17" ht="20.100000000000001" customHeight="1" thickBot="1">
      <c r="A6" s="313" t="s">
        <v>7</v>
      </c>
      <c r="B6" s="334"/>
      <c r="C6" s="335" t="s">
        <v>43</v>
      </c>
      <c r="D6" s="336"/>
      <c r="E6" s="337"/>
      <c r="F6" s="335" t="s">
        <v>42</v>
      </c>
      <c r="G6" s="337"/>
      <c r="H6" s="335" t="s">
        <v>8</v>
      </c>
      <c r="I6" s="338"/>
      <c r="J6" s="338"/>
      <c r="K6" s="338"/>
      <c r="L6" s="339"/>
      <c r="M6" s="127"/>
      <c r="N6" s="127"/>
    </row>
    <row r="7" spans="1:17" ht="9" customHeight="1" thickTop="1" thickBot="1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7" s="129" customFormat="1" ht="14.1" customHeight="1" thickTop="1">
      <c r="A8" s="326" t="s">
        <v>1</v>
      </c>
      <c r="B8" s="323" t="s">
        <v>31</v>
      </c>
      <c r="C8" s="323" t="s">
        <v>14</v>
      </c>
      <c r="D8" s="323" t="s">
        <v>2</v>
      </c>
      <c r="E8" s="323" t="s">
        <v>32</v>
      </c>
      <c r="F8" s="323" t="s">
        <v>9</v>
      </c>
      <c r="G8" s="324" t="s">
        <v>11</v>
      </c>
      <c r="H8" s="324" t="s">
        <v>20</v>
      </c>
      <c r="I8" s="327" t="s">
        <v>81</v>
      </c>
      <c r="J8" s="327" t="s">
        <v>82</v>
      </c>
      <c r="K8" s="327" t="s">
        <v>30</v>
      </c>
      <c r="L8" s="315" t="s">
        <v>83</v>
      </c>
      <c r="M8" s="128"/>
      <c r="N8" s="128"/>
      <c r="O8" s="329" t="s">
        <v>16</v>
      </c>
      <c r="P8" s="332" t="s">
        <v>15</v>
      </c>
    </row>
    <row r="9" spans="1:17" s="129" customFormat="1" ht="12" customHeight="1" thickBot="1">
      <c r="A9" s="277"/>
      <c r="B9" s="269"/>
      <c r="C9" s="274"/>
      <c r="D9" s="274"/>
      <c r="E9" s="274"/>
      <c r="F9" s="274"/>
      <c r="G9" s="273"/>
      <c r="H9" s="273"/>
      <c r="I9" s="328"/>
      <c r="J9" s="328"/>
      <c r="K9" s="328"/>
      <c r="L9" s="316"/>
      <c r="M9" s="130"/>
      <c r="N9" s="130"/>
      <c r="O9" s="330"/>
      <c r="P9" s="333"/>
    </row>
    <row r="10" spans="1:17" s="129" customFormat="1" ht="15.95" customHeight="1" thickTop="1">
      <c r="A10" s="131">
        <v>440322</v>
      </c>
      <c r="B10" s="289" t="s">
        <v>59</v>
      </c>
      <c r="C10" s="132">
        <v>5</v>
      </c>
      <c r="D10" s="133">
        <v>250</v>
      </c>
      <c r="E10" s="133">
        <v>63</v>
      </c>
      <c r="F10" s="133">
        <v>20</v>
      </c>
      <c r="G10" s="134">
        <f>D10*E10</f>
        <v>15750</v>
      </c>
      <c r="H10" s="134">
        <f t="shared" ref="H10:H15" si="0">F10*D10</f>
        <v>5000</v>
      </c>
      <c r="I10" s="135"/>
      <c r="J10" s="135"/>
      <c r="K10" s="135">
        <f t="shared" ref="K10:K15" si="1">H10*$K$5</f>
        <v>0</v>
      </c>
      <c r="L10" s="136">
        <f t="shared" ref="L10:L15" si="2">K10-I10-J10</f>
        <v>0</v>
      </c>
      <c r="M10" s="137"/>
      <c r="N10" s="137"/>
      <c r="O10" s="48" t="s">
        <v>17</v>
      </c>
      <c r="P10" s="138" t="s">
        <v>18</v>
      </c>
      <c r="Q10" s="139"/>
    </row>
    <row r="11" spans="1:17" s="129" customFormat="1" ht="15.95" customHeight="1">
      <c r="A11" s="140">
        <v>440322</v>
      </c>
      <c r="B11" s="283"/>
      <c r="C11" s="141">
        <v>22</v>
      </c>
      <c r="D11" s="142">
        <v>250</v>
      </c>
      <c r="E11" s="142">
        <v>57</v>
      </c>
      <c r="F11" s="142">
        <v>18</v>
      </c>
      <c r="G11" s="134">
        <f t="shared" ref="G11:G21" si="3">D11*E11</f>
        <v>14250</v>
      </c>
      <c r="H11" s="143">
        <f t="shared" si="0"/>
        <v>4500</v>
      </c>
      <c r="I11" s="135"/>
      <c r="J11" s="135"/>
      <c r="K11" s="135">
        <f t="shared" si="1"/>
        <v>0</v>
      </c>
      <c r="L11" s="136">
        <f t="shared" si="2"/>
        <v>0</v>
      </c>
      <c r="M11" s="137"/>
      <c r="N11" s="137"/>
      <c r="O11" s="48" t="s">
        <v>17</v>
      </c>
      <c r="P11" s="138" t="s">
        <v>18</v>
      </c>
      <c r="Q11" s="139"/>
    </row>
    <row r="12" spans="1:17" s="129" customFormat="1" ht="15.95" customHeight="1">
      <c r="A12" s="140">
        <v>440322</v>
      </c>
      <c r="B12" s="283"/>
      <c r="C12" s="141">
        <v>27</v>
      </c>
      <c r="D12" s="142">
        <v>249</v>
      </c>
      <c r="E12" s="142">
        <v>59</v>
      </c>
      <c r="F12" s="142">
        <v>18</v>
      </c>
      <c r="G12" s="134">
        <f t="shared" si="3"/>
        <v>14691</v>
      </c>
      <c r="H12" s="143">
        <f t="shared" si="0"/>
        <v>4482</v>
      </c>
      <c r="I12" s="135"/>
      <c r="J12" s="135"/>
      <c r="K12" s="135">
        <f t="shared" si="1"/>
        <v>0</v>
      </c>
      <c r="L12" s="136">
        <f t="shared" si="2"/>
        <v>0</v>
      </c>
      <c r="M12" s="137"/>
      <c r="N12" s="137"/>
      <c r="O12" s="48" t="s">
        <v>17</v>
      </c>
      <c r="P12" s="138" t="s">
        <v>18</v>
      </c>
      <c r="Q12" s="139"/>
    </row>
    <row r="13" spans="1:17" s="129" customFormat="1" ht="15.95" customHeight="1">
      <c r="A13" s="140">
        <v>440322</v>
      </c>
      <c r="B13" s="283"/>
      <c r="C13" s="141">
        <v>48</v>
      </c>
      <c r="D13" s="142">
        <v>249</v>
      </c>
      <c r="E13" s="142">
        <v>57</v>
      </c>
      <c r="F13" s="142">
        <v>18</v>
      </c>
      <c r="G13" s="134">
        <f t="shared" si="3"/>
        <v>14193</v>
      </c>
      <c r="H13" s="134">
        <f t="shared" si="0"/>
        <v>4482</v>
      </c>
      <c r="I13" s="135"/>
      <c r="J13" s="135"/>
      <c r="K13" s="135">
        <f t="shared" si="1"/>
        <v>0</v>
      </c>
      <c r="L13" s="136">
        <f t="shared" si="2"/>
        <v>0</v>
      </c>
      <c r="M13" s="137"/>
      <c r="N13" s="137"/>
      <c r="O13" s="48"/>
      <c r="P13" s="138"/>
      <c r="Q13" s="139"/>
    </row>
    <row r="14" spans="1:17" s="129" customFormat="1" ht="15.95" customHeight="1">
      <c r="A14" s="140">
        <v>440322</v>
      </c>
      <c r="B14" s="283"/>
      <c r="C14" s="141">
        <v>115</v>
      </c>
      <c r="D14" s="142">
        <v>61</v>
      </c>
      <c r="E14" s="142">
        <v>62</v>
      </c>
      <c r="F14" s="142">
        <v>18</v>
      </c>
      <c r="G14" s="134">
        <f t="shared" si="3"/>
        <v>3782</v>
      </c>
      <c r="H14" s="134">
        <f t="shared" si="0"/>
        <v>1098</v>
      </c>
      <c r="I14" s="135"/>
      <c r="J14" s="135"/>
      <c r="K14" s="135">
        <f t="shared" si="1"/>
        <v>0</v>
      </c>
      <c r="L14" s="136">
        <f t="shared" si="2"/>
        <v>0</v>
      </c>
      <c r="M14" s="137"/>
      <c r="N14" s="137"/>
      <c r="O14" s="48"/>
      <c r="P14" s="138"/>
      <c r="Q14" s="139"/>
    </row>
    <row r="15" spans="1:17" s="129" customFormat="1" ht="15.95" customHeight="1" thickBot="1">
      <c r="A15" s="144">
        <v>440322</v>
      </c>
      <c r="B15" s="283"/>
      <c r="C15" s="145">
        <v>118</v>
      </c>
      <c r="D15" s="146">
        <v>61</v>
      </c>
      <c r="E15" s="146">
        <v>60</v>
      </c>
      <c r="F15" s="146">
        <v>18</v>
      </c>
      <c r="G15" s="147">
        <f>D15*E15</f>
        <v>3660</v>
      </c>
      <c r="H15" s="147">
        <f t="shared" si="0"/>
        <v>1098</v>
      </c>
      <c r="I15" s="148"/>
      <c r="J15" s="148"/>
      <c r="K15" s="135">
        <f t="shared" si="1"/>
        <v>0</v>
      </c>
      <c r="L15" s="136">
        <f t="shared" si="2"/>
        <v>0</v>
      </c>
      <c r="M15" s="137"/>
      <c r="N15" s="137"/>
      <c r="O15" s="48"/>
      <c r="P15" s="138"/>
      <c r="Q15" s="139"/>
    </row>
    <row r="16" spans="1:17" s="129" customFormat="1" ht="30.6" customHeight="1" thickBot="1">
      <c r="A16" s="331" t="s">
        <v>84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6"/>
      <c r="M16" s="137"/>
      <c r="N16" s="137"/>
      <c r="O16" s="149"/>
      <c r="P16" s="150"/>
      <c r="Q16" s="139"/>
    </row>
    <row r="17" spans="1:17" s="129" customFormat="1" ht="15.95" customHeight="1" thickBot="1">
      <c r="A17" s="317" t="s">
        <v>3</v>
      </c>
      <c r="B17" s="318"/>
      <c r="C17" s="232"/>
      <c r="D17" s="151"/>
      <c r="E17" s="152"/>
      <c r="F17" s="152"/>
      <c r="G17" s="153">
        <f t="shared" ref="G17:L17" si="4">SUM(G10:G15)</f>
        <v>66326</v>
      </c>
      <c r="H17" s="153">
        <f t="shared" si="4"/>
        <v>20660</v>
      </c>
      <c r="I17" s="154">
        <f t="shared" si="4"/>
        <v>0</v>
      </c>
      <c r="J17" s="154">
        <f t="shared" si="4"/>
        <v>0</v>
      </c>
      <c r="K17" s="154">
        <f t="shared" si="4"/>
        <v>0</v>
      </c>
      <c r="L17" s="155">
        <f t="shared" si="4"/>
        <v>0</v>
      </c>
      <c r="M17" s="156"/>
      <c r="N17" s="156"/>
      <c r="Q17" s="139"/>
    </row>
    <row r="18" spans="1:17" s="129" customFormat="1" ht="8.25" customHeight="1" thickTop="1" thickBot="1">
      <c r="A18" s="157"/>
      <c r="B18" s="157"/>
      <c r="C18" s="157"/>
      <c r="D18" s="158"/>
      <c r="E18" s="157"/>
      <c r="F18" s="157"/>
      <c r="G18" s="159"/>
      <c r="H18" s="159"/>
      <c r="I18" s="159"/>
      <c r="J18" s="159"/>
      <c r="K18" s="159"/>
      <c r="L18" s="160"/>
      <c r="M18" s="156"/>
      <c r="N18" s="156"/>
      <c r="Q18" s="139"/>
    </row>
    <row r="19" spans="1:17" s="129" customFormat="1" ht="13.5" customHeight="1" thickTop="1">
      <c r="A19" s="326" t="s">
        <v>1</v>
      </c>
      <c r="B19" s="323" t="s">
        <v>31</v>
      </c>
      <c r="C19" s="323" t="s">
        <v>14</v>
      </c>
      <c r="D19" s="323" t="s">
        <v>2</v>
      </c>
      <c r="E19" s="323" t="s">
        <v>12</v>
      </c>
      <c r="F19" s="323" t="s">
        <v>9</v>
      </c>
      <c r="G19" s="324" t="s">
        <v>11</v>
      </c>
      <c r="H19" s="323" t="s">
        <v>20</v>
      </c>
      <c r="I19" s="327" t="s">
        <v>81</v>
      </c>
      <c r="J19" s="327" t="s">
        <v>82</v>
      </c>
      <c r="K19" s="327" t="s">
        <v>30</v>
      </c>
      <c r="L19" s="315" t="s">
        <v>83</v>
      </c>
      <c r="M19" s="128"/>
      <c r="N19" s="128"/>
      <c r="O19" s="329" t="s">
        <v>16</v>
      </c>
      <c r="Q19" s="139"/>
    </row>
    <row r="20" spans="1:17" s="129" customFormat="1" ht="12" customHeight="1" thickBot="1">
      <c r="A20" s="277"/>
      <c r="B20" s="269"/>
      <c r="C20" s="274"/>
      <c r="D20" s="274"/>
      <c r="E20" s="274"/>
      <c r="F20" s="274"/>
      <c r="G20" s="273"/>
      <c r="H20" s="325"/>
      <c r="I20" s="328"/>
      <c r="J20" s="328"/>
      <c r="K20" s="328"/>
      <c r="L20" s="316"/>
      <c r="M20" s="130"/>
      <c r="N20" s="130"/>
      <c r="O20" s="330"/>
      <c r="Q20" s="139"/>
    </row>
    <row r="21" spans="1:17" ht="15.95" customHeight="1" thickTop="1">
      <c r="A21" s="91">
        <v>440323</v>
      </c>
      <c r="B21" s="282" t="s">
        <v>60</v>
      </c>
      <c r="C21" s="91">
        <v>1</v>
      </c>
      <c r="D21" s="92">
        <v>250</v>
      </c>
      <c r="E21" s="92">
        <v>85</v>
      </c>
      <c r="F21" s="133">
        <v>42</v>
      </c>
      <c r="G21" s="134">
        <f t="shared" si="3"/>
        <v>21250</v>
      </c>
      <c r="H21" s="134">
        <f>F21*D21</f>
        <v>10500</v>
      </c>
      <c r="I21" s="134"/>
      <c r="J21" s="134"/>
      <c r="K21" s="135">
        <f>H21*$K$5</f>
        <v>0</v>
      </c>
      <c r="L21" s="136">
        <f>K21-I21-J21</f>
        <v>0</v>
      </c>
      <c r="M21" s="137"/>
      <c r="N21" s="137"/>
      <c r="O21" s="48" t="s">
        <v>26</v>
      </c>
      <c r="P21" s="161" t="s">
        <v>27</v>
      </c>
      <c r="Q21" s="139"/>
    </row>
    <row r="22" spans="1:17" ht="15.95" customHeight="1">
      <c r="A22" s="71">
        <v>440323</v>
      </c>
      <c r="B22" s="283"/>
      <c r="C22" s="71">
        <v>2</v>
      </c>
      <c r="D22" s="72">
        <v>250</v>
      </c>
      <c r="E22" s="72">
        <v>85</v>
      </c>
      <c r="F22" s="133">
        <v>42</v>
      </c>
      <c r="G22" s="134">
        <f>D22*E22</f>
        <v>21250</v>
      </c>
      <c r="H22" s="143">
        <f>F22*D22</f>
        <v>10500</v>
      </c>
      <c r="I22" s="134"/>
      <c r="J22" s="134"/>
      <c r="K22" s="135">
        <f t="shared" ref="K22:K47" si="5">H22*$K$5</f>
        <v>0</v>
      </c>
      <c r="L22" s="136">
        <f t="shared" ref="L22:L47" si="6">K22-I22-J22</f>
        <v>0</v>
      </c>
      <c r="M22" s="137"/>
      <c r="N22" s="137"/>
      <c r="O22" s="48"/>
      <c r="P22" s="161"/>
      <c r="Q22" s="139"/>
    </row>
    <row r="23" spans="1:17" ht="15.95" customHeight="1">
      <c r="A23" s="71">
        <v>440323</v>
      </c>
      <c r="B23" s="283"/>
      <c r="C23" s="71">
        <v>3</v>
      </c>
      <c r="D23" s="72">
        <v>250</v>
      </c>
      <c r="E23" s="72">
        <v>85</v>
      </c>
      <c r="F23" s="133">
        <v>42</v>
      </c>
      <c r="G23" s="134">
        <f t="shared" ref="G23:G46" si="7">D23*E23</f>
        <v>21250</v>
      </c>
      <c r="H23" s="143">
        <f t="shared" ref="H23:H46" si="8">F23*D23</f>
        <v>10500</v>
      </c>
      <c r="I23" s="134"/>
      <c r="J23" s="134"/>
      <c r="K23" s="135">
        <f t="shared" si="5"/>
        <v>0</v>
      </c>
      <c r="L23" s="136">
        <f t="shared" si="6"/>
        <v>0</v>
      </c>
      <c r="M23" s="137"/>
      <c r="N23" s="137"/>
      <c r="O23" s="48"/>
      <c r="P23" s="161"/>
      <c r="Q23" s="139"/>
    </row>
    <row r="24" spans="1:17" ht="15.95" customHeight="1">
      <c r="A24" s="71">
        <v>440323</v>
      </c>
      <c r="B24" s="283"/>
      <c r="C24" s="71">
        <v>4</v>
      </c>
      <c r="D24" s="72">
        <v>250</v>
      </c>
      <c r="E24" s="72">
        <v>85</v>
      </c>
      <c r="F24" s="133">
        <v>42</v>
      </c>
      <c r="G24" s="134">
        <f t="shared" si="7"/>
        <v>21250</v>
      </c>
      <c r="H24" s="134">
        <f t="shared" si="8"/>
        <v>10500</v>
      </c>
      <c r="I24" s="134"/>
      <c r="J24" s="134"/>
      <c r="K24" s="135">
        <f t="shared" si="5"/>
        <v>0</v>
      </c>
      <c r="L24" s="136">
        <f t="shared" si="6"/>
        <v>0</v>
      </c>
      <c r="M24" s="137"/>
      <c r="N24" s="137"/>
      <c r="O24" s="48"/>
      <c r="P24" s="161"/>
      <c r="Q24" s="139"/>
    </row>
    <row r="25" spans="1:17" ht="15.95" customHeight="1">
      <c r="A25" s="71">
        <v>440323</v>
      </c>
      <c r="B25" s="283"/>
      <c r="C25" s="71">
        <v>5</v>
      </c>
      <c r="D25" s="72">
        <v>250</v>
      </c>
      <c r="E25" s="72">
        <v>85</v>
      </c>
      <c r="F25" s="133">
        <v>42</v>
      </c>
      <c r="G25" s="134">
        <f t="shared" si="7"/>
        <v>21250</v>
      </c>
      <c r="H25" s="134">
        <f t="shared" si="8"/>
        <v>10500</v>
      </c>
      <c r="I25" s="134"/>
      <c r="J25" s="134"/>
      <c r="K25" s="135">
        <f t="shared" si="5"/>
        <v>0</v>
      </c>
      <c r="L25" s="136">
        <f t="shared" si="6"/>
        <v>0</v>
      </c>
      <c r="M25" s="137"/>
      <c r="N25" s="137"/>
      <c r="O25" s="48"/>
      <c r="P25" s="161"/>
      <c r="Q25" s="139"/>
    </row>
    <row r="26" spans="1:17" ht="15.95" customHeight="1">
      <c r="A26" s="71">
        <v>440323</v>
      </c>
      <c r="B26" s="283"/>
      <c r="C26" s="71">
        <v>6</v>
      </c>
      <c r="D26" s="72">
        <v>250</v>
      </c>
      <c r="E26" s="72">
        <v>85</v>
      </c>
      <c r="F26" s="133">
        <v>42</v>
      </c>
      <c r="G26" s="134">
        <f t="shared" si="7"/>
        <v>21250</v>
      </c>
      <c r="H26" s="134">
        <f t="shared" si="8"/>
        <v>10500</v>
      </c>
      <c r="I26" s="134"/>
      <c r="J26" s="134"/>
      <c r="K26" s="135">
        <f t="shared" si="5"/>
        <v>0</v>
      </c>
      <c r="L26" s="136">
        <f t="shared" si="6"/>
        <v>0</v>
      </c>
      <c r="M26" s="137"/>
      <c r="N26" s="137"/>
      <c r="O26" s="48"/>
      <c r="P26" s="161"/>
      <c r="Q26" s="139"/>
    </row>
    <row r="27" spans="1:17" ht="15.95" customHeight="1">
      <c r="A27" s="71">
        <v>440323</v>
      </c>
      <c r="B27" s="283"/>
      <c r="C27" s="71">
        <v>7</v>
      </c>
      <c r="D27" s="72">
        <v>250</v>
      </c>
      <c r="E27" s="72">
        <v>85</v>
      </c>
      <c r="F27" s="133">
        <v>42</v>
      </c>
      <c r="G27" s="134">
        <f t="shared" si="7"/>
        <v>21250</v>
      </c>
      <c r="H27" s="134">
        <f t="shared" si="8"/>
        <v>10500</v>
      </c>
      <c r="I27" s="134"/>
      <c r="J27" s="134"/>
      <c r="K27" s="135">
        <f t="shared" si="5"/>
        <v>0</v>
      </c>
      <c r="L27" s="136">
        <f t="shared" si="6"/>
        <v>0</v>
      </c>
      <c r="M27" s="137"/>
      <c r="N27" s="137"/>
      <c r="O27" s="48"/>
      <c r="P27" s="161"/>
      <c r="Q27" s="139"/>
    </row>
    <row r="28" spans="1:17" ht="15.95" customHeight="1">
      <c r="A28" s="71">
        <v>440323</v>
      </c>
      <c r="B28" s="283"/>
      <c r="C28" s="71">
        <v>8</v>
      </c>
      <c r="D28" s="72">
        <v>250</v>
      </c>
      <c r="E28" s="72">
        <v>85</v>
      </c>
      <c r="F28" s="133">
        <v>42</v>
      </c>
      <c r="G28" s="134">
        <f t="shared" si="7"/>
        <v>21250</v>
      </c>
      <c r="H28" s="134">
        <f t="shared" si="8"/>
        <v>10500</v>
      </c>
      <c r="I28" s="134"/>
      <c r="J28" s="134"/>
      <c r="K28" s="135">
        <f t="shared" si="5"/>
        <v>0</v>
      </c>
      <c r="L28" s="136">
        <f t="shared" si="6"/>
        <v>0</v>
      </c>
      <c r="M28" s="137"/>
      <c r="N28" s="137"/>
      <c r="O28" s="48"/>
      <c r="P28" s="161"/>
      <c r="Q28" s="139"/>
    </row>
    <row r="29" spans="1:17" ht="15.95" customHeight="1">
      <c r="A29" s="71">
        <v>440323</v>
      </c>
      <c r="B29" s="283"/>
      <c r="C29" s="71">
        <v>9</v>
      </c>
      <c r="D29" s="72">
        <v>250</v>
      </c>
      <c r="E29" s="72">
        <v>85</v>
      </c>
      <c r="F29" s="133">
        <v>42</v>
      </c>
      <c r="G29" s="134">
        <f t="shared" si="7"/>
        <v>21250</v>
      </c>
      <c r="H29" s="134">
        <f t="shared" si="8"/>
        <v>10500</v>
      </c>
      <c r="I29" s="134"/>
      <c r="J29" s="134"/>
      <c r="K29" s="135">
        <f t="shared" si="5"/>
        <v>0</v>
      </c>
      <c r="L29" s="136">
        <f t="shared" si="6"/>
        <v>0</v>
      </c>
      <c r="M29" s="137"/>
      <c r="N29" s="137"/>
      <c r="O29" s="48"/>
      <c r="P29" s="161"/>
      <c r="Q29" s="139"/>
    </row>
    <row r="30" spans="1:17" ht="15.95" customHeight="1">
      <c r="A30" s="71">
        <v>440323</v>
      </c>
      <c r="B30" s="283"/>
      <c r="C30" s="71">
        <v>10</v>
      </c>
      <c r="D30" s="72">
        <v>250</v>
      </c>
      <c r="E30" s="72">
        <v>85</v>
      </c>
      <c r="F30" s="133">
        <v>42</v>
      </c>
      <c r="G30" s="134">
        <f t="shared" si="7"/>
        <v>21250</v>
      </c>
      <c r="H30" s="134">
        <f t="shared" si="8"/>
        <v>10500</v>
      </c>
      <c r="I30" s="134"/>
      <c r="J30" s="134"/>
      <c r="K30" s="135">
        <f t="shared" si="5"/>
        <v>0</v>
      </c>
      <c r="L30" s="136">
        <f t="shared" si="6"/>
        <v>0</v>
      </c>
      <c r="M30" s="137"/>
      <c r="N30" s="137"/>
      <c r="O30" s="48"/>
      <c r="P30" s="161"/>
      <c r="Q30" s="139"/>
    </row>
    <row r="31" spans="1:17" ht="15.95" customHeight="1">
      <c r="A31" s="71">
        <v>440323</v>
      </c>
      <c r="B31" s="283"/>
      <c r="C31" s="71">
        <v>11</v>
      </c>
      <c r="D31" s="72">
        <v>250</v>
      </c>
      <c r="E31" s="72">
        <v>85</v>
      </c>
      <c r="F31" s="133">
        <v>42</v>
      </c>
      <c r="G31" s="134">
        <f t="shared" si="7"/>
        <v>21250</v>
      </c>
      <c r="H31" s="134">
        <f t="shared" si="8"/>
        <v>10500</v>
      </c>
      <c r="I31" s="134"/>
      <c r="J31" s="134"/>
      <c r="K31" s="135">
        <f t="shared" si="5"/>
        <v>0</v>
      </c>
      <c r="L31" s="136">
        <f t="shared" si="6"/>
        <v>0</v>
      </c>
      <c r="M31" s="137"/>
      <c r="N31" s="137"/>
      <c r="O31" s="48"/>
      <c r="P31" s="161"/>
      <c r="Q31" s="139"/>
    </row>
    <row r="32" spans="1:17" ht="15.95" customHeight="1">
      <c r="A32" s="71">
        <v>440323</v>
      </c>
      <c r="B32" s="283"/>
      <c r="C32" s="71">
        <v>12</v>
      </c>
      <c r="D32" s="72">
        <v>250</v>
      </c>
      <c r="E32" s="72">
        <v>85</v>
      </c>
      <c r="F32" s="133">
        <v>42</v>
      </c>
      <c r="G32" s="134">
        <f t="shared" si="7"/>
        <v>21250</v>
      </c>
      <c r="H32" s="134">
        <f t="shared" si="8"/>
        <v>10500</v>
      </c>
      <c r="I32" s="134"/>
      <c r="J32" s="134"/>
      <c r="K32" s="135">
        <f t="shared" si="5"/>
        <v>0</v>
      </c>
      <c r="L32" s="136">
        <f t="shared" si="6"/>
        <v>0</v>
      </c>
      <c r="M32" s="137"/>
      <c r="N32" s="137"/>
      <c r="O32" s="48"/>
      <c r="P32" s="161"/>
      <c r="Q32" s="139"/>
    </row>
    <row r="33" spans="1:17" ht="15.95" customHeight="1">
      <c r="A33" s="71">
        <v>440323</v>
      </c>
      <c r="B33" s="283"/>
      <c r="C33" s="71">
        <v>13</v>
      </c>
      <c r="D33" s="72">
        <v>250</v>
      </c>
      <c r="E33" s="72">
        <v>85</v>
      </c>
      <c r="F33" s="133">
        <v>42</v>
      </c>
      <c r="G33" s="134">
        <f t="shared" si="7"/>
        <v>21250</v>
      </c>
      <c r="H33" s="134">
        <f t="shared" si="8"/>
        <v>10500</v>
      </c>
      <c r="I33" s="134"/>
      <c r="J33" s="134"/>
      <c r="K33" s="135">
        <f t="shared" si="5"/>
        <v>0</v>
      </c>
      <c r="L33" s="136">
        <f t="shared" si="6"/>
        <v>0</v>
      </c>
      <c r="M33" s="137"/>
      <c r="N33" s="137"/>
      <c r="O33" s="48"/>
      <c r="P33" s="161"/>
      <c r="Q33" s="139"/>
    </row>
    <row r="34" spans="1:17" ht="15.95" customHeight="1">
      <c r="A34" s="71">
        <v>440323</v>
      </c>
      <c r="B34" s="283"/>
      <c r="C34" s="71">
        <v>14</v>
      </c>
      <c r="D34" s="72">
        <v>250</v>
      </c>
      <c r="E34" s="72">
        <v>85</v>
      </c>
      <c r="F34" s="133">
        <v>42</v>
      </c>
      <c r="G34" s="134">
        <f t="shared" si="7"/>
        <v>21250</v>
      </c>
      <c r="H34" s="134">
        <f t="shared" si="8"/>
        <v>10500</v>
      </c>
      <c r="I34" s="134"/>
      <c r="J34" s="134"/>
      <c r="K34" s="135">
        <f t="shared" si="5"/>
        <v>0</v>
      </c>
      <c r="L34" s="136">
        <f t="shared" si="6"/>
        <v>0</v>
      </c>
      <c r="M34" s="137"/>
      <c r="N34" s="137"/>
      <c r="O34" s="48"/>
      <c r="P34" s="161"/>
      <c r="Q34" s="139"/>
    </row>
    <row r="35" spans="1:17" ht="15.95" customHeight="1">
      <c r="A35" s="71">
        <v>440323</v>
      </c>
      <c r="B35" s="283"/>
      <c r="C35" s="71">
        <v>15</v>
      </c>
      <c r="D35" s="72">
        <v>360</v>
      </c>
      <c r="E35" s="72">
        <v>85</v>
      </c>
      <c r="F35" s="133">
        <v>42</v>
      </c>
      <c r="G35" s="134">
        <f t="shared" si="7"/>
        <v>30600</v>
      </c>
      <c r="H35" s="134">
        <f t="shared" si="8"/>
        <v>15120</v>
      </c>
      <c r="I35" s="134"/>
      <c r="J35" s="134"/>
      <c r="K35" s="135">
        <f t="shared" si="5"/>
        <v>0</v>
      </c>
      <c r="L35" s="136">
        <f t="shared" si="6"/>
        <v>0</v>
      </c>
      <c r="M35" s="137"/>
      <c r="N35" s="137"/>
      <c r="O35" s="48"/>
      <c r="P35" s="161"/>
      <c r="Q35" s="139"/>
    </row>
    <row r="36" spans="1:17" ht="15.95" customHeight="1">
      <c r="A36" s="71">
        <v>440323</v>
      </c>
      <c r="B36" s="283"/>
      <c r="C36" s="71">
        <v>16</v>
      </c>
      <c r="D36" s="72">
        <v>250</v>
      </c>
      <c r="E36" s="72">
        <v>85</v>
      </c>
      <c r="F36" s="133">
        <v>42</v>
      </c>
      <c r="G36" s="134">
        <f t="shared" si="7"/>
        <v>21250</v>
      </c>
      <c r="H36" s="134">
        <f t="shared" si="8"/>
        <v>10500</v>
      </c>
      <c r="I36" s="134"/>
      <c r="J36" s="134"/>
      <c r="K36" s="135">
        <f t="shared" si="5"/>
        <v>0</v>
      </c>
      <c r="L36" s="136">
        <f t="shared" si="6"/>
        <v>0</v>
      </c>
      <c r="M36" s="137"/>
      <c r="N36" s="137"/>
      <c r="O36" s="48"/>
      <c r="P36" s="161"/>
      <c r="Q36" s="139"/>
    </row>
    <row r="37" spans="1:17" ht="15.95" customHeight="1">
      <c r="A37" s="71">
        <v>440323</v>
      </c>
      <c r="B37" s="283"/>
      <c r="C37" s="71">
        <v>101</v>
      </c>
      <c r="D37" s="72">
        <v>110</v>
      </c>
      <c r="E37" s="72">
        <v>85</v>
      </c>
      <c r="F37" s="133">
        <v>42</v>
      </c>
      <c r="G37" s="134">
        <f t="shared" si="7"/>
        <v>9350</v>
      </c>
      <c r="H37" s="134">
        <f t="shared" si="8"/>
        <v>4620</v>
      </c>
      <c r="I37" s="134"/>
      <c r="J37" s="134"/>
      <c r="K37" s="135">
        <f t="shared" si="5"/>
        <v>0</v>
      </c>
      <c r="L37" s="136">
        <f t="shared" si="6"/>
        <v>0</v>
      </c>
      <c r="M37" s="137"/>
      <c r="N37" s="137"/>
      <c r="O37" s="48"/>
      <c r="P37" s="161"/>
      <c r="Q37" s="139"/>
    </row>
    <row r="38" spans="1:17" ht="15.95" customHeight="1">
      <c r="A38" s="71">
        <v>440323</v>
      </c>
      <c r="B38" s="283"/>
      <c r="C38" s="71">
        <v>102</v>
      </c>
      <c r="D38" s="72">
        <v>110</v>
      </c>
      <c r="E38" s="72">
        <v>85</v>
      </c>
      <c r="F38" s="133">
        <v>42</v>
      </c>
      <c r="G38" s="134">
        <f t="shared" si="7"/>
        <v>9350</v>
      </c>
      <c r="H38" s="134">
        <f t="shared" si="8"/>
        <v>4620</v>
      </c>
      <c r="I38" s="134"/>
      <c r="J38" s="134"/>
      <c r="K38" s="135">
        <f t="shared" si="5"/>
        <v>0</v>
      </c>
      <c r="L38" s="136">
        <f t="shared" si="6"/>
        <v>0</v>
      </c>
      <c r="M38" s="137"/>
      <c r="N38" s="137"/>
      <c r="O38" s="48"/>
      <c r="P38" s="161"/>
      <c r="Q38" s="139"/>
    </row>
    <row r="39" spans="1:17" ht="15.95" customHeight="1">
      <c r="A39" s="71">
        <v>440323</v>
      </c>
      <c r="B39" s="283"/>
      <c r="C39" s="71">
        <v>103</v>
      </c>
      <c r="D39" s="72">
        <v>114</v>
      </c>
      <c r="E39" s="72">
        <v>85</v>
      </c>
      <c r="F39" s="133">
        <v>42</v>
      </c>
      <c r="G39" s="134">
        <f t="shared" si="7"/>
        <v>9690</v>
      </c>
      <c r="H39" s="134">
        <f t="shared" si="8"/>
        <v>4788</v>
      </c>
      <c r="I39" s="134"/>
      <c r="J39" s="134"/>
      <c r="K39" s="135">
        <f t="shared" si="5"/>
        <v>0</v>
      </c>
      <c r="L39" s="136">
        <f t="shared" si="6"/>
        <v>0</v>
      </c>
      <c r="M39" s="137"/>
      <c r="N39" s="137"/>
      <c r="O39" s="48"/>
      <c r="P39" s="161"/>
      <c r="Q39" s="139"/>
    </row>
    <row r="40" spans="1:17" ht="15.95" customHeight="1">
      <c r="A40" s="71">
        <v>440323</v>
      </c>
      <c r="B40" s="283"/>
      <c r="C40" s="71">
        <v>104</v>
      </c>
      <c r="D40" s="72">
        <v>114</v>
      </c>
      <c r="E40" s="72">
        <v>85</v>
      </c>
      <c r="F40" s="133">
        <v>42</v>
      </c>
      <c r="G40" s="134">
        <f t="shared" si="7"/>
        <v>9690</v>
      </c>
      <c r="H40" s="134">
        <f t="shared" si="8"/>
        <v>4788</v>
      </c>
      <c r="I40" s="134"/>
      <c r="J40" s="134"/>
      <c r="K40" s="135">
        <f t="shared" si="5"/>
        <v>0</v>
      </c>
      <c r="L40" s="136">
        <f t="shared" si="6"/>
        <v>0</v>
      </c>
      <c r="M40" s="137"/>
      <c r="N40" s="137"/>
      <c r="O40" s="48"/>
      <c r="P40" s="161"/>
      <c r="Q40" s="139"/>
    </row>
    <row r="41" spans="1:17" ht="15.95" customHeight="1">
      <c r="A41" s="71">
        <v>440323</v>
      </c>
      <c r="B41" s="283"/>
      <c r="C41" s="71">
        <v>105</v>
      </c>
      <c r="D41" s="72">
        <v>114</v>
      </c>
      <c r="E41" s="72">
        <v>85</v>
      </c>
      <c r="F41" s="133">
        <v>42</v>
      </c>
      <c r="G41" s="134">
        <f t="shared" si="7"/>
        <v>9690</v>
      </c>
      <c r="H41" s="134">
        <f t="shared" si="8"/>
        <v>4788</v>
      </c>
      <c r="I41" s="134"/>
      <c r="J41" s="134"/>
      <c r="K41" s="135">
        <f t="shared" si="5"/>
        <v>0</v>
      </c>
      <c r="L41" s="136">
        <f t="shared" si="6"/>
        <v>0</v>
      </c>
      <c r="M41" s="137"/>
      <c r="N41" s="137"/>
      <c r="O41" s="48"/>
      <c r="P41" s="161"/>
      <c r="Q41" s="139"/>
    </row>
    <row r="42" spans="1:17" ht="15.95" customHeight="1">
      <c r="A42" s="71">
        <v>440323</v>
      </c>
      <c r="B42" s="283"/>
      <c r="C42" s="71">
        <v>106</v>
      </c>
      <c r="D42" s="72">
        <v>114</v>
      </c>
      <c r="E42" s="72">
        <v>85</v>
      </c>
      <c r="F42" s="133">
        <v>42</v>
      </c>
      <c r="G42" s="134">
        <f t="shared" si="7"/>
        <v>9690</v>
      </c>
      <c r="H42" s="134">
        <f t="shared" si="8"/>
        <v>4788</v>
      </c>
      <c r="I42" s="134"/>
      <c r="J42" s="134"/>
      <c r="K42" s="135">
        <f t="shared" si="5"/>
        <v>0</v>
      </c>
      <c r="L42" s="136">
        <f t="shared" si="6"/>
        <v>0</v>
      </c>
      <c r="M42" s="137"/>
      <c r="N42" s="137"/>
      <c r="O42" s="48"/>
      <c r="P42" s="161"/>
      <c r="Q42" s="139"/>
    </row>
    <row r="43" spans="1:17" ht="15.95" customHeight="1">
      <c r="A43" s="71">
        <v>440323</v>
      </c>
      <c r="B43" s="283"/>
      <c r="C43" s="71">
        <v>107</v>
      </c>
      <c r="D43" s="72">
        <v>114</v>
      </c>
      <c r="E43" s="72">
        <v>85</v>
      </c>
      <c r="F43" s="133">
        <v>42</v>
      </c>
      <c r="G43" s="134">
        <f t="shared" si="7"/>
        <v>9690</v>
      </c>
      <c r="H43" s="134">
        <f t="shared" si="8"/>
        <v>4788</v>
      </c>
      <c r="I43" s="134"/>
      <c r="J43" s="134"/>
      <c r="K43" s="135">
        <f t="shared" si="5"/>
        <v>0</v>
      </c>
      <c r="L43" s="136">
        <f t="shared" si="6"/>
        <v>0</v>
      </c>
      <c r="M43" s="137"/>
      <c r="N43" s="137"/>
      <c r="O43" s="48"/>
      <c r="P43" s="161"/>
      <c r="Q43" s="139"/>
    </row>
    <row r="44" spans="1:17" ht="15.95" customHeight="1">
      <c r="A44" s="71">
        <v>440323</v>
      </c>
      <c r="B44" s="283"/>
      <c r="C44" s="71">
        <v>108</v>
      </c>
      <c r="D44" s="72">
        <v>114</v>
      </c>
      <c r="E44" s="72">
        <v>85</v>
      </c>
      <c r="F44" s="133">
        <v>42</v>
      </c>
      <c r="G44" s="134">
        <f t="shared" si="7"/>
        <v>9690</v>
      </c>
      <c r="H44" s="134">
        <f t="shared" si="8"/>
        <v>4788</v>
      </c>
      <c r="I44" s="134"/>
      <c r="J44" s="134"/>
      <c r="K44" s="135">
        <f t="shared" si="5"/>
        <v>0</v>
      </c>
      <c r="L44" s="136">
        <f t="shared" si="6"/>
        <v>0</v>
      </c>
      <c r="M44" s="137"/>
      <c r="N44" s="137"/>
      <c r="O44" s="48"/>
      <c r="P44" s="161"/>
      <c r="Q44" s="139"/>
    </row>
    <row r="45" spans="1:17" ht="15.95" customHeight="1">
      <c r="A45" s="71">
        <v>440323</v>
      </c>
      <c r="B45" s="283"/>
      <c r="C45" s="71">
        <v>109</v>
      </c>
      <c r="D45" s="72">
        <v>114</v>
      </c>
      <c r="E45" s="72">
        <v>85</v>
      </c>
      <c r="F45" s="133">
        <v>42</v>
      </c>
      <c r="G45" s="134">
        <f t="shared" si="7"/>
        <v>9690</v>
      </c>
      <c r="H45" s="134">
        <f t="shared" si="8"/>
        <v>4788</v>
      </c>
      <c r="I45" s="134"/>
      <c r="J45" s="134"/>
      <c r="K45" s="135">
        <f t="shared" si="5"/>
        <v>0</v>
      </c>
      <c r="L45" s="136">
        <f t="shared" si="6"/>
        <v>0</v>
      </c>
      <c r="M45" s="137"/>
      <c r="N45" s="137"/>
      <c r="O45" s="48"/>
      <c r="P45" s="161"/>
      <c r="Q45" s="139"/>
    </row>
    <row r="46" spans="1:17" ht="15.95" customHeight="1">
      <c r="A46" s="71">
        <v>440323</v>
      </c>
      <c r="B46" s="283"/>
      <c r="C46" s="71">
        <v>110</v>
      </c>
      <c r="D46" s="72">
        <v>114</v>
      </c>
      <c r="E46" s="72">
        <v>85</v>
      </c>
      <c r="F46" s="133">
        <v>42</v>
      </c>
      <c r="G46" s="134">
        <f t="shared" si="7"/>
        <v>9690</v>
      </c>
      <c r="H46" s="134">
        <f t="shared" si="8"/>
        <v>4788</v>
      </c>
      <c r="I46" s="134"/>
      <c r="J46" s="134"/>
      <c r="K46" s="135">
        <f t="shared" si="5"/>
        <v>0</v>
      </c>
      <c r="L46" s="136">
        <f t="shared" si="6"/>
        <v>0</v>
      </c>
      <c r="M46" s="137"/>
      <c r="N46" s="137"/>
      <c r="O46" s="48"/>
      <c r="P46" s="161"/>
      <c r="Q46" s="139"/>
    </row>
    <row r="47" spans="1:17" ht="15.95" customHeight="1" thickBot="1">
      <c r="A47" s="111">
        <v>440323</v>
      </c>
      <c r="B47" s="283"/>
      <c r="C47" s="111">
        <v>112</v>
      </c>
      <c r="D47" s="112">
        <v>110</v>
      </c>
      <c r="E47" s="112">
        <v>85</v>
      </c>
      <c r="F47" s="162">
        <v>42</v>
      </c>
      <c r="G47" s="147">
        <f>D47*E47</f>
        <v>9350</v>
      </c>
      <c r="H47" s="147">
        <f>F47*D47</f>
        <v>4620</v>
      </c>
      <c r="I47" s="147"/>
      <c r="J47" s="147"/>
      <c r="K47" s="135">
        <f t="shared" si="5"/>
        <v>0</v>
      </c>
      <c r="L47" s="136">
        <f t="shared" si="6"/>
        <v>0</v>
      </c>
      <c r="M47" s="137"/>
      <c r="N47" s="137"/>
      <c r="O47" s="48"/>
      <c r="P47" s="161"/>
      <c r="Q47" s="139"/>
    </row>
    <row r="48" spans="1:17" ht="24.75" customHeight="1" thickBot="1">
      <c r="A48" s="307" t="s">
        <v>85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9"/>
      <c r="M48" s="137"/>
      <c r="N48" s="137"/>
      <c r="O48" s="149"/>
      <c r="P48" s="161"/>
      <c r="Q48" s="139"/>
    </row>
    <row r="49" spans="1:17" ht="15.95" customHeight="1" thickBot="1">
      <c r="A49" s="317" t="s">
        <v>3</v>
      </c>
      <c r="B49" s="318"/>
      <c r="C49" s="232"/>
      <c r="D49" s="151"/>
      <c r="E49" s="152"/>
      <c r="F49" s="152"/>
      <c r="G49" s="153">
        <f t="shared" ref="G49:L49" si="9">SUM(G21:G47)</f>
        <v>454920</v>
      </c>
      <c r="H49" s="153">
        <f t="shared" si="9"/>
        <v>224784</v>
      </c>
      <c r="I49" s="154">
        <f t="shared" si="9"/>
        <v>0</v>
      </c>
      <c r="J49" s="154">
        <f t="shared" si="9"/>
        <v>0</v>
      </c>
      <c r="K49" s="154">
        <f t="shared" si="9"/>
        <v>0</v>
      </c>
      <c r="L49" s="155">
        <f t="shared" si="9"/>
        <v>0</v>
      </c>
      <c r="M49" s="137"/>
      <c r="N49" s="137"/>
      <c r="O49" s="149"/>
      <c r="P49" s="161"/>
      <c r="Q49" s="139"/>
    </row>
    <row r="50" spans="1:17" ht="6.75" customHeight="1" thickTop="1" thickBot="1">
      <c r="A50" s="71"/>
      <c r="B50" s="71"/>
      <c r="C50" s="71"/>
      <c r="D50" s="72"/>
      <c r="E50" s="72"/>
      <c r="F50" s="163"/>
      <c r="G50" s="164"/>
      <c r="H50" s="164"/>
      <c r="I50" s="164"/>
      <c r="J50" s="164"/>
      <c r="K50" s="164"/>
      <c r="L50" s="165"/>
      <c r="M50" s="137"/>
      <c r="N50" s="137"/>
      <c r="O50" s="149"/>
      <c r="P50" s="161"/>
      <c r="Q50" s="139"/>
    </row>
    <row r="51" spans="1:17" ht="15.95" customHeight="1" thickTop="1">
      <c r="A51" s="326" t="s">
        <v>1</v>
      </c>
      <c r="B51" s="323" t="s">
        <v>31</v>
      </c>
      <c r="C51" s="323" t="s">
        <v>14</v>
      </c>
      <c r="D51" s="323" t="s">
        <v>2</v>
      </c>
      <c r="E51" s="323" t="s">
        <v>12</v>
      </c>
      <c r="F51" s="323" t="s">
        <v>9</v>
      </c>
      <c r="G51" s="324" t="s">
        <v>11</v>
      </c>
      <c r="H51" s="323" t="s">
        <v>20</v>
      </c>
      <c r="I51" s="327" t="s">
        <v>81</v>
      </c>
      <c r="J51" s="327" t="s">
        <v>82</v>
      </c>
      <c r="K51" s="327" t="s">
        <v>30</v>
      </c>
      <c r="L51" s="315" t="s">
        <v>83</v>
      </c>
      <c r="M51" s="137"/>
      <c r="N51" s="137"/>
      <c r="O51" s="149"/>
      <c r="P51" s="161"/>
      <c r="Q51" s="139"/>
    </row>
    <row r="52" spans="1:17" ht="15.95" customHeight="1" thickBot="1">
      <c r="A52" s="277"/>
      <c r="B52" s="269"/>
      <c r="C52" s="274"/>
      <c r="D52" s="274"/>
      <c r="E52" s="274"/>
      <c r="F52" s="274"/>
      <c r="G52" s="273"/>
      <c r="H52" s="325"/>
      <c r="I52" s="328"/>
      <c r="J52" s="328"/>
      <c r="K52" s="328"/>
      <c r="L52" s="316"/>
      <c r="M52" s="137"/>
      <c r="N52" s="137"/>
      <c r="O52" s="149"/>
      <c r="P52" s="161"/>
      <c r="Q52" s="139"/>
    </row>
    <row r="53" spans="1:17" ht="15.95" customHeight="1" thickTop="1">
      <c r="A53" s="91">
        <v>490723</v>
      </c>
      <c r="B53" s="282" t="s">
        <v>61</v>
      </c>
      <c r="C53" s="91">
        <v>1</v>
      </c>
      <c r="D53" s="92">
        <v>250</v>
      </c>
      <c r="E53" s="92">
        <v>27</v>
      </c>
      <c r="F53" s="133">
        <v>4</v>
      </c>
      <c r="G53" s="134">
        <f t="shared" ref="G53:G64" si="10">D53*E53</f>
        <v>6750</v>
      </c>
      <c r="H53" s="134">
        <f t="shared" ref="H53:H64" si="11">F53*D53</f>
        <v>1000</v>
      </c>
      <c r="I53" s="134"/>
      <c r="J53" s="134"/>
      <c r="K53" s="135">
        <f>H53*$K$5</f>
        <v>0</v>
      </c>
      <c r="L53" s="136">
        <f>K53-I53-J53</f>
        <v>0</v>
      </c>
      <c r="M53" s="137"/>
      <c r="N53" s="137"/>
      <c r="O53" s="149"/>
      <c r="P53" s="161"/>
      <c r="Q53" s="139"/>
    </row>
    <row r="54" spans="1:17" ht="15.95" customHeight="1">
      <c r="A54" s="71">
        <v>490723</v>
      </c>
      <c r="B54" s="283"/>
      <c r="C54" s="71">
        <v>5</v>
      </c>
      <c r="D54" s="72">
        <v>250</v>
      </c>
      <c r="E54" s="72">
        <v>27</v>
      </c>
      <c r="F54" s="142">
        <v>4</v>
      </c>
      <c r="G54" s="134">
        <f t="shared" si="10"/>
        <v>6750</v>
      </c>
      <c r="H54" s="143">
        <f t="shared" si="11"/>
        <v>1000</v>
      </c>
      <c r="I54" s="143"/>
      <c r="J54" s="143"/>
      <c r="K54" s="135">
        <f t="shared" ref="K54:K64" si="12">H54*$K$5</f>
        <v>0</v>
      </c>
      <c r="L54" s="136">
        <f t="shared" ref="L54:L64" si="13">K54-I54-J54</f>
        <v>0</v>
      </c>
      <c r="M54" s="137"/>
      <c r="N54" s="137"/>
      <c r="O54" s="149"/>
      <c r="P54" s="161"/>
      <c r="Q54" s="139"/>
    </row>
    <row r="55" spans="1:17" ht="15.95" customHeight="1">
      <c r="A55" s="71">
        <v>490723</v>
      </c>
      <c r="B55" s="283"/>
      <c r="C55" s="71">
        <v>6</v>
      </c>
      <c r="D55" s="72">
        <v>250</v>
      </c>
      <c r="E55" s="72">
        <v>27</v>
      </c>
      <c r="F55" s="142">
        <v>4</v>
      </c>
      <c r="G55" s="134">
        <f t="shared" si="10"/>
        <v>6750</v>
      </c>
      <c r="H55" s="143">
        <f t="shared" si="11"/>
        <v>1000</v>
      </c>
      <c r="I55" s="143"/>
      <c r="J55" s="143"/>
      <c r="K55" s="135">
        <f t="shared" si="12"/>
        <v>0</v>
      </c>
      <c r="L55" s="136">
        <f t="shared" si="13"/>
        <v>0</v>
      </c>
      <c r="M55" s="137"/>
      <c r="N55" s="137"/>
      <c r="O55" s="149"/>
      <c r="P55" s="161"/>
      <c r="Q55" s="139"/>
    </row>
    <row r="56" spans="1:17" ht="15.95" customHeight="1">
      <c r="A56" s="71">
        <v>490723</v>
      </c>
      <c r="B56" s="283"/>
      <c r="C56" s="71">
        <v>9</v>
      </c>
      <c r="D56" s="72">
        <v>250</v>
      </c>
      <c r="E56" s="72">
        <v>27</v>
      </c>
      <c r="F56" s="142">
        <v>4</v>
      </c>
      <c r="G56" s="134">
        <f t="shared" si="10"/>
        <v>6750</v>
      </c>
      <c r="H56" s="143">
        <f t="shared" si="11"/>
        <v>1000</v>
      </c>
      <c r="I56" s="143"/>
      <c r="J56" s="143"/>
      <c r="K56" s="135">
        <f t="shared" si="12"/>
        <v>0</v>
      </c>
      <c r="L56" s="136">
        <f t="shared" si="13"/>
        <v>0</v>
      </c>
      <c r="M56" s="137"/>
      <c r="N56" s="137"/>
      <c r="O56" s="149"/>
      <c r="P56" s="161"/>
      <c r="Q56" s="139"/>
    </row>
    <row r="57" spans="1:17" ht="15.95" customHeight="1">
      <c r="A57" s="71">
        <v>490723</v>
      </c>
      <c r="B57" s="283"/>
      <c r="C57" s="71">
        <v>10</v>
      </c>
      <c r="D57" s="72">
        <v>250</v>
      </c>
      <c r="E57" s="72">
        <v>28</v>
      </c>
      <c r="F57" s="142">
        <v>4</v>
      </c>
      <c r="G57" s="134">
        <f>D57*E57</f>
        <v>7000</v>
      </c>
      <c r="H57" s="143">
        <f t="shared" si="11"/>
        <v>1000</v>
      </c>
      <c r="I57" s="143"/>
      <c r="J57" s="143"/>
      <c r="K57" s="135">
        <f t="shared" si="12"/>
        <v>0</v>
      </c>
      <c r="L57" s="136">
        <f t="shared" si="13"/>
        <v>0</v>
      </c>
      <c r="M57" s="137"/>
      <c r="N57" s="137"/>
      <c r="O57" s="149"/>
      <c r="P57" s="161"/>
      <c r="Q57" s="139"/>
    </row>
    <row r="58" spans="1:17" ht="15.95" customHeight="1">
      <c r="A58" s="71">
        <v>490723</v>
      </c>
      <c r="B58" s="283"/>
      <c r="C58" s="71">
        <v>14</v>
      </c>
      <c r="D58" s="72">
        <v>250</v>
      </c>
      <c r="E58" s="72">
        <v>27</v>
      </c>
      <c r="F58" s="142">
        <v>4</v>
      </c>
      <c r="G58" s="134">
        <f t="shared" si="10"/>
        <v>6750</v>
      </c>
      <c r="H58" s="143">
        <f t="shared" si="11"/>
        <v>1000</v>
      </c>
      <c r="I58" s="143"/>
      <c r="J58" s="143"/>
      <c r="K58" s="135">
        <f t="shared" si="12"/>
        <v>0</v>
      </c>
      <c r="L58" s="136">
        <f t="shared" si="13"/>
        <v>0</v>
      </c>
      <c r="M58" s="137"/>
      <c r="N58" s="137"/>
      <c r="O58" s="149"/>
      <c r="P58" s="161"/>
      <c r="Q58" s="139"/>
    </row>
    <row r="59" spans="1:17" ht="15.95" customHeight="1">
      <c r="A59" s="71">
        <v>490723</v>
      </c>
      <c r="B59" s="283"/>
      <c r="C59" s="71">
        <v>19</v>
      </c>
      <c r="D59" s="72">
        <v>250</v>
      </c>
      <c r="E59" s="72">
        <v>28</v>
      </c>
      <c r="F59" s="142">
        <v>4</v>
      </c>
      <c r="G59" s="134">
        <f t="shared" si="10"/>
        <v>7000</v>
      </c>
      <c r="H59" s="143">
        <f t="shared" si="11"/>
        <v>1000</v>
      </c>
      <c r="I59" s="143"/>
      <c r="J59" s="143"/>
      <c r="K59" s="135">
        <f t="shared" si="12"/>
        <v>0</v>
      </c>
      <c r="L59" s="136">
        <f t="shared" si="13"/>
        <v>0</v>
      </c>
      <c r="M59" s="137"/>
      <c r="N59" s="137"/>
      <c r="O59" s="149"/>
      <c r="P59" s="161"/>
      <c r="Q59" s="139"/>
    </row>
    <row r="60" spans="1:17" ht="15.95" customHeight="1">
      <c r="A60" s="71">
        <v>490723</v>
      </c>
      <c r="B60" s="283"/>
      <c r="C60" s="71">
        <v>22</v>
      </c>
      <c r="D60" s="72">
        <v>250</v>
      </c>
      <c r="E60" s="72">
        <v>28</v>
      </c>
      <c r="F60" s="142">
        <v>4</v>
      </c>
      <c r="G60" s="134">
        <f t="shared" si="10"/>
        <v>7000</v>
      </c>
      <c r="H60" s="143">
        <f t="shared" si="11"/>
        <v>1000</v>
      </c>
      <c r="I60" s="143"/>
      <c r="J60" s="143"/>
      <c r="K60" s="135">
        <f t="shared" si="12"/>
        <v>0</v>
      </c>
      <c r="L60" s="136">
        <f t="shared" si="13"/>
        <v>0</v>
      </c>
      <c r="M60" s="137"/>
      <c r="N60" s="137"/>
      <c r="O60" s="149"/>
      <c r="P60" s="161"/>
      <c r="Q60" s="139"/>
    </row>
    <row r="61" spans="1:17" ht="15.95" customHeight="1">
      <c r="A61" s="71">
        <v>490723</v>
      </c>
      <c r="B61" s="283"/>
      <c r="C61" s="71">
        <v>23</v>
      </c>
      <c r="D61" s="72">
        <v>250</v>
      </c>
      <c r="E61" s="72">
        <v>28</v>
      </c>
      <c r="F61" s="142">
        <v>4</v>
      </c>
      <c r="G61" s="134">
        <f t="shared" si="10"/>
        <v>7000</v>
      </c>
      <c r="H61" s="143">
        <f t="shared" si="11"/>
        <v>1000</v>
      </c>
      <c r="I61" s="143"/>
      <c r="J61" s="143"/>
      <c r="K61" s="135">
        <f t="shared" si="12"/>
        <v>0</v>
      </c>
      <c r="L61" s="136">
        <f t="shared" si="13"/>
        <v>0</v>
      </c>
      <c r="M61" s="137"/>
      <c r="N61" s="137"/>
      <c r="O61" s="149"/>
      <c r="P61" s="161"/>
      <c r="Q61" s="139"/>
    </row>
    <row r="62" spans="1:17" ht="15.95" customHeight="1">
      <c r="A62" s="71">
        <v>490723</v>
      </c>
      <c r="B62" s="283"/>
      <c r="C62" s="71">
        <v>25</v>
      </c>
      <c r="D62" s="72">
        <v>250</v>
      </c>
      <c r="E62" s="72">
        <v>28</v>
      </c>
      <c r="F62" s="142">
        <v>4</v>
      </c>
      <c r="G62" s="134">
        <f t="shared" si="10"/>
        <v>7000</v>
      </c>
      <c r="H62" s="143">
        <f t="shared" si="11"/>
        <v>1000</v>
      </c>
      <c r="I62" s="143"/>
      <c r="J62" s="143"/>
      <c r="K62" s="135">
        <f t="shared" si="12"/>
        <v>0</v>
      </c>
      <c r="L62" s="136">
        <f t="shared" si="13"/>
        <v>0</v>
      </c>
      <c r="M62" s="137"/>
      <c r="N62" s="137"/>
      <c r="O62" s="149"/>
      <c r="P62" s="161"/>
      <c r="Q62" s="139"/>
    </row>
    <row r="63" spans="1:17" ht="15.95" customHeight="1">
      <c r="A63" s="71">
        <v>490723</v>
      </c>
      <c r="B63" s="283"/>
      <c r="C63" s="71">
        <v>26</v>
      </c>
      <c r="D63" s="72">
        <v>250</v>
      </c>
      <c r="E63" s="72">
        <v>27</v>
      </c>
      <c r="F63" s="142">
        <v>4</v>
      </c>
      <c r="G63" s="134">
        <f t="shared" si="10"/>
        <v>6750</v>
      </c>
      <c r="H63" s="143">
        <f t="shared" si="11"/>
        <v>1000</v>
      </c>
      <c r="I63" s="143"/>
      <c r="J63" s="143"/>
      <c r="K63" s="135">
        <f t="shared" si="12"/>
        <v>0</v>
      </c>
      <c r="L63" s="136">
        <f t="shared" si="13"/>
        <v>0</v>
      </c>
      <c r="M63" s="137"/>
      <c r="N63" s="137"/>
      <c r="O63" s="149"/>
      <c r="P63" s="161"/>
      <c r="Q63" s="139"/>
    </row>
    <row r="64" spans="1:17" ht="15.95" customHeight="1" thickBot="1">
      <c r="A64" s="111">
        <v>490723</v>
      </c>
      <c r="B64" s="283"/>
      <c r="C64" s="111">
        <v>28</v>
      </c>
      <c r="D64" s="112">
        <v>250</v>
      </c>
      <c r="E64" s="112">
        <v>27</v>
      </c>
      <c r="F64" s="146">
        <v>4</v>
      </c>
      <c r="G64" s="147">
        <f t="shared" si="10"/>
        <v>6750</v>
      </c>
      <c r="H64" s="166">
        <f t="shared" si="11"/>
        <v>1000</v>
      </c>
      <c r="I64" s="166"/>
      <c r="J64" s="166"/>
      <c r="K64" s="135">
        <f t="shared" si="12"/>
        <v>0</v>
      </c>
      <c r="L64" s="136">
        <f t="shared" si="13"/>
        <v>0</v>
      </c>
      <c r="M64" s="137"/>
      <c r="N64" s="137"/>
      <c r="O64" s="149"/>
      <c r="P64" s="161"/>
      <c r="Q64" s="139"/>
    </row>
    <row r="65" spans="1:17" ht="22.15" customHeight="1" thickBot="1">
      <c r="A65" s="310" t="s">
        <v>74</v>
      </c>
      <c r="B65" s="311"/>
      <c r="C65" s="311"/>
      <c r="D65" s="311"/>
      <c r="E65" s="311"/>
      <c r="F65" s="311"/>
      <c r="G65" s="311"/>
      <c r="H65" s="311"/>
      <c r="I65" s="311"/>
      <c r="J65" s="311"/>
      <c r="K65" s="311"/>
      <c r="L65" s="312"/>
      <c r="M65" s="137"/>
      <c r="N65" s="137"/>
      <c r="O65" s="149"/>
      <c r="P65" s="161"/>
      <c r="Q65" s="139"/>
    </row>
    <row r="66" spans="1:17" ht="15.95" customHeight="1" thickBot="1">
      <c r="A66" s="317" t="s">
        <v>3</v>
      </c>
      <c r="B66" s="318"/>
      <c r="C66" s="232"/>
      <c r="D66" s="151"/>
      <c r="E66" s="152"/>
      <c r="F66" s="152"/>
      <c r="G66" s="153">
        <f t="shared" ref="G66:L66" si="14">SUM(G53:G64)</f>
        <v>82250</v>
      </c>
      <c r="H66" s="153">
        <f t="shared" si="14"/>
        <v>12000</v>
      </c>
      <c r="I66" s="154">
        <f t="shared" si="14"/>
        <v>0</v>
      </c>
      <c r="J66" s="154">
        <f t="shared" si="14"/>
        <v>0</v>
      </c>
      <c r="K66" s="154">
        <f t="shared" si="14"/>
        <v>0</v>
      </c>
      <c r="L66" s="155">
        <f t="shared" si="14"/>
        <v>0</v>
      </c>
      <c r="M66" s="137"/>
      <c r="N66" s="137"/>
      <c r="O66" s="149"/>
      <c r="P66" s="161"/>
    </row>
    <row r="67" spans="1:17" s="129" customFormat="1" ht="5.25" customHeight="1" thickTop="1" thickBot="1">
      <c r="M67" s="156"/>
      <c r="N67" s="156"/>
    </row>
    <row r="68" spans="1:17" s="129" customFormat="1" ht="12" customHeight="1" thickTop="1" thickBot="1">
      <c r="A68" s="167"/>
      <c r="B68" s="167"/>
      <c r="C68" s="168"/>
      <c r="D68" s="169"/>
      <c r="E68" s="167"/>
      <c r="F68" s="167"/>
      <c r="G68" s="170"/>
      <c r="H68" s="170"/>
      <c r="I68" s="170"/>
      <c r="J68" s="170"/>
      <c r="K68" s="170"/>
      <c r="L68" s="171"/>
      <c r="M68" s="137"/>
      <c r="N68" s="137"/>
    </row>
    <row r="69" spans="1:17" s="177" customFormat="1" ht="29.25" customHeight="1" thickTop="1" thickBot="1">
      <c r="A69" s="319" t="s">
        <v>13</v>
      </c>
      <c r="B69" s="320"/>
      <c r="C69" s="261"/>
      <c r="D69" s="262"/>
      <c r="E69" s="262"/>
      <c r="F69" s="285"/>
      <c r="G69" s="172">
        <f>G17+G49+G66</f>
        <v>603496</v>
      </c>
      <c r="H69" s="173">
        <f>H17+H49+H66</f>
        <v>257444</v>
      </c>
      <c r="I69" s="174">
        <f>I17+I49+I66</f>
        <v>0</v>
      </c>
      <c r="J69" s="174">
        <f>J17+J49+J66</f>
        <v>0</v>
      </c>
      <c r="K69" s="174">
        <f>K17+K49+K66</f>
        <v>0</v>
      </c>
      <c r="L69" s="175">
        <f>L49+L17+L66</f>
        <v>0</v>
      </c>
      <c r="M69" s="176"/>
      <c r="N69" s="176"/>
      <c r="Q69" s="178"/>
    </row>
    <row r="70" spans="1:17" ht="20.25" customHeight="1" thickTop="1" thickBot="1">
      <c r="A70" s="179"/>
      <c r="B70" s="179"/>
      <c r="Q70" s="178"/>
    </row>
    <row r="71" spans="1:17" ht="16.5" thickTop="1">
      <c r="A71" s="179"/>
      <c r="J71" s="321" t="s">
        <v>86</v>
      </c>
      <c r="K71" s="322"/>
      <c r="L71" s="180"/>
    </row>
    <row r="72" spans="1:17" ht="16.5" thickBot="1">
      <c r="A72" s="179"/>
      <c r="J72" s="313" t="s">
        <v>87</v>
      </c>
      <c r="K72" s="314"/>
      <c r="L72" s="181">
        <f>L69-L71</f>
        <v>0</v>
      </c>
    </row>
    <row r="73" spans="1:17" ht="12.75" customHeight="1" thickTop="1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3"/>
      <c r="M73" s="183"/>
      <c r="N73" s="183"/>
    </row>
    <row r="74" spans="1:17">
      <c r="L74" s="182"/>
      <c r="M74" s="182"/>
      <c r="N74" s="182"/>
    </row>
  </sheetData>
  <mergeCells count="63">
    <mergeCell ref="K8:K9"/>
    <mergeCell ref="L8:L9"/>
    <mergeCell ref="A2:L2"/>
    <mergeCell ref="A4:E4"/>
    <mergeCell ref="F4:G4"/>
    <mergeCell ref="H4:L4"/>
    <mergeCell ref="A5:C5"/>
    <mergeCell ref="D5:F5"/>
    <mergeCell ref="G5:J5"/>
    <mergeCell ref="K5:L5"/>
    <mergeCell ref="O8:O9"/>
    <mergeCell ref="P8:P9"/>
    <mergeCell ref="A6:B6"/>
    <mergeCell ref="C6:E6"/>
    <mergeCell ref="F6:G6"/>
    <mergeCell ref="H6:L6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B10:B15"/>
    <mergeCell ref="A16:L16"/>
    <mergeCell ref="A17:C17"/>
    <mergeCell ref="A19:A20"/>
    <mergeCell ref="B19:B20"/>
    <mergeCell ref="H19:H20"/>
    <mergeCell ref="I19:I20"/>
    <mergeCell ref="J19:J20"/>
    <mergeCell ref="K19:K20"/>
    <mergeCell ref="L19:L20"/>
    <mergeCell ref="O19:O20"/>
    <mergeCell ref="C51:C52"/>
    <mergeCell ref="D51:D52"/>
    <mergeCell ref="E51:E52"/>
    <mergeCell ref="F19:F20"/>
    <mergeCell ref="G19:G20"/>
    <mergeCell ref="C19:C20"/>
    <mergeCell ref="D19:D20"/>
    <mergeCell ref="E19:E20"/>
    <mergeCell ref="B21:B47"/>
    <mergeCell ref="A48:L48"/>
    <mergeCell ref="A49:C49"/>
    <mergeCell ref="A51:A52"/>
    <mergeCell ref="B51:B52"/>
    <mergeCell ref="I51:I52"/>
    <mergeCell ref="J51:J52"/>
    <mergeCell ref="K51:K52"/>
    <mergeCell ref="J72:K72"/>
    <mergeCell ref="L51:L52"/>
    <mergeCell ref="B53:B64"/>
    <mergeCell ref="A65:L65"/>
    <mergeCell ref="A66:C66"/>
    <mergeCell ref="A69:F69"/>
    <mergeCell ref="J71:K71"/>
    <mergeCell ref="F51:F52"/>
    <mergeCell ref="G51:G52"/>
    <mergeCell ref="H51:H5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52"/>
  <sheetViews>
    <sheetView tabSelected="1" zoomScaleNormal="100" workbookViewId="0">
      <selection activeCell="M46" sqref="M46"/>
    </sheetView>
  </sheetViews>
  <sheetFormatPr defaultColWidth="10" defaultRowHeight="12.75"/>
  <cols>
    <col min="1" max="2" width="10" style="2" customWidth="1"/>
    <col min="3" max="3" width="10.140625" style="2" bestFit="1" customWidth="1"/>
    <col min="4" max="7" width="12.7109375" style="2" customWidth="1"/>
    <col min="8" max="8" width="15.42578125" style="2" customWidth="1"/>
    <col min="9" max="9" width="19.7109375" style="2" customWidth="1"/>
    <col min="10" max="10" width="3.42578125" style="2" customWidth="1"/>
    <col min="11" max="11" width="0" style="2" hidden="1" customWidth="1"/>
    <col min="12" max="12" width="20.28515625" style="2" hidden="1" customWidth="1"/>
    <col min="13" max="16384" width="10" style="2"/>
  </cols>
  <sheetData>
    <row r="1" spans="1:12" ht="18.75" customHeight="1">
      <c r="B1" s="5"/>
      <c r="C1" s="5"/>
      <c r="D1" s="5"/>
      <c r="E1" s="5"/>
      <c r="F1" s="5"/>
      <c r="G1" s="5"/>
      <c r="H1" s="5"/>
      <c r="I1" s="60" t="s">
        <v>136</v>
      </c>
      <c r="J1" s="32"/>
    </row>
    <row r="2" spans="1:12" ht="34.5" customHeight="1">
      <c r="A2" s="292" t="s">
        <v>129</v>
      </c>
      <c r="B2" s="293"/>
      <c r="C2" s="293"/>
      <c r="D2" s="293"/>
      <c r="E2" s="293"/>
      <c r="F2" s="293"/>
      <c r="G2" s="293"/>
      <c r="H2" s="293"/>
      <c r="I2" s="293"/>
      <c r="J2" s="32"/>
    </row>
    <row r="3" spans="1:12" ht="13.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2" ht="20.100000000000001" customHeight="1" thickTop="1">
      <c r="A4" s="252" t="s">
        <v>23</v>
      </c>
      <c r="B4" s="253"/>
      <c r="C4" s="253"/>
      <c r="D4" s="253"/>
      <c r="E4" s="254"/>
      <c r="F4" s="267" t="s">
        <v>24</v>
      </c>
      <c r="G4" s="268"/>
      <c r="H4" s="239" t="s">
        <v>137</v>
      </c>
      <c r="I4" s="241"/>
      <c r="J4" s="42"/>
    </row>
    <row r="5" spans="1:12" ht="20.100000000000001" customHeight="1">
      <c r="A5" s="356" t="s">
        <v>134</v>
      </c>
      <c r="B5" s="357"/>
      <c r="C5" s="357"/>
      <c r="D5" s="357"/>
      <c r="E5" s="357"/>
      <c r="F5" s="358"/>
      <c r="G5" s="271" t="s">
        <v>130</v>
      </c>
      <c r="H5" s="272"/>
      <c r="I5" s="224">
        <v>40.119999999999997</v>
      </c>
      <c r="J5" s="44"/>
    </row>
    <row r="6" spans="1:12" ht="20.100000000000001" customHeight="1" thickBot="1">
      <c r="A6" s="362" t="s">
        <v>133</v>
      </c>
      <c r="B6" s="363"/>
      <c r="C6" s="363"/>
      <c r="D6" s="363"/>
      <c r="E6" s="364"/>
      <c r="F6" s="359" t="s">
        <v>135</v>
      </c>
      <c r="G6" s="360"/>
      <c r="H6" s="360"/>
      <c r="I6" s="361"/>
      <c r="J6" s="45"/>
    </row>
    <row r="7" spans="1:12" ht="9" customHeight="1" thickTop="1" thickBo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2" s="4" customFormat="1" ht="14.1" customHeight="1" thickTop="1">
      <c r="A8" s="233" t="s">
        <v>1</v>
      </c>
      <c r="B8" s="225" t="s">
        <v>31</v>
      </c>
      <c r="C8" s="225" t="s">
        <v>14</v>
      </c>
      <c r="D8" s="225" t="s">
        <v>2</v>
      </c>
      <c r="E8" s="225" t="s">
        <v>32</v>
      </c>
      <c r="F8" s="225" t="s">
        <v>9</v>
      </c>
      <c r="G8" s="237" t="s">
        <v>11</v>
      </c>
      <c r="H8" s="237" t="s">
        <v>20</v>
      </c>
      <c r="I8" s="278" t="s">
        <v>131</v>
      </c>
      <c r="J8" s="22"/>
      <c r="K8" s="257" t="s">
        <v>16</v>
      </c>
      <c r="L8" s="264" t="s">
        <v>15</v>
      </c>
    </row>
    <row r="9" spans="1:12" s="4" customFormat="1" ht="12" customHeight="1" thickBot="1">
      <c r="A9" s="277"/>
      <c r="B9" s="269"/>
      <c r="C9" s="274"/>
      <c r="D9" s="274"/>
      <c r="E9" s="274"/>
      <c r="F9" s="274"/>
      <c r="G9" s="273"/>
      <c r="H9" s="273"/>
      <c r="I9" s="303"/>
      <c r="J9" s="46"/>
      <c r="K9" s="258"/>
      <c r="L9" s="265"/>
    </row>
    <row r="10" spans="1:12" s="4" customFormat="1" ht="15.95" customHeight="1" thickTop="1">
      <c r="A10" s="93">
        <v>416005</v>
      </c>
      <c r="B10" s="289" t="s">
        <v>125</v>
      </c>
      <c r="C10" s="94">
        <v>1</v>
      </c>
      <c r="D10" s="90">
        <v>251</v>
      </c>
      <c r="E10" s="90">
        <v>9</v>
      </c>
      <c r="F10" s="221">
        <v>2.6</v>
      </c>
      <c r="G10" s="96">
        <f>D10*E10</f>
        <v>2259</v>
      </c>
      <c r="H10" s="222">
        <f>F10*D10</f>
        <v>652.6</v>
      </c>
      <c r="I10" s="99">
        <f t="shared" ref="I10:I35" si="0">H10*$I$5</f>
        <v>26182.311999999998</v>
      </c>
      <c r="J10" s="43"/>
      <c r="K10" s="48" t="s">
        <v>17</v>
      </c>
      <c r="L10" s="55" t="s">
        <v>18</v>
      </c>
    </row>
    <row r="11" spans="1:12" s="4" customFormat="1" ht="15.95" customHeight="1">
      <c r="A11" s="93">
        <v>416005</v>
      </c>
      <c r="B11" s="367"/>
      <c r="C11" s="94">
        <v>2</v>
      </c>
      <c r="D11" s="90">
        <v>251</v>
      </c>
      <c r="E11" s="90">
        <v>9</v>
      </c>
      <c r="F11" s="221">
        <v>2.6</v>
      </c>
      <c r="G11" s="96">
        <f t="shared" ref="G11:G35" si="1">D11*E11</f>
        <v>2259</v>
      </c>
      <c r="H11" s="222">
        <f t="shared" ref="H11:H35" si="2">F11*D11</f>
        <v>652.6</v>
      </c>
      <c r="I11" s="99">
        <f t="shared" si="0"/>
        <v>26182.311999999998</v>
      </c>
      <c r="J11" s="43"/>
      <c r="K11" s="48"/>
      <c r="L11" s="55"/>
    </row>
    <row r="12" spans="1:12" s="4" customFormat="1" ht="15.95" customHeight="1">
      <c r="A12" s="93">
        <v>416005</v>
      </c>
      <c r="B12" s="367"/>
      <c r="C12" s="94">
        <v>3</v>
      </c>
      <c r="D12" s="90">
        <v>251</v>
      </c>
      <c r="E12" s="90">
        <v>9</v>
      </c>
      <c r="F12" s="221">
        <v>2.6</v>
      </c>
      <c r="G12" s="96">
        <f t="shared" si="1"/>
        <v>2259</v>
      </c>
      <c r="H12" s="222">
        <f t="shared" si="2"/>
        <v>652.6</v>
      </c>
      <c r="I12" s="99">
        <f t="shared" si="0"/>
        <v>26182.311999999998</v>
      </c>
      <c r="J12" s="43"/>
      <c r="K12" s="48"/>
      <c r="L12" s="55"/>
    </row>
    <row r="13" spans="1:12" s="4" customFormat="1" ht="15.95" customHeight="1">
      <c r="A13" s="93">
        <v>416005</v>
      </c>
      <c r="B13" s="367"/>
      <c r="C13" s="94">
        <v>4</v>
      </c>
      <c r="D13" s="90">
        <v>251</v>
      </c>
      <c r="E13" s="90">
        <v>9</v>
      </c>
      <c r="F13" s="221">
        <v>2.6</v>
      </c>
      <c r="G13" s="96">
        <f t="shared" si="1"/>
        <v>2259</v>
      </c>
      <c r="H13" s="222">
        <f t="shared" si="2"/>
        <v>652.6</v>
      </c>
      <c r="I13" s="99">
        <f t="shared" si="0"/>
        <v>26182.311999999998</v>
      </c>
      <c r="J13" s="43"/>
      <c r="K13" s="48"/>
      <c r="L13" s="55"/>
    </row>
    <row r="14" spans="1:12" s="4" customFormat="1" ht="15.95" customHeight="1">
      <c r="A14" s="93">
        <v>416005</v>
      </c>
      <c r="B14" s="367"/>
      <c r="C14" s="94">
        <v>5</v>
      </c>
      <c r="D14" s="90">
        <v>251</v>
      </c>
      <c r="E14" s="90">
        <v>9</v>
      </c>
      <c r="F14" s="221">
        <v>2.6</v>
      </c>
      <c r="G14" s="96">
        <f t="shared" si="1"/>
        <v>2259</v>
      </c>
      <c r="H14" s="222">
        <f t="shared" si="2"/>
        <v>652.6</v>
      </c>
      <c r="I14" s="99">
        <f t="shared" si="0"/>
        <v>26182.311999999998</v>
      </c>
      <c r="J14" s="43"/>
      <c r="K14" s="48"/>
      <c r="L14" s="55"/>
    </row>
    <row r="15" spans="1:12" s="4" customFormat="1" ht="15.95" customHeight="1">
      <c r="A15" s="93">
        <v>416005</v>
      </c>
      <c r="B15" s="367"/>
      <c r="C15" s="94">
        <v>6</v>
      </c>
      <c r="D15" s="90">
        <v>251</v>
      </c>
      <c r="E15" s="90">
        <v>9</v>
      </c>
      <c r="F15" s="221">
        <v>2.6</v>
      </c>
      <c r="G15" s="96">
        <f t="shared" si="1"/>
        <v>2259</v>
      </c>
      <c r="H15" s="222">
        <f t="shared" si="2"/>
        <v>652.6</v>
      </c>
      <c r="I15" s="99">
        <f t="shared" si="0"/>
        <v>26182.311999999998</v>
      </c>
      <c r="J15" s="43"/>
      <c r="K15" s="48"/>
      <c r="L15" s="55"/>
    </row>
    <row r="16" spans="1:12" s="4" customFormat="1" ht="15.95" customHeight="1">
      <c r="A16" s="93">
        <v>416005</v>
      </c>
      <c r="B16" s="367"/>
      <c r="C16" s="94">
        <v>7</v>
      </c>
      <c r="D16" s="90">
        <v>251</v>
      </c>
      <c r="E16" s="90">
        <v>9</v>
      </c>
      <c r="F16" s="221">
        <v>2.6</v>
      </c>
      <c r="G16" s="96">
        <f t="shared" si="1"/>
        <v>2259</v>
      </c>
      <c r="H16" s="222">
        <f t="shared" si="2"/>
        <v>652.6</v>
      </c>
      <c r="I16" s="99">
        <f t="shared" si="0"/>
        <v>26182.311999999998</v>
      </c>
      <c r="J16" s="43"/>
      <c r="K16" s="48"/>
      <c r="L16" s="55"/>
    </row>
    <row r="17" spans="1:12" s="4" customFormat="1" ht="15.95" customHeight="1">
      <c r="A17" s="93">
        <v>416005</v>
      </c>
      <c r="B17" s="367"/>
      <c r="C17" s="94">
        <v>8</v>
      </c>
      <c r="D17" s="90">
        <v>251</v>
      </c>
      <c r="E17" s="90">
        <v>9</v>
      </c>
      <c r="F17" s="221">
        <v>2.6</v>
      </c>
      <c r="G17" s="96">
        <f t="shared" si="1"/>
        <v>2259</v>
      </c>
      <c r="H17" s="222">
        <f t="shared" si="2"/>
        <v>652.6</v>
      </c>
      <c r="I17" s="99">
        <f t="shared" si="0"/>
        <v>26182.311999999998</v>
      </c>
      <c r="J17" s="43"/>
      <c r="K17" s="48"/>
      <c r="L17" s="55"/>
    </row>
    <row r="18" spans="1:12" s="4" customFormat="1" ht="15.95" customHeight="1">
      <c r="A18" s="93">
        <v>416005</v>
      </c>
      <c r="B18" s="367"/>
      <c r="C18" s="94">
        <v>9</v>
      </c>
      <c r="D18" s="90">
        <v>251</v>
      </c>
      <c r="E18" s="90">
        <v>9</v>
      </c>
      <c r="F18" s="221">
        <v>2.6</v>
      </c>
      <c r="G18" s="96">
        <f t="shared" si="1"/>
        <v>2259</v>
      </c>
      <c r="H18" s="222">
        <f t="shared" si="2"/>
        <v>652.6</v>
      </c>
      <c r="I18" s="99">
        <f t="shared" si="0"/>
        <v>26182.311999999998</v>
      </c>
      <c r="J18" s="43"/>
      <c r="K18" s="48"/>
      <c r="L18" s="55"/>
    </row>
    <row r="19" spans="1:12" s="4" customFormat="1" ht="15.95" customHeight="1">
      <c r="A19" s="93">
        <v>416005</v>
      </c>
      <c r="B19" s="367"/>
      <c r="C19" s="94">
        <v>10</v>
      </c>
      <c r="D19" s="90">
        <v>251</v>
      </c>
      <c r="E19" s="90">
        <v>9</v>
      </c>
      <c r="F19" s="221">
        <v>2.6</v>
      </c>
      <c r="G19" s="96">
        <f t="shared" si="1"/>
        <v>2259</v>
      </c>
      <c r="H19" s="222">
        <f t="shared" si="2"/>
        <v>652.6</v>
      </c>
      <c r="I19" s="99">
        <f t="shared" si="0"/>
        <v>26182.311999999998</v>
      </c>
      <c r="J19" s="43"/>
      <c r="K19" s="48"/>
      <c r="L19" s="55"/>
    </row>
    <row r="20" spans="1:12" s="4" customFormat="1" ht="15.95" customHeight="1">
      <c r="A20" s="93">
        <v>416005</v>
      </c>
      <c r="B20" s="367"/>
      <c r="C20" s="94">
        <v>11</v>
      </c>
      <c r="D20" s="90">
        <v>250</v>
      </c>
      <c r="E20" s="90">
        <v>9</v>
      </c>
      <c r="F20" s="221">
        <v>2.6</v>
      </c>
      <c r="G20" s="96">
        <f t="shared" si="1"/>
        <v>2250</v>
      </c>
      <c r="H20" s="222">
        <f t="shared" si="2"/>
        <v>650</v>
      </c>
      <c r="I20" s="99">
        <f t="shared" si="0"/>
        <v>26078</v>
      </c>
      <c r="J20" s="43"/>
      <c r="K20" s="48"/>
      <c r="L20" s="55"/>
    </row>
    <row r="21" spans="1:12" s="4" customFormat="1" ht="15.95" customHeight="1">
      <c r="A21" s="93">
        <v>416005</v>
      </c>
      <c r="B21" s="367"/>
      <c r="C21" s="94">
        <v>12</v>
      </c>
      <c r="D21" s="90">
        <v>250</v>
      </c>
      <c r="E21" s="90">
        <v>9</v>
      </c>
      <c r="F21" s="221">
        <v>2.6</v>
      </c>
      <c r="G21" s="96">
        <f t="shared" si="1"/>
        <v>2250</v>
      </c>
      <c r="H21" s="222">
        <f t="shared" si="2"/>
        <v>650</v>
      </c>
      <c r="I21" s="99">
        <f t="shared" si="0"/>
        <v>26078</v>
      </c>
      <c r="J21" s="43"/>
      <c r="K21" s="48"/>
      <c r="L21" s="55"/>
    </row>
    <row r="22" spans="1:12" s="4" customFormat="1" ht="15.95" customHeight="1">
      <c r="A22" s="93">
        <v>416005</v>
      </c>
      <c r="B22" s="367"/>
      <c r="C22" s="94">
        <v>13</v>
      </c>
      <c r="D22" s="90">
        <v>250</v>
      </c>
      <c r="E22" s="90">
        <v>9</v>
      </c>
      <c r="F22" s="221">
        <v>2.6</v>
      </c>
      <c r="G22" s="96">
        <f t="shared" si="1"/>
        <v>2250</v>
      </c>
      <c r="H22" s="222">
        <f t="shared" si="2"/>
        <v>650</v>
      </c>
      <c r="I22" s="99">
        <f t="shared" si="0"/>
        <v>26078</v>
      </c>
      <c r="J22" s="43"/>
      <c r="K22" s="48"/>
      <c r="L22" s="55"/>
    </row>
    <row r="23" spans="1:12" s="4" customFormat="1" ht="15.95" customHeight="1">
      <c r="A23" s="93">
        <v>416005</v>
      </c>
      <c r="B23" s="367"/>
      <c r="C23" s="94">
        <v>14</v>
      </c>
      <c r="D23" s="90">
        <v>250</v>
      </c>
      <c r="E23" s="90">
        <v>9</v>
      </c>
      <c r="F23" s="221">
        <v>2.6</v>
      </c>
      <c r="G23" s="96">
        <f t="shared" si="1"/>
        <v>2250</v>
      </c>
      <c r="H23" s="222">
        <f t="shared" si="2"/>
        <v>650</v>
      </c>
      <c r="I23" s="99">
        <f t="shared" si="0"/>
        <v>26078</v>
      </c>
      <c r="J23" s="43"/>
      <c r="K23" s="48"/>
      <c r="L23" s="55"/>
    </row>
    <row r="24" spans="1:12" s="4" customFormat="1" ht="15.95" customHeight="1">
      <c r="A24" s="93">
        <v>416005</v>
      </c>
      <c r="B24" s="367"/>
      <c r="C24" s="94">
        <v>15</v>
      </c>
      <c r="D24" s="90">
        <v>250</v>
      </c>
      <c r="E24" s="90">
        <v>9</v>
      </c>
      <c r="F24" s="221">
        <v>2.6</v>
      </c>
      <c r="G24" s="96">
        <f t="shared" si="1"/>
        <v>2250</v>
      </c>
      <c r="H24" s="222">
        <f t="shared" si="2"/>
        <v>650</v>
      </c>
      <c r="I24" s="99">
        <f t="shared" si="0"/>
        <v>26078</v>
      </c>
      <c r="J24" s="43"/>
      <c r="K24" s="48"/>
      <c r="L24" s="55"/>
    </row>
    <row r="25" spans="1:12" s="4" customFormat="1" ht="15.95" customHeight="1">
      <c r="A25" s="93">
        <v>416005</v>
      </c>
      <c r="B25" s="367"/>
      <c r="C25" s="94">
        <v>16</v>
      </c>
      <c r="D25" s="90">
        <v>250</v>
      </c>
      <c r="E25" s="90">
        <v>9</v>
      </c>
      <c r="F25" s="221">
        <v>2.6</v>
      </c>
      <c r="G25" s="96">
        <f t="shared" si="1"/>
        <v>2250</v>
      </c>
      <c r="H25" s="222">
        <f t="shared" si="2"/>
        <v>650</v>
      </c>
      <c r="I25" s="99">
        <f t="shared" si="0"/>
        <v>26078</v>
      </c>
      <c r="J25" s="43"/>
      <c r="K25" s="48"/>
      <c r="L25" s="55"/>
    </row>
    <row r="26" spans="1:12" s="4" customFormat="1" ht="15.95" customHeight="1">
      <c r="A26" s="93">
        <v>416005</v>
      </c>
      <c r="B26" s="290"/>
      <c r="C26" s="94">
        <v>101</v>
      </c>
      <c r="D26" s="90">
        <v>112</v>
      </c>
      <c r="E26" s="90">
        <v>9</v>
      </c>
      <c r="F26" s="221">
        <v>2.6</v>
      </c>
      <c r="G26" s="96">
        <f t="shared" si="1"/>
        <v>1008</v>
      </c>
      <c r="H26" s="222">
        <f t="shared" si="2"/>
        <v>291.2</v>
      </c>
      <c r="I26" s="99">
        <f t="shared" si="0"/>
        <v>11682.944</v>
      </c>
      <c r="J26" s="43"/>
      <c r="K26" s="48" t="s">
        <v>17</v>
      </c>
      <c r="L26" s="55" t="s">
        <v>18</v>
      </c>
    </row>
    <row r="27" spans="1:12" s="4" customFormat="1" ht="15.95" customHeight="1">
      <c r="A27" s="93">
        <v>416005</v>
      </c>
      <c r="B27" s="290"/>
      <c r="C27" s="94">
        <v>102</v>
      </c>
      <c r="D27" s="90">
        <v>112</v>
      </c>
      <c r="E27" s="90">
        <v>9</v>
      </c>
      <c r="F27" s="221">
        <v>2.6</v>
      </c>
      <c r="G27" s="96">
        <f t="shared" si="1"/>
        <v>1008</v>
      </c>
      <c r="H27" s="222">
        <f t="shared" si="2"/>
        <v>291.2</v>
      </c>
      <c r="I27" s="99">
        <f t="shared" si="0"/>
        <v>11682.944</v>
      </c>
      <c r="J27" s="43"/>
      <c r="K27" s="48" t="s">
        <v>17</v>
      </c>
      <c r="L27" s="55" t="s">
        <v>18</v>
      </c>
    </row>
    <row r="28" spans="1:12" s="4" customFormat="1" ht="15.95" customHeight="1">
      <c r="A28" s="93">
        <v>416005</v>
      </c>
      <c r="B28" s="290"/>
      <c r="C28" s="94">
        <v>103</v>
      </c>
      <c r="D28" s="90">
        <v>114</v>
      </c>
      <c r="E28" s="90">
        <v>9</v>
      </c>
      <c r="F28" s="221">
        <v>2.6</v>
      </c>
      <c r="G28" s="96">
        <f t="shared" si="1"/>
        <v>1026</v>
      </c>
      <c r="H28" s="222">
        <f t="shared" si="2"/>
        <v>296.40000000000003</v>
      </c>
      <c r="I28" s="99">
        <f t="shared" si="0"/>
        <v>11891.568000000001</v>
      </c>
      <c r="J28" s="43"/>
      <c r="K28" s="48"/>
      <c r="L28" s="55"/>
    </row>
    <row r="29" spans="1:12" s="4" customFormat="1" ht="15.95" customHeight="1">
      <c r="A29" s="93">
        <v>416005</v>
      </c>
      <c r="B29" s="290"/>
      <c r="C29" s="94">
        <v>104</v>
      </c>
      <c r="D29" s="90">
        <v>114</v>
      </c>
      <c r="E29" s="90">
        <v>9</v>
      </c>
      <c r="F29" s="221">
        <v>2.6</v>
      </c>
      <c r="G29" s="96">
        <f t="shared" si="1"/>
        <v>1026</v>
      </c>
      <c r="H29" s="222">
        <f t="shared" si="2"/>
        <v>296.40000000000003</v>
      </c>
      <c r="I29" s="99">
        <f t="shared" si="0"/>
        <v>11891.568000000001</v>
      </c>
      <c r="J29" s="43"/>
      <c r="K29" s="48"/>
      <c r="L29" s="55"/>
    </row>
    <row r="30" spans="1:12" s="4" customFormat="1" ht="15.95" customHeight="1">
      <c r="A30" s="93">
        <v>416005</v>
      </c>
      <c r="B30" s="290"/>
      <c r="C30" s="94">
        <v>105</v>
      </c>
      <c r="D30" s="90">
        <v>114</v>
      </c>
      <c r="E30" s="90">
        <v>9</v>
      </c>
      <c r="F30" s="221">
        <v>2.6</v>
      </c>
      <c r="G30" s="96">
        <f t="shared" si="1"/>
        <v>1026</v>
      </c>
      <c r="H30" s="222">
        <f t="shared" si="2"/>
        <v>296.40000000000003</v>
      </c>
      <c r="I30" s="99">
        <f t="shared" si="0"/>
        <v>11891.568000000001</v>
      </c>
      <c r="J30" s="43"/>
      <c r="K30" s="48"/>
      <c r="L30" s="55"/>
    </row>
    <row r="31" spans="1:12" s="4" customFormat="1" ht="15.95" customHeight="1">
      <c r="A31" s="93">
        <v>416005</v>
      </c>
      <c r="B31" s="290"/>
      <c r="C31" s="94">
        <v>106</v>
      </c>
      <c r="D31" s="90">
        <v>114</v>
      </c>
      <c r="E31" s="90">
        <v>9</v>
      </c>
      <c r="F31" s="221">
        <v>2.6</v>
      </c>
      <c r="G31" s="96">
        <f t="shared" si="1"/>
        <v>1026</v>
      </c>
      <c r="H31" s="222">
        <f t="shared" si="2"/>
        <v>296.40000000000003</v>
      </c>
      <c r="I31" s="99">
        <f t="shared" si="0"/>
        <v>11891.568000000001</v>
      </c>
      <c r="J31" s="43"/>
      <c r="K31" s="48"/>
      <c r="L31" s="55"/>
    </row>
    <row r="32" spans="1:12" s="4" customFormat="1" ht="15.95" customHeight="1">
      <c r="A32" s="93">
        <v>416005</v>
      </c>
      <c r="B32" s="290"/>
      <c r="C32" s="94">
        <v>107</v>
      </c>
      <c r="D32" s="90">
        <v>113</v>
      </c>
      <c r="E32" s="90">
        <v>9</v>
      </c>
      <c r="F32" s="221">
        <v>2.6</v>
      </c>
      <c r="G32" s="96">
        <f t="shared" si="1"/>
        <v>1017</v>
      </c>
      <c r="H32" s="222">
        <f t="shared" si="2"/>
        <v>293.8</v>
      </c>
      <c r="I32" s="99">
        <f t="shared" si="0"/>
        <v>11787.255999999999</v>
      </c>
      <c r="J32" s="43"/>
      <c r="K32" s="48"/>
      <c r="L32" s="55"/>
    </row>
    <row r="33" spans="1:12" s="4" customFormat="1" ht="15.95" customHeight="1">
      <c r="A33" s="93">
        <v>416005</v>
      </c>
      <c r="B33" s="290"/>
      <c r="C33" s="94">
        <v>108</v>
      </c>
      <c r="D33" s="90">
        <v>113</v>
      </c>
      <c r="E33" s="90">
        <v>9</v>
      </c>
      <c r="F33" s="221">
        <v>2.6</v>
      </c>
      <c r="G33" s="96">
        <f t="shared" si="1"/>
        <v>1017</v>
      </c>
      <c r="H33" s="222">
        <f t="shared" si="2"/>
        <v>293.8</v>
      </c>
      <c r="I33" s="99">
        <f t="shared" si="0"/>
        <v>11787.255999999999</v>
      </c>
      <c r="J33" s="43"/>
      <c r="K33" s="48"/>
      <c r="L33" s="55"/>
    </row>
    <row r="34" spans="1:12" s="4" customFormat="1" ht="15.95" customHeight="1">
      <c r="A34" s="93">
        <v>416005</v>
      </c>
      <c r="B34" s="290"/>
      <c r="C34" s="94">
        <v>109</v>
      </c>
      <c r="D34" s="90">
        <v>113</v>
      </c>
      <c r="E34" s="90">
        <v>9</v>
      </c>
      <c r="F34" s="221">
        <v>2.6</v>
      </c>
      <c r="G34" s="96">
        <f t="shared" si="1"/>
        <v>1017</v>
      </c>
      <c r="H34" s="222">
        <f t="shared" si="2"/>
        <v>293.8</v>
      </c>
      <c r="I34" s="99">
        <f t="shared" si="0"/>
        <v>11787.255999999999</v>
      </c>
      <c r="J34" s="43"/>
      <c r="K34" s="48"/>
      <c r="L34" s="55"/>
    </row>
    <row r="35" spans="1:12" s="4" customFormat="1" ht="15.95" customHeight="1" thickBot="1">
      <c r="A35" s="93">
        <v>416005</v>
      </c>
      <c r="B35" s="290"/>
      <c r="C35" s="94">
        <v>110</v>
      </c>
      <c r="D35" s="90">
        <v>113</v>
      </c>
      <c r="E35" s="90">
        <v>9</v>
      </c>
      <c r="F35" s="221">
        <v>2.6</v>
      </c>
      <c r="G35" s="96">
        <f t="shared" si="1"/>
        <v>1017</v>
      </c>
      <c r="H35" s="222">
        <f t="shared" si="2"/>
        <v>293.8</v>
      </c>
      <c r="I35" s="99">
        <f t="shared" si="0"/>
        <v>11787.255999999999</v>
      </c>
      <c r="J35" s="43"/>
      <c r="K35" s="48"/>
      <c r="L35" s="55"/>
    </row>
    <row r="36" spans="1:12" s="4" customFormat="1" ht="30.6" customHeight="1" thickBot="1">
      <c r="A36" s="304" t="s">
        <v>126</v>
      </c>
      <c r="B36" s="305"/>
      <c r="C36" s="305"/>
      <c r="D36" s="305"/>
      <c r="E36" s="305"/>
      <c r="F36" s="305"/>
      <c r="G36" s="305"/>
      <c r="H36" s="305"/>
      <c r="I36" s="306"/>
      <c r="J36" s="43"/>
      <c r="K36" s="76"/>
      <c r="L36" s="110"/>
    </row>
    <row r="37" spans="1:12" s="4" customFormat="1" ht="15.95" customHeight="1" thickBot="1">
      <c r="A37" s="230" t="s">
        <v>3</v>
      </c>
      <c r="B37" s="231"/>
      <c r="C37" s="232"/>
      <c r="D37" s="25"/>
      <c r="E37" s="26"/>
      <c r="F37" s="26"/>
      <c r="G37" s="98">
        <f>SUM(G10:G35)</f>
        <v>46278</v>
      </c>
      <c r="H37" s="223">
        <f>SUM(H10:H35)</f>
        <v>13369.199999999997</v>
      </c>
      <c r="I37" s="100">
        <f>SUM(I10:I35)</f>
        <v>536372.30400000024</v>
      </c>
      <c r="J37" s="23"/>
    </row>
    <row r="38" spans="1:12" ht="20.25" customHeight="1" thickTop="1">
      <c r="A38" s="30"/>
      <c r="B38" s="30"/>
      <c r="I38" s="51"/>
      <c r="L38" s="7"/>
    </row>
    <row r="39" spans="1:12" ht="7.5" customHeight="1" thickBot="1">
      <c r="A39" s="3"/>
      <c r="B39" s="3"/>
      <c r="C39" s="3"/>
      <c r="D39" s="3"/>
      <c r="E39" s="3"/>
      <c r="F39" s="3"/>
      <c r="G39" s="3"/>
      <c r="H39" s="3"/>
      <c r="I39" s="1"/>
      <c r="J39" s="1"/>
    </row>
    <row r="40" spans="1:12" ht="12.75" hidden="1" customHeight="1">
      <c r="A40" s="3"/>
      <c r="B40" s="3"/>
      <c r="C40" s="3"/>
      <c r="D40" s="3"/>
      <c r="E40" s="3"/>
      <c r="F40" s="3"/>
      <c r="G40" s="3"/>
      <c r="H40" s="3"/>
      <c r="I40" s="1"/>
      <c r="J40" s="1"/>
    </row>
    <row r="41" spans="1:12" ht="15" customHeight="1">
      <c r="A41" s="286" t="s">
        <v>138</v>
      </c>
      <c r="B41" s="287"/>
      <c r="C41" s="287"/>
      <c r="D41" s="287"/>
      <c r="E41" s="287"/>
      <c r="F41" s="287"/>
      <c r="G41" s="288"/>
      <c r="H41" s="105"/>
      <c r="I41"/>
    </row>
    <row r="42" spans="1:12" ht="15" customHeight="1">
      <c r="A42" s="298" t="s">
        <v>132</v>
      </c>
      <c r="B42" s="299"/>
      <c r="C42" s="299"/>
      <c r="D42" s="299"/>
      <c r="E42" s="299"/>
      <c r="F42" s="280">
        <f>I37</f>
        <v>536372.30400000024</v>
      </c>
      <c r="G42" s="281"/>
      <c r="I42"/>
    </row>
    <row r="43" spans="1:12" ht="15.95" customHeight="1" thickBot="1">
      <c r="A43" s="296" t="s">
        <v>127</v>
      </c>
      <c r="B43" s="297"/>
      <c r="C43" s="297"/>
      <c r="D43" s="297"/>
      <c r="E43" s="297"/>
      <c r="F43" s="365">
        <f>H37</f>
        <v>13369.199999999997</v>
      </c>
      <c r="G43" s="366"/>
      <c r="I43"/>
      <c r="J43" s="6"/>
    </row>
    <row r="44" spans="1:12">
      <c r="A44"/>
      <c r="B44"/>
      <c r="C44"/>
      <c r="D44"/>
      <c r="E44"/>
      <c r="F44"/>
      <c r="G44"/>
      <c r="H44"/>
      <c r="I44"/>
      <c r="J44" s="7"/>
    </row>
    <row r="45" spans="1:12">
      <c r="A45"/>
      <c r="B45"/>
      <c r="C45"/>
      <c r="D45"/>
      <c r="E45"/>
      <c r="F45"/>
      <c r="G45"/>
      <c r="H45"/>
      <c r="I45"/>
      <c r="J45" s="7"/>
    </row>
    <row r="46" spans="1:12" ht="15.95" customHeight="1">
      <c r="A46"/>
      <c r="B46" t="s">
        <v>139</v>
      </c>
      <c r="C46"/>
      <c r="D46"/>
      <c r="E46"/>
      <c r="F46"/>
      <c r="G46" s="105" t="s">
        <v>4</v>
      </c>
      <c r="H46"/>
      <c r="I46"/>
      <c r="J46" s="6"/>
    </row>
    <row r="47" spans="1:12" ht="15.95" customHeight="1">
      <c r="A47"/>
      <c r="C47"/>
      <c r="D47"/>
      <c r="E47"/>
      <c r="F47"/>
      <c r="G47"/>
      <c r="H47" t="s">
        <v>128</v>
      </c>
      <c r="I47"/>
      <c r="J47" s="8"/>
    </row>
    <row r="48" spans="1:12">
      <c r="A48"/>
      <c r="B48"/>
      <c r="C48"/>
      <c r="D48"/>
      <c r="E48"/>
      <c r="F48"/>
      <c r="G48"/>
      <c r="I48"/>
    </row>
    <row r="49" spans="1:10" ht="13.5" customHeight="1">
      <c r="A49"/>
      <c r="B49"/>
      <c r="C49"/>
      <c r="D49"/>
      <c r="E49"/>
      <c r="F49"/>
      <c r="G49"/>
      <c r="H49"/>
      <c r="I49"/>
    </row>
    <row r="50" spans="1:10">
      <c r="A50"/>
      <c r="B50"/>
      <c r="C50"/>
      <c r="D50"/>
      <c r="E50"/>
      <c r="F50"/>
      <c r="G50"/>
      <c r="H50"/>
      <c r="I50"/>
    </row>
    <row r="51" spans="1:10">
      <c r="I51" s="3"/>
      <c r="J51" s="3"/>
    </row>
    <row r="52" spans="1:10">
      <c r="I52" s="3"/>
      <c r="J52" s="3"/>
    </row>
  </sheetData>
  <mergeCells count="27">
    <mergeCell ref="K8:K9"/>
    <mergeCell ref="L8:L9"/>
    <mergeCell ref="A8:A9"/>
    <mergeCell ref="B8:B9"/>
    <mergeCell ref="H8:H9"/>
    <mergeCell ref="I8:I9"/>
    <mergeCell ref="E8:E9"/>
    <mergeCell ref="A36:I36"/>
    <mergeCell ref="A37:C37"/>
    <mergeCell ref="C8:C9"/>
    <mergeCell ref="D8:D9"/>
    <mergeCell ref="A43:E43"/>
    <mergeCell ref="F43:G43"/>
    <mergeCell ref="A42:E42"/>
    <mergeCell ref="F42:G42"/>
    <mergeCell ref="B10:B35"/>
    <mergeCell ref="A41:G41"/>
    <mergeCell ref="A2:I2"/>
    <mergeCell ref="A4:E4"/>
    <mergeCell ref="F4:G4"/>
    <mergeCell ref="H4:I4"/>
    <mergeCell ref="G8:G9"/>
    <mergeCell ref="F8:F9"/>
    <mergeCell ref="G5:H5"/>
    <mergeCell ref="A5:F5"/>
    <mergeCell ref="F6:I6"/>
    <mergeCell ref="A6:E6"/>
  </mergeCells>
  <pageMargins left="0.7" right="0.7" top="0.78740157499999996" bottom="0.78740157499999996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N121"/>
  <sheetViews>
    <sheetView topLeftCell="A94" workbookViewId="0">
      <selection activeCell="E120" sqref="E120"/>
    </sheetView>
  </sheetViews>
  <sheetFormatPr defaultColWidth="14.28515625" defaultRowHeight="15"/>
  <cols>
    <col min="1" max="1" width="8.28515625" style="215" customWidth="1"/>
    <col min="2" max="2" width="4.7109375" style="216" customWidth="1"/>
    <col min="3" max="3" width="37" style="217" customWidth="1"/>
    <col min="4" max="4" width="7" style="218" customWidth="1"/>
    <col min="5" max="5" width="37" style="217" customWidth="1"/>
    <col min="6" max="6" width="7.140625" style="218" customWidth="1"/>
    <col min="7" max="7" width="15.140625" style="217" customWidth="1"/>
    <col min="8" max="8" width="11" style="217" customWidth="1"/>
    <col min="9" max="9" width="24.7109375" style="219" customWidth="1"/>
    <col min="10" max="10" width="7.5703125" style="216" customWidth="1"/>
    <col min="11" max="11" width="8.5703125" style="200" customWidth="1"/>
    <col min="12" max="12" width="10.85546875" style="200" customWidth="1"/>
    <col min="13" max="13" width="10.85546875" style="220" customWidth="1"/>
    <col min="14" max="14" width="7.5703125" customWidth="1"/>
  </cols>
  <sheetData>
    <row r="1" spans="1:14" s="192" customFormat="1" ht="75">
      <c r="A1" s="184" t="s">
        <v>88</v>
      </c>
      <c r="B1" s="185" t="s">
        <v>89</v>
      </c>
      <c r="C1" s="185" t="s">
        <v>90</v>
      </c>
      <c r="D1" s="185" t="s">
        <v>91</v>
      </c>
      <c r="E1" s="185" t="s">
        <v>92</v>
      </c>
      <c r="F1" s="185" t="s">
        <v>93</v>
      </c>
      <c r="G1" s="186" t="s">
        <v>94</v>
      </c>
      <c r="H1" s="186" t="s">
        <v>95</v>
      </c>
      <c r="I1" s="185" t="s">
        <v>96</v>
      </c>
      <c r="J1" s="187" t="s">
        <v>97</v>
      </c>
      <c r="K1" s="188" t="s">
        <v>98</v>
      </c>
      <c r="L1" s="189" t="s">
        <v>99</v>
      </c>
      <c r="M1" s="190" t="s">
        <v>100</v>
      </c>
      <c r="N1" s="191"/>
    </row>
    <row r="2" spans="1:14">
      <c r="A2" s="193">
        <v>440322</v>
      </c>
      <c r="B2" s="194">
        <v>2</v>
      </c>
      <c r="C2" s="195" t="s">
        <v>101</v>
      </c>
      <c r="D2" s="196">
        <v>0.17291666666666669</v>
      </c>
      <c r="E2" s="195" t="s">
        <v>102</v>
      </c>
      <c r="F2" s="196">
        <v>0.21180555555555555</v>
      </c>
      <c r="G2" s="195" t="s">
        <v>103</v>
      </c>
      <c r="H2" s="197" t="s">
        <v>17</v>
      </c>
      <c r="I2" s="198"/>
      <c r="J2" s="194">
        <v>252</v>
      </c>
      <c r="K2" s="199">
        <v>27</v>
      </c>
      <c r="L2" s="200">
        <v>6804</v>
      </c>
      <c r="M2" s="201"/>
    </row>
    <row r="3" spans="1:14">
      <c r="A3" s="193">
        <v>440322</v>
      </c>
      <c r="B3" s="194">
        <v>3</v>
      </c>
      <c r="C3" s="195" t="s">
        <v>102</v>
      </c>
      <c r="D3" s="196">
        <v>0.21875</v>
      </c>
      <c r="E3" s="195" t="s">
        <v>101</v>
      </c>
      <c r="F3" s="196">
        <v>0.25416666666666665</v>
      </c>
      <c r="G3" s="195" t="s">
        <v>103</v>
      </c>
      <c r="H3" s="197" t="s">
        <v>17</v>
      </c>
      <c r="I3" s="198"/>
      <c r="J3" s="194">
        <v>252</v>
      </c>
      <c r="K3" s="199">
        <v>29</v>
      </c>
      <c r="L3" s="200">
        <v>7308</v>
      </c>
      <c r="M3" s="201"/>
    </row>
    <row r="4" spans="1:14">
      <c r="A4" s="193">
        <v>440322</v>
      </c>
      <c r="B4" s="194">
        <v>4</v>
      </c>
      <c r="C4" s="195" t="s">
        <v>104</v>
      </c>
      <c r="D4" s="196">
        <v>0.17569444444444446</v>
      </c>
      <c r="E4" s="195" t="s">
        <v>102</v>
      </c>
      <c r="F4" s="196">
        <v>0.22222222222222221</v>
      </c>
      <c r="G4" s="195" t="s">
        <v>103</v>
      </c>
      <c r="H4" s="197" t="s">
        <v>17</v>
      </c>
      <c r="I4" s="198"/>
      <c r="J4" s="194">
        <v>252</v>
      </c>
      <c r="K4" s="199">
        <v>41</v>
      </c>
      <c r="L4" s="200">
        <v>10332</v>
      </c>
      <c r="M4" s="201"/>
    </row>
    <row r="5" spans="1:14">
      <c r="A5" s="193">
        <v>440322</v>
      </c>
      <c r="B5" s="194">
        <v>5</v>
      </c>
      <c r="C5" s="195" t="s">
        <v>102</v>
      </c>
      <c r="D5" s="196">
        <v>0.24791666666666667</v>
      </c>
      <c r="E5" s="195" t="s">
        <v>105</v>
      </c>
      <c r="F5" s="196">
        <v>0.32013888888888892</v>
      </c>
      <c r="G5" s="195" t="s">
        <v>103</v>
      </c>
      <c r="H5" s="197" t="s">
        <v>17</v>
      </c>
      <c r="I5" s="198"/>
      <c r="J5" s="194">
        <v>252</v>
      </c>
      <c r="K5" s="199">
        <v>63</v>
      </c>
      <c r="L5" s="200">
        <v>15876</v>
      </c>
      <c r="M5" s="201">
        <v>5040</v>
      </c>
    </row>
    <row r="6" spans="1:14">
      <c r="A6" s="193">
        <v>440322</v>
      </c>
      <c r="B6" s="194">
        <v>6</v>
      </c>
      <c r="C6" s="195" t="s">
        <v>104</v>
      </c>
      <c r="D6" s="196">
        <v>0.20833333333333334</v>
      </c>
      <c r="E6" s="195" t="s">
        <v>102</v>
      </c>
      <c r="F6" s="196">
        <v>0.25763888888888892</v>
      </c>
      <c r="G6" s="195" t="s">
        <v>103</v>
      </c>
      <c r="H6" s="197" t="s">
        <v>17</v>
      </c>
      <c r="I6" s="198"/>
      <c r="J6" s="194">
        <v>252</v>
      </c>
      <c r="K6" s="199">
        <v>41</v>
      </c>
      <c r="L6" s="200">
        <v>10332</v>
      </c>
      <c r="M6" s="201"/>
    </row>
    <row r="7" spans="1:14">
      <c r="A7" s="193">
        <v>440322</v>
      </c>
      <c r="B7" s="194">
        <v>7</v>
      </c>
      <c r="C7" s="195" t="s">
        <v>102</v>
      </c>
      <c r="D7" s="196">
        <v>0.2673611111111111</v>
      </c>
      <c r="E7" s="195" t="s">
        <v>106</v>
      </c>
      <c r="F7" s="196">
        <v>0.2986111111111111</v>
      </c>
      <c r="G7" s="195" t="s">
        <v>103</v>
      </c>
      <c r="H7" s="197" t="s">
        <v>17</v>
      </c>
      <c r="I7" s="198"/>
      <c r="J7" s="194">
        <v>252</v>
      </c>
      <c r="K7" s="199">
        <v>26</v>
      </c>
      <c r="L7" s="200">
        <v>6552</v>
      </c>
      <c r="M7" s="201"/>
    </row>
    <row r="8" spans="1:14">
      <c r="A8" s="193">
        <v>440322</v>
      </c>
      <c r="B8" s="194">
        <v>8</v>
      </c>
      <c r="C8" s="195" t="s">
        <v>106</v>
      </c>
      <c r="D8" s="196">
        <v>0.24583333333333335</v>
      </c>
      <c r="E8" s="195" t="s">
        <v>102</v>
      </c>
      <c r="F8" s="196">
        <v>0.27847222222222223</v>
      </c>
      <c r="G8" s="195" t="s">
        <v>103</v>
      </c>
      <c r="H8" s="197" t="s">
        <v>17</v>
      </c>
      <c r="I8" s="198"/>
      <c r="J8" s="194">
        <v>252</v>
      </c>
      <c r="K8" s="199">
        <v>26</v>
      </c>
      <c r="L8" s="200">
        <v>6552</v>
      </c>
      <c r="M8" s="201"/>
    </row>
    <row r="9" spans="1:14">
      <c r="A9" s="193">
        <v>440322</v>
      </c>
      <c r="B9" s="194">
        <v>12</v>
      </c>
      <c r="C9" s="195" t="s">
        <v>104</v>
      </c>
      <c r="D9" s="196">
        <v>0.25416666666666665</v>
      </c>
      <c r="E9" s="195" t="s">
        <v>102</v>
      </c>
      <c r="F9" s="196">
        <v>0.30763888888888891</v>
      </c>
      <c r="G9" s="195" t="s">
        <v>103</v>
      </c>
      <c r="H9" s="197" t="s">
        <v>17</v>
      </c>
      <c r="I9" s="198"/>
      <c r="J9" s="194">
        <v>252</v>
      </c>
      <c r="K9" s="199">
        <v>41</v>
      </c>
      <c r="L9" s="200">
        <v>10332</v>
      </c>
      <c r="M9" s="201"/>
    </row>
    <row r="10" spans="1:14">
      <c r="A10" s="193">
        <v>440322</v>
      </c>
      <c r="B10" s="194">
        <v>13</v>
      </c>
      <c r="C10" s="195" t="s">
        <v>102</v>
      </c>
      <c r="D10" s="196">
        <v>0.35625000000000001</v>
      </c>
      <c r="E10" s="195" t="s">
        <v>104</v>
      </c>
      <c r="F10" s="196">
        <v>0.40416666666666662</v>
      </c>
      <c r="G10" s="195" t="s">
        <v>103</v>
      </c>
      <c r="H10" s="197" t="s">
        <v>17</v>
      </c>
      <c r="I10" s="198"/>
      <c r="J10" s="194">
        <v>252</v>
      </c>
      <c r="K10" s="199">
        <v>39</v>
      </c>
      <c r="L10" s="200">
        <v>9828</v>
      </c>
      <c r="M10" s="201"/>
    </row>
    <row r="11" spans="1:14">
      <c r="A11" s="193">
        <v>440322</v>
      </c>
      <c r="B11" s="194">
        <v>16</v>
      </c>
      <c r="C11" s="195" t="s">
        <v>101</v>
      </c>
      <c r="D11" s="196">
        <v>0.28750000000000003</v>
      </c>
      <c r="E11" s="195" t="s">
        <v>102</v>
      </c>
      <c r="F11" s="196">
        <v>0.32361111111111113</v>
      </c>
      <c r="G11" s="195" t="s">
        <v>103</v>
      </c>
      <c r="H11" s="197" t="s">
        <v>17</v>
      </c>
      <c r="I11" s="198"/>
      <c r="J11" s="194">
        <v>252</v>
      </c>
      <c r="K11" s="199">
        <v>25</v>
      </c>
      <c r="L11" s="200">
        <v>6300</v>
      </c>
      <c r="M11" s="201"/>
    </row>
    <row r="12" spans="1:14">
      <c r="A12" s="193">
        <v>440322</v>
      </c>
      <c r="B12" s="194">
        <v>17</v>
      </c>
      <c r="C12" s="195" t="s">
        <v>107</v>
      </c>
      <c r="D12" s="196">
        <v>0.44305555555555554</v>
      </c>
      <c r="E12" s="195" t="s">
        <v>106</v>
      </c>
      <c r="F12" s="196">
        <v>0.47222222222222227</v>
      </c>
      <c r="G12" s="195" t="s">
        <v>103</v>
      </c>
      <c r="H12" s="197" t="s">
        <v>17</v>
      </c>
      <c r="I12" s="198"/>
      <c r="J12" s="194">
        <v>252</v>
      </c>
      <c r="K12" s="199">
        <v>24</v>
      </c>
      <c r="L12" s="200">
        <v>6048</v>
      </c>
      <c r="M12" s="201"/>
    </row>
    <row r="13" spans="1:14">
      <c r="A13" s="193">
        <v>440322</v>
      </c>
      <c r="B13" s="194">
        <v>18</v>
      </c>
      <c r="C13" s="195" t="s">
        <v>104</v>
      </c>
      <c r="D13" s="196">
        <v>0.29722222222222222</v>
      </c>
      <c r="E13" s="195" t="s">
        <v>102</v>
      </c>
      <c r="F13" s="196">
        <v>0.35000000000000003</v>
      </c>
      <c r="G13" s="195" t="s">
        <v>103</v>
      </c>
      <c r="H13" s="197" t="s">
        <v>17</v>
      </c>
      <c r="I13" s="198"/>
      <c r="J13" s="194">
        <v>252</v>
      </c>
      <c r="K13" s="199">
        <v>41</v>
      </c>
      <c r="L13" s="200">
        <v>10332</v>
      </c>
      <c r="M13" s="201"/>
    </row>
    <row r="14" spans="1:14">
      <c r="A14" s="193">
        <v>440322</v>
      </c>
      <c r="B14" s="194">
        <v>19</v>
      </c>
      <c r="C14" s="195" t="s">
        <v>102</v>
      </c>
      <c r="D14" s="196">
        <v>0.47916666666666669</v>
      </c>
      <c r="E14" s="195" t="s">
        <v>104</v>
      </c>
      <c r="F14" s="196">
        <v>0.53055555555555556</v>
      </c>
      <c r="G14" s="195" t="s">
        <v>103</v>
      </c>
      <c r="H14" s="197" t="s">
        <v>17</v>
      </c>
      <c r="I14" s="198"/>
      <c r="J14" s="194">
        <v>252</v>
      </c>
      <c r="K14" s="199">
        <v>43</v>
      </c>
      <c r="L14" s="200">
        <v>10836</v>
      </c>
      <c r="M14" s="201"/>
    </row>
    <row r="15" spans="1:14">
      <c r="A15" s="193">
        <v>440322</v>
      </c>
      <c r="B15" s="194">
        <v>20</v>
      </c>
      <c r="C15" s="195" t="s">
        <v>106</v>
      </c>
      <c r="D15" s="196">
        <v>0.3611111111111111</v>
      </c>
      <c r="E15" s="195" t="s">
        <v>107</v>
      </c>
      <c r="F15" s="196">
        <v>0.38958333333333334</v>
      </c>
      <c r="G15" s="195" t="s">
        <v>103</v>
      </c>
      <c r="H15" s="197" t="s">
        <v>17</v>
      </c>
      <c r="I15" s="198"/>
      <c r="J15" s="194">
        <v>252</v>
      </c>
      <c r="K15" s="199">
        <v>23</v>
      </c>
      <c r="L15" s="200">
        <v>5796</v>
      </c>
      <c r="M15" s="201"/>
    </row>
    <row r="16" spans="1:14">
      <c r="A16" s="193">
        <v>440322</v>
      </c>
      <c r="B16" s="194">
        <v>21</v>
      </c>
      <c r="C16" s="195" t="s">
        <v>102</v>
      </c>
      <c r="D16" s="196">
        <v>0.52083333333333337</v>
      </c>
      <c r="E16" s="195" t="s">
        <v>104</v>
      </c>
      <c r="F16" s="196">
        <v>0.57222222222222219</v>
      </c>
      <c r="G16" s="195" t="s">
        <v>103</v>
      </c>
      <c r="H16" s="197" t="s">
        <v>17</v>
      </c>
      <c r="I16" s="198"/>
      <c r="J16" s="194">
        <v>252</v>
      </c>
      <c r="K16" s="199">
        <v>41</v>
      </c>
      <c r="L16" s="200">
        <v>10332</v>
      </c>
      <c r="M16" s="201"/>
    </row>
    <row r="17" spans="1:13">
      <c r="A17" s="193">
        <v>440322</v>
      </c>
      <c r="B17" s="194">
        <v>22</v>
      </c>
      <c r="C17" s="195" t="s">
        <v>105</v>
      </c>
      <c r="D17" s="196">
        <v>0.36249999999999999</v>
      </c>
      <c r="E17" s="195" t="s">
        <v>102</v>
      </c>
      <c r="F17" s="196">
        <v>0.42986111111111108</v>
      </c>
      <c r="G17" s="195" t="s">
        <v>103</v>
      </c>
      <c r="H17" s="197" t="s">
        <v>17</v>
      </c>
      <c r="I17" s="198"/>
      <c r="J17" s="194">
        <v>252</v>
      </c>
      <c r="K17" s="199">
        <v>57</v>
      </c>
      <c r="L17" s="200">
        <v>14364</v>
      </c>
      <c r="M17" s="201">
        <v>4536</v>
      </c>
    </row>
    <row r="18" spans="1:13">
      <c r="A18" s="193">
        <v>440322</v>
      </c>
      <c r="B18" s="194">
        <v>23</v>
      </c>
      <c r="C18" s="195" t="s">
        <v>102</v>
      </c>
      <c r="D18" s="196">
        <v>0.5625</v>
      </c>
      <c r="E18" s="195" t="s">
        <v>106</v>
      </c>
      <c r="F18" s="196">
        <v>0.59861111111111109</v>
      </c>
      <c r="G18" s="195" t="s">
        <v>103</v>
      </c>
      <c r="H18" s="197" t="s">
        <v>17</v>
      </c>
      <c r="I18" s="198" t="s">
        <v>108</v>
      </c>
      <c r="J18" s="194">
        <v>196</v>
      </c>
      <c r="K18" s="199">
        <v>26</v>
      </c>
      <c r="L18" s="200">
        <v>5096</v>
      </c>
      <c r="M18" s="201"/>
    </row>
    <row r="19" spans="1:13">
      <c r="A19" s="193">
        <v>440322</v>
      </c>
      <c r="B19" s="194">
        <v>26</v>
      </c>
      <c r="C19" s="195" t="s">
        <v>106</v>
      </c>
      <c r="D19" s="196">
        <v>0.49305555555555558</v>
      </c>
      <c r="E19" s="195" t="s">
        <v>107</v>
      </c>
      <c r="F19" s="196">
        <v>0.51944444444444449</v>
      </c>
      <c r="G19" s="195" t="s">
        <v>103</v>
      </c>
      <c r="H19" s="197" t="s">
        <v>17</v>
      </c>
      <c r="I19" s="198"/>
      <c r="J19" s="194">
        <v>252</v>
      </c>
      <c r="K19" s="199">
        <v>21</v>
      </c>
      <c r="L19" s="200">
        <v>5292</v>
      </c>
      <c r="M19" s="201"/>
    </row>
    <row r="20" spans="1:13">
      <c r="A20" s="193">
        <v>440322</v>
      </c>
      <c r="B20" s="194">
        <v>27</v>
      </c>
      <c r="C20" s="195" t="s">
        <v>102</v>
      </c>
      <c r="D20" s="196">
        <v>0.58333333333333337</v>
      </c>
      <c r="E20" s="195" t="s">
        <v>105</v>
      </c>
      <c r="F20" s="196">
        <v>0.65972222222222221</v>
      </c>
      <c r="G20" s="195" t="s">
        <v>103</v>
      </c>
      <c r="H20" s="197" t="s">
        <v>17</v>
      </c>
      <c r="I20" s="198"/>
      <c r="J20" s="194">
        <v>252</v>
      </c>
      <c r="K20" s="199">
        <v>61</v>
      </c>
      <c r="L20" s="200">
        <v>15372</v>
      </c>
      <c r="M20" s="201">
        <v>4536</v>
      </c>
    </row>
    <row r="21" spans="1:13">
      <c r="A21" s="193">
        <v>440322</v>
      </c>
      <c r="B21" s="194">
        <v>28</v>
      </c>
      <c r="C21" s="195" t="s">
        <v>104</v>
      </c>
      <c r="D21" s="196">
        <v>0.51111111111111118</v>
      </c>
      <c r="E21" s="195" t="s">
        <v>102</v>
      </c>
      <c r="F21" s="196">
        <v>0.55972222222222223</v>
      </c>
      <c r="G21" s="195" t="s">
        <v>103</v>
      </c>
      <c r="H21" s="197" t="s">
        <v>17</v>
      </c>
      <c r="I21" s="198"/>
      <c r="J21" s="194">
        <v>252</v>
      </c>
      <c r="K21" s="199">
        <v>41</v>
      </c>
      <c r="L21" s="200">
        <v>10332</v>
      </c>
      <c r="M21" s="201"/>
    </row>
    <row r="22" spans="1:13">
      <c r="A22" s="193">
        <v>440322</v>
      </c>
      <c r="B22" s="194">
        <v>29</v>
      </c>
      <c r="C22" s="195" t="s">
        <v>102</v>
      </c>
      <c r="D22" s="196">
        <v>0.60416666666666663</v>
      </c>
      <c r="E22" s="195" t="s">
        <v>106</v>
      </c>
      <c r="F22" s="196">
        <v>0.64027777777777783</v>
      </c>
      <c r="G22" s="195" t="s">
        <v>103</v>
      </c>
      <c r="H22" s="197" t="s">
        <v>17</v>
      </c>
      <c r="I22" s="198"/>
      <c r="J22" s="194">
        <v>252</v>
      </c>
      <c r="K22" s="199">
        <v>26</v>
      </c>
      <c r="L22" s="200">
        <v>6552</v>
      </c>
      <c r="M22" s="201"/>
    </row>
    <row r="23" spans="1:13">
      <c r="A23" s="193">
        <v>440322</v>
      </c>
      <c r="B23" s="194">
        <v>30</v>
      </c>
      <c r="C23" s="195" t="s">
        <v>104</v>
      </c>
      <c r="D23" s="196">
        <v>0.55972222222222223</v>
      </c>
      <c r="E23" s="195" t="s">
        <v>102</v>
      </c>
      <c r="F23" s="196">
        <v>0.60555555555555551</v>
      </c>
      <c r="G23" s="195" t="s">
        <v>103</v>
      </c>
      <c r="H23" s="197" t="s">
        <v>17</v>
      </c>
      <c r="I23" s="198"/>
      <c r="J23" s="194">
        <v>252</v>
      </c>
      <c r="K23" s="199">
        <v>39</v>
      </c>
      <c r="L23" s="200">
        <v>9828</v>
      </c>
      <c r="M23" s="201"/>
    </row>
    <row r="24" spans="1:13">
      <c r="A24" s="193">
        <v>440322</v>
      </c>
      <c r="B24" s="194">
        <v>33</v>
      </c>
      <c r="C24" s="195" t="s">
        <v>102</v>
      </c>
      <c r="D24" s="196">
        <v>0.625</v>
      </c>
      <c r="E24" s="195" t="s">
        <v>104</v>
      </c>
      <c r="F24" s="196">
        <v>0.6743055555555556</v>
      </c>
      <c r="G24" s="195" t="s">
        <v>103</v>
      </c>
      <c r="H24" s="197" t="s">
        <v>17</v>
      </c>
      <c r="I24" s="198"/>
      <c r="J24" s="194">
        <v>252</v>
      </c>
      <c r="K24" s="199">
        <v>39</v>
      </c>
      <c r="L24" s="200">
        <v>9828</v>
      </c>
      <c r="M24" s="201"/>
    </row>
    <row r="25" spans="1:13">
      <c r="A25" s="193">
        <v>440322</v>
      </c>
      <c r="B25" s="194">
        <v>34</v>
      </c>
      <c r="C25" s="195" t="s">
        <v>109</v>
      </c>
      <c r="D25" s="196">
        <v>0.6118055555555556</v>
      </c>
      <c r="E25" s="195" t="s">
        <v>107</v>
      </c>
      <c r="F25" s="196">
        <v>0.62569444444444444</v>
      </c>
      <c r="G25" s="195" t="s">
        <v>103</v>
      </c>
      <c r="H25" s="197" t="s">
        <v>17</v>
      </c>
      <c r="I25" s="198"/>
      <c r="J25" s="194">
        <v>252</v>
      </c>
      <c r="K25" s="199">
        <v>11</v>
      </c>
      <c r="L25" s="200">
        <v>2772</v>
      </c>
      <c r="M25" s="201"/>
    </row>
    <row r="26" spans="1:13">
      <c r="A26" s="193">
        <v>440322</v>
      </c>
      <c r="B26" s="194">
        <v>35</v>
      </c>
      <c r="C26" s="195" t="s">
        <v>102</v>
      </c>
      <c r="D26" s="196">
        <v>0.64583333333333337</v>
      </c>
      <c r="E26" s="195" t="s">
        <v>106</v>
      </c>
      <c r="F26" s="196">
        <v>0.68194444444444446</v>
      </c>
      <c r="G26" s="195" t="s">
        <v>103</v>
      </c>
      <c r="H26" s="197" t="s">
        <v>17</v>
      </c>
      <c r="I26" s="198"/>
      <c r="J26" s="194">
        <v>252</v>
      </c>
      <c r="K26" s="199">
        <v>26</v>
      </c>
      <c r="L26" s="200">
        <v>6552</v>
      </c>
      <c r="M26" s="201"/>
    </row>
    <row r="27" spans="1:13">
      <c r="A27" s="193">
        <v>440322</v>
      </c>
      <c r="B27" s="194">
        <v>36</v>
      </c>
      <c r="C27" s="195" t="s">
        <v>106</v>
      </c>
      <c r="D27" s="196">
        <v>0.61805555555555558</v>
      </c>
      <c r="E27" s="195" t="s">
        <v>102</v>
      </c>
      <c r="F27" s="196">
        <v>0.65</v>
      </c>
      <c r="G27" s="195" t="s">
        <v>103</v>
      </c>
      <c r="H27" s="197" t="s">
        <v>17</v>
      </c>
      <c r="I27" s="198" t="s">
        <v>108</v>
      </c>
      <c r="J27" s="194">
        <v>196</v>
      </c>
      <c r="K27" s="199">
        <v>26</v>
      </c>
      <c r="L27" s="200">
        <v>5096</v>
      </c>
      <c r="M27" s="201"/>
    </row>
    <row r="28" spans="1:13">
      <c r="A28" s="193">
        <v>440322</v>
      </c>
      <c r="B28" s="194">
        <v>37</v>
      </c>
      <c r="C28" s="195" t="s">
        <v>102</v>
      </c>
      <c r="D28" s="196">
        <v>0.66666666666666663</v>
      </c>
      <c r="E28" s="195" t="s">
        <v>104</v>
      </c>
      <c r="F28" s="196">
        <v>0.71458333333333324</v>
      </c>
      <c r="G28" s="195" t="s">
        <v>103</v>
      </c>
      <c r="H28" s="197" t="s">
        <v>17</v>
      </c>
      <c r="I28" s="198"/>
      <c r="J28" s="194">
        <v>252</v>
      </c>
      <c r="K28" s="199">
        <v>37</v>
      </c>
      <c r="L28" s="200">
        <v>9324</v>
      </c>
      <c r="M28" s="201"/>
    </row>
    <row r="29" spans="1:13">
      <c r="A29" s="193">
        <v>440322</v>
      </c>
      <c r="B29" s="194">
        <v>38</v>
      </c>
      <c r="C29" s="195" t="s">
        <v>106</v>
      </c>
      <c r="D29" s="196">
        <v>0.64236111111111105</v>
      </c>
      <c r="E29" s="195" t="s">
        <v>102</v>
      </c>
      <c r="F29" s="196">
        <v>0.6694444444444444</v>
      </c>
      <c r="G29" s="195" t="s">
        <v>103</v>
      </c>
      <c r="H29" s="197" t="s">
        <v>17</v>
      </c>
      <c r="I29" s="198"/>
      <c r="J29" s="194">
        <v>252</v>
      </c>
      <c r="K29" s="199">
        <v>22</v>
      </c>
      <c r="L29" s="200">
        <v>5544</v>
      </c>
      <c r="M29" s="201"/>
    </row>
    <row r="30" spans="1:13">
      <c r="A30" s="193">
        <v>440322</v>
      </c>
      <c r="B30" s="194">
        <v>39</v>
      </c>
      <c r="C30" s="195" t="s">
        <v>102</v>
      </c>
      <c r="D30" s="196">
        <v>0.6875</v>
      </c>
      <c r="E30" s="195" t="s">
        <v>106</v>
      </c>
      <c r="F30" s="196">
        <v>0.72222222222222221</v>
      </c>
      <c r="G30" s="195" t="s">
        <v>103</v>
      </c>
      <c r="H30" s="197" t="s">
        <v>17</v>
      </c>
      <c r="I30" s="198"/>
      <c r="J30" s="194">
        <v>252</v>
      </c>
      <c r="K30" s="199">
        <v>26</v>
      </c>
      <c r="L30" s="200">
        <v>6552</v>
      </c>
      <c r="M30" s="201"/>
    </row>
    <row r="31" spans="1:13">
      <c r="A31" s="193">
        <v>440322</v>
      </c>
      <c r="B31" s="194">
        <v>40</v>
      </c>
      <c r="C31" s="195" t="s">
        <v>104</v>
      </c>
      <c r="D31" s="196">
        <v>0.63611111111111118</v>
      </c>
      <c r="E31" s="195" t="s">
        <v>102</v>
      </c>
      <c r="F31" s="196">
        <v>0.68194444444444446</v>
      </c>
      <c r="G31" s="195" t="s">
        <v>103</v>
      </c>
      <c r="H31" s="197" t="s">
        <v>17</v>
      </c>
      <c r="I31" s="198"/>
      <c r="J31" s="194">
        <v>252</v>
      </c>
      <c r="K31" s="199">
        <v>39</v>
      </c>
      <c r="L31" s="200">
        <v>9828</v>
      </c>
      <c r="M31" s="201"/>
    </row>
    <row r="32" spans="1:13">
      <c r="A32" s="193">
        <v>440322</v>
      </c>
      <c r="B32" s="194">
        <v>41</v>
      </c>
      <c r="C32" s="195" t="s">
        <v>102</v>
      </c>
      <c r="D32" s="196">
        <v>0.7104166666666667</v>
      </c>
      <c r="E32" s="195" t="s">
        <v>104</v>
      </c>
      <c r="F32" s="196">
        <v>0.75694444444444453</v>
      </c>
      <c r="G32" s="195" t="s">
        <v>103</v>
      </c>
      <c r="H32" s="197" t="s">
        <v>17</v>
      </c>
      <c r="I32" s="198"/>
      <c r="J32" s="194">
        <v>252</v>
      </c>
      <c r="K32" s="199">
        <v>39</v>
      </c>
      <c r="L32" s="200">
        <v>9828</v>
      </c>
      <c r="M32" s="201"/>
    </row>
    <row r="33" spans="1:13">
      <c r="A33" s="193">
        <v>440322</v>
      </c>
      <c r="B33" s="194">
        <v>42</v>
      </c>
      <c r="C33" s="195" t="s">
        <v>106</v>
      </c>
      <c r="D33" s="196">
        <v>0.69444444444444453</v>
      </c>
      <c r="E33" s="195" t="s">
        <v>102</v>
      </c>
      <c r="F33" s="196">
        <v>0.72430555555555554</v>
      </c>
      <c r="G33" s="195" t="s">
        <v>103</v>
      </c>
      <c r="H33" s="197" t="s">
        <v>17</v>
      </c>
      <c r="I33" s="198"/>
      <c r="J33" s="194">
        <v>252</v>
      </c>
      <c r="K33" s="199">
        <v>24</v>
      </c>
      <c r="L33" s="200">
        <v>6048</v>
      </c>
      <c r="M33" s="201"/>
    </row>
    <row r="34" spans="1:13">
      <c r="A34" s="193">
        <v>440322</v>
      </c>
      <c r="B34" s="194">
        <v>43</v>
      </c>
      <c r="C34" s="195" t="s">
        <v>102</v>
      </c>
      <c r="D34" s="196">
        <v>0.73125000000000007</v>
      </c>
      <c r="E34" s="195" t="s">
        <v>106</v>
      </c>
      <c r="F34" s="196">
        <v>0.76388888888888884</v>
      </c>
      <c r="G34" s="195" t="s">
        <v>103</v>
      </c>
      <c r="H34" s="197" t="s">
        <v>17</v>
      </c>
      <c r="I34" s="198"/>
      <c r="J34" s="194">
        <v>252</v>
      </c>
      <c r="K34" s="199">
        <v>26</v>
      </c>
      <c r="L34" s="200">
        <v>6552</v>
      </c>
      <c r="M34" s="201"/>
    </row>
    <row r="35" spans="1:13">
      <c r="A35" s="193">
        <v>440322</v>
      </c>
      <c r="B35" s="194">
        <v>44</v>
      </c>
      <c r="C35" s="195" t="s">
        <v>104</v>
      </c>
      <c r="D35" s="196">
        <v>0.71944444444444444</v>
      </c>
      <c r="E35" s="195" t="s">
        <v>102</v>
      </c>
      <c r="F35" s="196">
        <v>0.76527777777777783</v>
      </c>
      <c r="G35" s="195" t="s">
        <v>103</v>
      </c>
      <c r="H35" s="197" t="s">
        <v>17</v>
      </c>
      <c r="I35" s="198"/>
      <c r="J35" s="194">
        <v>252</v>
      </c>
      <c r="K35" s="199">
        <v>39</v>
      </c>
      <c r="L35" s="200">
        <v>9828</v>
      </c>
      <c r="M35" s="201"/>
    </row>
    <row r="36" spans="1:13">
      <c r="A36" s="193">
        <v>440322</v>
      </c>
      <c r="B36" s="194">
        <v>45</v>
      </c>
      <c r="C36" s="195" t="s">
        <v>102</v>
      </c>
      <c r="D36" s="196">
        <v>0.7729166666666667</v>
      </c>
      <c r="E36" s="195" t="s">
        <v>104</v>
      </c>
      <c r="F36" s="196">
        <v>0.81805555555555554</v>
      </c>
      <c r="G36" s="195" t="s">
        <v>103</v>
      </c>
      <c r="H36" s="197" t="s">
        <v>17</v>
      </c>
      <c r="I36" s="198"/>
      <c r="J36" s="194">
        <v>252</v>
      </c>
      <c r="K36" s="199">
        <v>43</v>
      </c>
      <c r="L36" s="200">
        <v>10836</v>
      </c>
      <c r="M36" s="201"/>
    </row>
    <row r="37" spans="1:13">
      <c r="A37" s="193">
        <v>440322</v>
      </c>
      <c r="B37" s="194">
        <v>46</v>
      </c>
      <c r="C37" s="195" t="s">
        <v>106</v>
      </c>
      <c r="D37" s="196">
        <v>0.77777777777777779</v>
      </c>
      <c r="E37" s="195" t="s">
        <v>102</v>
      </c>
      <c r="F37" s="196">
        <v>0.80555555555555547</v>
      </c>
      <c r="G37" s="195" t="s">
        <v>103</v>
      </c>
      <c r="H37" s="197" t="s">
        <v>17</v>
      </c>
      <c r="I37" s="198"/>
      <c r="J37" s="194">
        <v>252</v>
      </c>
      <c r="K37" s="199">
        <v>24</v>
      </c>
      <c r="L37" s="200">
        <v>6048</v>
      </c>
      <c r="M37" s="201"/>
    </row>
    <row r="38" spans="1:13">
      <c r="A38" s="193">
        <v>440322</v>
      </c>
      <c r="B38" s="194">
        <v>47</v>
      </c>
      <c r="C38" s="195" t="s">
        <v>102</v>
      </c>
      <c r="D38" s="196">
        <v>0.85625000000000007</v>
      </c>
      <c r="E38" s="195" t="s">
        <v>106</v>
      </c>
      <c r="F38" s="196">
        <v>0.88888888888888884</v>
      </c>
      <c r="G38" s="195" t="s">
        <v>103</v>
      </c>
      <c r="H38" s="197" t="s">
        <v>17</v>
      </c>
      <c r="I38" s="198"/>
      <c r="J38" s="194">
        <v>252</v>
      </c>
      <c r="K38" s="199">
        <v>26</v>
      </c>
      <c r="L38" s="200">
        <v>6552</v>
      </c>
      <c r="M38" s="201"/>
    </row>
    <row r="39" spans="1:13">
      <c r="A39" s="193">
        <v>440322</v>
      </c>
      <c r="B39" s="194">
        <v>48</v>
      </c>
      <c r="C39" s="195" t="s">
        <v>105</v>
      </c>
      <c r="D39" s="196">
        <v>0.77916666666666667</v>
      </c>
      <c r="E39" s="195" t="s">
        <v>102</v>
      </c>
      <c r="F39" s="196">
        <v>0.84444444444444444</v>
      </c>
      <c r="G39" s="195" t="s">
        <v>103</v>
      </c>
      <c r="H39" s="197" t="s">
        <v>17</v>
      </c>
      <c r="I39" s="198"/>
      <c r="J39" s="194">
        <v>252</v>
      </c>
      <c r="K39" s="199">
        <v>57</v>
      </c>
      <c r="L39" s="200">
        <v>14364</v>
      </c>
      <c r="M39" s="201">
        <v>4536</v>
      </c>
    </row>
    <row r="40" spans="1:13">
      <c r="A40" s="193">
        <v>440322</v>
      </c>
      <c r="B40" s="194">
        <v>51</v>
      </c>
      <c r="C40" s="195" t="s">
        <v>102</v>
      </c>
      <c r="D40" s="196">
        <v>0.93958333333333333</v>
      </c>
      <c r="E40" s="195" t="s">
        <v>104</v>
      </c>
      <c r="F40" s="196">
        <v>0.98333333333333339</v>
      </c>
      <c r="G40" s="195" t="s">
        <v>103</v>
      </c>
      <c r="H40" s="197" t="s">
        <v>17</v>
      </c>
      <c r="I40" s="198"/>
      <c r="J40" s="194">
        <v>252</v>
      </c>
      <c r="K40" s="199">
        <v>41</v>
      </c>
      <c r="L40" s="200">
        <v>10332</v>
      </c>
      <c r="M40" s="201"/>
    </row>
    <row r="41" spans="1:13">
      <c r="A41" s="193">
        <v>440322</v>
      </c>
      <c r="B41" s="194">
        <v>103</v>
      </c>
      <c r="C41" s="195" t="s">
        <v>110</v>
      </c>
      <c r="D41" s="196">
        <v>0.2951388888888889</v>
      </c>
      <c r="E41" s="195" t="s">
        <v>104</v>
      </c>
      <c r="F41" s="196">
        <v>0.3430555555555555</v>
      </c>
      <c r="G41" s="195" t="s">
        <v>103</v>
      </c>
      <c r="H41" s="197" t="s">
        <v>111</v>
      </c>
      <c r="I41" s="198" t="s">
        <v>112</v>
      </c>
      <c r="J41" s="194">
        <v>109</v>
      </c>
      <c r="K41" s="199">
        <v>40</v>
      </c>
      <c r="L41" s="200">
        <v>4360</v>
      </c>
      <c r="M41" s="201"/>
    </row>
    <row r="42" spans="1:13">
      <c r="A42" s="193">
        <v>440322</v>
      </c>
      <c r="B42" s="194">
        <v>104</v>
      </c>
      <c r="C42" s="195" t="s">
        <v>104</v>
      </c>
      <c r="D42" s="196">
        <v>0.23472222222222219</v>
      </c>
      <c r="E42" s="195" t="s">
        <v>110</v>
      </c>
      <c r="F42" s="196">
        <v>0.28611111111111115</v>
      </c>
      <c r="G42" s="195" t="s">
        <v>103</v>
      </c>
      <c r="H42" s="197" t="s">
        <v>111</v>
      </c>
      <c r="I42" s="198" t="s">
        <v>112</v>
      </c>
      <c r="J42" s="194">
        <v>109</v>
      </c>
      <c r="K42" s="199">
        <v>42</v>
      </c>
      <c r="L42" s="200">
        <v>4578</v>
      </c>
      <c r="M42" s="201"/>
    </row>
    <row r="43" spans="1:13">
      <c r="A43" s="193">
        <v>440322</v>
      </c>
      <c r="B43" s="194">
        <v>105</v>
      </c>
      <c r="C43" s="195" t="s">
        <v>110</v>
      </c>
      <c r="D43" s="196">
        <v>0.37847222222222227</v>
      </c>
      <c r="E43" s="195" t="s">
        <v>106</v>
      </c>
      <c r="F43" s="196">
        <v>0.40972222222222227</v>
      </c>
      <c r="G43" s="195" t="s">
        <v>103</v>
      </c>
      <c r="H43" s="197" t="s">
        <v>111</v>
      </c>
      <c r="I43" s="198" t="s">
        <v>113</v>
      </c>
      <c r="J43" s="194">
        <v>93</v>
      </c>
      <c r="K43" s="199">
        <v>25</v>
      </c>
      <c r="L43" s="200">
        <v>2325</v>
      </c>
      <c r="M43" s="201"/>
    </row>
    <row r="44" spans="1:13">
      <c r="A44" s="193">
        <v>440322</v>
      </c>
      <c r="B44" s="194">
        <v>106</v>
      </c>
      <c r="C44" s="195" t="s">
        <v>106</v>
      </c>
      <c r="D44" s="196">
        <v>0.33749999999999997</v>
      </c>
      <c r="E44" s="195" t="s">
        <v>110</v>
      </c>
      <c r="F44" s="196">
        <v>0.36944444444444446</v>
      </c>
      <c r="G44" s="195" t="s">
        <v>103</v>
      </c>
      <c r="H44" s="197" t="s">
        <v>111</v>
      </c>
      <c r="I44" s="198"/>
      <c r="J44" s="194">
        <v>113</v>
      </c>
      <c r="K44" s="199">
        <v>25</v>
      </c>
      <c r="L44" s="200">
        <v>2825</v>
      </c>
      <c r="M44" s="201"/>
    </row>
    <row r="45" spans="1:13">
      <c r="A45" s="193">
        <v>440322</v>
      </c>
      <c r="B45" s="194">
        <v>107</v>
      </c>
      <c r="C45" s="195" t="s">
        <v>110</v>
      </c>
      <c r="D45" s="196">
        <v>0.46180555555555558</v>
      </c>
      <c r="E45" s="195" t="s">
        <v>104</v>
      </c>
      <c r="F45" s="196">
        <v>0.50972222222222219</v>
      </c>
      <c r="G45" s="195" t="s">
        <v>103</v>
      </c>
      <c r="H45" s="197" t="s">
        <v>111</v>
      </c>
      <c r="I45" s="198" t="s">
        <v>112</v>
      </c>
      <c r="J45" s="194">
        <v>109</v>
      </c>
      <c r="K45" s="199">
        <v>40</v>
      </c>
      <c r="L45" s="200">
        <v>4360</v>
      </c>
      <c r="M45" s="201"/>
    </row>
    <row r="46" spans="1:13">
      <c r="A46" s="193">
        <v>440322</v>
      </c>
      <c r="B46" s="194">
        <v>108</v>
      </c>
      <c r="C46" s="195" t="s">
        <v>104</v>
      </c>
      <c r="D46" s="196">
        <v>0.40486111111111112</v>
      </c>
      <c r="E46" s="195" t="s">
        <v>110</v>
      </c>
      <c r="F46" s="196">
        <v>0.45277777777777778</v>
      </c>
      <c r="G46" s="195" t="s">
        <v>103</v>
      </c>
      <c r="H46" s="197" t="s">
        <v>111</v>
      </c>
      <c r="I46" s="198" t="s">
        <v>112</v>
      </c>
      <c r="J46" s="194">
        <v>109</v>
      </c>
      <c r="K46" s="199">
        <v>40</v>
      </c>
      <c r="L46" s="200">
        <v>4360</v>
      </c>
      <c r="M46" s="201"/>
    </row>
    <row r="47" spans="1:13">
      <c r="A47" s="193">
        <v>440322</v>
      </c>
      <c r="B47" s="194">
        <v>109</v>
      </c>
      <c r="C47" s="195" t="s">
        <v>110</v>
      </c>
      <c r="D47" s="196">
        <v>0.54513888888888895</v>
      </c>
      <c r="E47" s="195" t="s">
        <v>106</v>
      </c>
      <c r="F47" s="196">
        <v>0.57777777777777783</v>
      </c>
      <c r="G47" s="195" t="s">
        <v>103</v>
      </c>
      <c r="H47" s="197" t="s">
        <v>111</v>
      </c>
      <c r="I47" s="198"/>
      <c r="J47" s="194">
        <v>113</v>
      </c>
      <c r="K47" s="199">
        <v>27</v>
      </c>
      <c r="L47" s="200">
        <v>3051</v>
      </c>
      <c r="M47" s="201"/>
    </row>
    <row r="48" spans="1:13">
      <c r="A48" s="193">
        <v>440322</v>
      </c>
      <c r="B48" s="194">
        <v>110</v>
      </c>
      <c r="C48" s="195" t="s">
        <v>106</v>
      </c>
      <c r="D48" s="196">
        <v>0.50208333333333333</v>
      </c>
      <c r="E48" s="195" t="s">
        <v>110</v>
      </c>
      <c r="F48" s="196">
        <v>0.53611111111111109</v>
      </c>
      <c r="G48" s="195" t="s">
        <v>103</v>
      </c>
      <c r="H48" s="197" t="s">
        <v>111</v>
      </c>
      <c r="I48" s="198" t="s">
        <v>113</v>
      </c>
      <c r="J48" s="194">
        <v>93</v>
      </c>
      <c r="K48" s="199">
        <v>27</v>
      </c>
      <c r="L48" s="200">
        <v>2511</v>
      </c>
      <c r="M48" s="201"/>
    </row>
    <row r="49" spans="1:13">
      <c r="A49" s="193">
        <v>440322</v>
      </c>
      <c r="B49" s="194">
        <v>111</v>
      </c>
      <c r="C49" s="195" t="s">
        <v>110</v>
      </c>
      <c r="D49" s="196">
        <v>0.62847222222222221</v>
      </c>
      <c r="E49" s="195" t="s">
        <v>104</v>
      </c>
      <c r="F49" s="196">
        <v>0.67638888888888893</v>
      </c>
      <c r="G49" s="195" t="s">
        <v>103</v>
      </c>
      <c r="H49" s="197" t="s">
        <v>111</v>
      </c>
      <c r="I49" s="198" t="s">
        <v>112</v>
      </c>
      <c r="J49" s="194">
        <v>109</v>
      </c>
      <c r="K49" s="199">
        <v>40</v>
      </c>
      <c r="L49" s="200">
        <v>4360</v>
      </c>
      <c r="M49" s="201"/>
    </row>
    <row r="50" spans="1:13">
      <c r="A50" s="193">
        <v>440322</v>
      </c>
      <c r="B50" s="194">
        <v>112</v>
      </c>
      <c r="C50" s="195" t="s">
        <v>104</v>
      </c>
      <c r="D50" s="196">
        <v>0.57152777777777775</v>
      </c>
      <c r="E50" s="195" t="s">
        <v>110</v>
      </c>
      <c r="F50" s="196">
        <v>0.61944444444444446</v>
      </c>
      <c r="G50" s="195" t="s">
        <v>103</v>
      </c>
      <c r="H50" s="197" t="s">
        <v>111</v>
      </c>
      <c r="I50" s="198" t="s">
        <v>112</v>
      </c>
      <c r="J50" s="194">
        <v>109</v>
      </c>
      <c r="K50" s="199">
        <v>40</v>
      </c>
      <c r="L50" s="200">
        <v>4360</v>
      </c>
      <c r="M50" s="201"/>
    </row>
    <row r="51" spans="1:13">
      <c r="A51" s="193">
        <v>440322</v>
      </c>
      <c r="B51" s="194">
        <v>113</v>
      </c>
      <c r="C51" s="195" t="s">
        <v>110</v>
      </c>
      <c r="D51" s="196">
        <v>0.71180555555555547</v>
      </c>
      <c r="E51" s="195" t="s">
        <v>106</v>
      </c>
      <c r="F51" s="196">
        <v>0.74444444444444446</v>
      </c>
      <c r="G51" s="195" t="s">
        <v>103</v>
      </c>
      <c r="H51" s="197" t="s">
        <v>114</v>
      </c>
      <c r="I51" s="198" t="s">
        <v>115</v>
      </c>
      <c r="J51" s="194">
        <v>51</v>
      </c>
      <c r="K51" s="199">
        <v>27</v>
      </c>
      <c r="L51" s="200">
        <v>1377</v>
      </c>
      <c r="M51" s="201"/>
    </row>
    <row r="52" spans="1:13">
      <c r="A52" s="193">
        <v>440322</v>
      </c>
      <c r="B52" s="194">
        <v>114</v>
      </c>
      <c r="C52" s="195" t="s">
        <v>106</v>
      </c>
      <c r="D52" s="196">
        <v>0.66875000000000007</v>
      </c>
      <c r="E52" s="195" t="s">
        <v>110</v>
      </c>
      <c r="F52" s="196">
        <v>0.70277777777777783</v>
      </c>
      <c r="G52" s="195" t="s">
        <v>103</v>
      </c>
      <c r="H52" s="197" t="s">
        <v>111</v>
      </c>
      <c r="I52" s="198" t="s">
        <v>112</v>
      </c>
      <c r="J52" s="194">
        <v>109</v>
      </c>
      <c r="K52" s="199">
        <v>27</v>
      </c>
      <c r="L52" s="200">
        <v>2943</v>
      </c>
      <c r="M52" s="201"/>
    </row>
    <row r="53" spans="1:13">
      <c r="A53" s="193">
        <v>440322</v>
      </c>
      <c r="B53" s="194">
        <v>115</v>
      </c>
      <c r="C53" s="195" t="s">
        <v>110</v>
      </c>
      <c r="D53" s="196">
        <v>0.71180555555555547</v>
      </c>
      <c r="E53" s="195" t="s">
        <v>105</v>
      </c>
      <c r="F53" s="196">
        <v>0.78888888888888886</v>
      </c>
      <c r="G53" s="195" t="s">
        <v>103</v>
      </c>
      <c r="H53" s="202" t="s">
        <v>116</v>
      </c>
      <c r="I53" s="198" t="s">
        <v>112</v>
      </c>
      <c r="J53" s="194">
        <v>58</v>
      </c>
      <c r="K53" s="199">
        <v>62</v>
      </c>
      <c r="L53" s="200">
        <v>3596</v>
      </c>
      <c r="M53" s="201">
        <v>1044</v>
      </c>
    </row>
    <row r="54" spans="1:13">
      <c r="A54" s="193">
        <v>440322</v>
      </c>
      <c r="B54" s="194">
        <v>116</v>
      </c>
      <c r="C54" s="195" t="s">
        <v>104</v>
      </c>
      <c r="D54" s="196">
        <v>0.73819444444444438</v>
      </c>
      <c r="E54" s="195" t="s">
        <v>110</v>
      </c>
      <c r="F54" s="196">
        <v>0.78611111111111109</v>
      </c>
      <c r="G54" s="195" t="s">
        <v>103</v>
      </c>
      <c r="H54" s="197" t="s">
        <v>111</v>
      </c>
      <c r="I54" s="198" t="s">
        <v>112</v>
      </c>
      <c r="J54" s="194">
        <v>109</v>
      </c>
      <c r="K54" s="199">
        <v>40</v>
      </c>
      <c r="L54" s="200">
        <v>4360</v>
      </c>
      <c r="M54" s="201"/>
    </row>
    <row r="55" spans="1:13">
      <c r="A55" s="193">
        <v>440322</v>
      </c>
      <c r="B55" s="194">
        <v>117</v>
      </c>
      <c r="C55" s="195" t="s">
        <v>110</v>
      </c>
      <c r="D55" s="196">
        <v>0.79513888888888884</v>
      </c>
      <c r="E55" s="195" t="s">
        <v>104</v>
      </c>
      <c r="F55" s="196">
        <v>0.84583333333333333</v>
      </c>
      <c r="G55" s="195" t="s">
        <v>103</v>
      </c>
      <c r="H55" s="197" t="s">
        <v>111</v>
      </c>
      <c r="I55" s="198" t="s">
        <v>112</v>
      </c>
      <c r="J55" s="194">
        <v>109</v>
      </c>
      <c r="K55" s="199">
        <v>42</v>
      </c>
      <c r="L55" s="200">
        <v>4578</v>
      </c>
      <c r="M55" s="201"/>
    </row>
    <row r="56" spans="1:13">
      <c r="A56" s="193">
        <v>440322</v>
      </c>
      <c r="B56" s="194">
        <v>118</v>
      </c>
      <c r="C56" s="195" t="s">
        <v>105</v>
      </c>
      <c r="D56" s="196">
        <v>0.79861111111111116</v>
      </c>
      <c r="E56" s="195" t="s">
        <v>110</v>
      </c>
      <c r="F56" s="196">
        <v>0.86944444444444446</v>
      </c>
      <c r="G56" s="195" t="s">
        <v>103</v>
      </c>
      <c r="H56" s="202" t="s">
        <v>116</v>
      </c>
      <c r="I56" s="198" t="s">
        <v>112</v>
      </c>
      <c r="J56" s="194">
        <v>58</v>
      </c>
      <c r="K56" s="199">
        <v>60</v>
      </c>
      <c r="L56" s="200">
        <v>3480</v>
      </c>
      <c r="M56" s="201">
        <v>1044</v>
      </c>
    </row>
    <row r="57" spans="1:13">
      <c r="A57" s="193">
        <v>440322</v>
      </c>
      <c r="B57" s="194">
        <v>119</v>
      </c>
      <c r="C57" s="195" t="s">
        <v>110</v>
      </c>
      <c r="D57" s="196">
        <v>0.92708333333333337</v>
      </c>
      <c r="E57" s="195" t="s">
        <v>106</v>
      </c>
      <c r="F57" s="196">
        <v>0.95763888888888893</v>
      </c>
      <c r="G57" s="195" t="s">
        <v>103</v>
      </c>
      <c r="H57" s="197" t="s">
        <v>111</v>
      </c>
      <c r="I57" s="198" t="s">
        <v>112</v>
      </c>
      <c r="J57" s="194">
        <v>109</v>
      </c>
      <c r="K57" s="199">
        <v>25</v>
      </c>
      <c r="L57" s="200">
        <v>2725</v>
      </c>
      <c r="M57" s="201"/>
    </row>
    <row r="58" spans="1:13">
      <c r="A58" s="193">
        <v>440322</v>
      </c>
      <c r="B58" s="194">
        <v>120</v>
      </c>
      <c r="C58" s="195" t="s">
        <v>106</v>
      </c>
      <c r="D58" s="196">
        <v>0.83750000000000002</v>
      </c>
      <c r="E58" s="195" t="s">
        <v>110</v>
      </c>
      <c r="F58" s="196">
        <v>0.86944444444444446</v>
      </c>
      <c r="G58" s="195" t="s">
        <v>103</v>
      </c>
      <c r="H58" s="197" t="s">
        <v>114</v>
      </c>
      <c r="I58" s="198" t="s">
        <v>115</v>
      </c>
      <c r="J58" s="194">
        <v>51</v>
      </c>
      <c r="K58" s="199">
        <v>25</v>
      </c>
      <c r="L58" s="200">
        <v>1275</v>
      </c>
      <c r="M58" s="201"/>
    </row>
    <row r="59" spans="1:13">
      <c r="A59" s="193">
        <v>440322</v>
      </c>
      <c r="B59" s="194">
        <v>122</v>
      </c>
      <c r="C59" s="195" t="s">
        <v>104</v>
      </c>
      <c r="D59" s="196">
        <v>0.48472222222222222</v>
      </c>
      <c r="E59" s="195" t="s">
        <v>110</v>
      </c>
      <c r="F59" s="196">
        <v>0.53611111111111109</v>
      </c>
      <c r="G59" s="195" t="s">
        <v>103</v>
      </c>
      <c r="H59" s="197" t="s">
        <v>111</v>
      </c>
      <c r="I59" s="198" t="s">
        <v>117</v>
      </c>
      <c r="J59" s="194">
        <v>20</v>
      </c>
      <c r="K59" s="199">
        <v>42</v>
      </c>
      <c r="L59" s="200">
        <v>840</v>
      </c>
      <c r="M59" s="201"/>
    </row>
    <row r="60" spans="1:13">
      <c r="A60" s="193">
        <v>440322</v>
      </c>
      <c r="B60" s="194">
        <v>123</v>
      </c>
      <c r="C60" s="195" t="s">
        <v>110</v>
      </c>
      <c r="D60" s="196">
        <v>0.37847222222222227</v>
      </c>
      <c r="E60" s="195" t="s">
        <v>104</v>
      </c>
      <c r="F60" s="196">
        <v>0.42638888888888887</v>
      </c>
      <c r="G60" s="195" t="s">
        <v>103</v>
      </c>
      <c r="H60" s="197" t="s">
        <v>111</v>
      </c>
      <c r="I60" s="198" t="s">
        <v>117</v>
      </c>
      <c r="J60" s="194">
        <v>20</v>
      </c>
      <c r="K60" s="199">
        <v>40</v>
      </c>
      <c r="L60" s="200">
        <v>800</v>
      </c>
      <c r="M60" s="201"/>
    </row>
    <row r="61" spans="1:13">
      <c r="A61" s="203">
        <v>440322</v>
      </c>
      <c r="B61" s="204"/>
      <c r="C61" s="205"/>
      <c r="D61" s="206"/>
      <c r="E61" s="205"/>
      <c r="F61" s="206"/>
      <c r="G61" s="205"/>
      <c r="H61" s="207"/>
      <c r="I61" s="208"/>
      <c r="J61" s="204"/>
      <c r="K61" s="209">
        <v>2082</v>
      </c>
      <c r="L61" s="209">
        <v>399344</v>
      </c>
      <c r="M61" s="209">
        <v>20736</v>
      </c>
    </row>
    <row r="62" spans="1:13">
      <c r="A62" s="193">
        <v>440323</v>
      </c>
      <c r="B62" s="194">
        <v>1</v>
      </c>
      <c r="C62" s="195" t="s">
        <v>110</v>
      </c>
      <c r="D62" s="196">
        <v>0.25</v>
      </c>
      <c r="E62" s="195" t="s">
        <v>118</v>
      </c>
      <c r="F62" s="196">
        <v>0.32430555555555557</v>
      </c>
      <c r="G62" s="195" t="s">
        <v>103</v>
      </c>
      <c r="H62" s="197" t="s">
        <v>17</v>
      </c>
      <c r="I62" s="198"/>
      <c r="J62" s="194">
        <v>252</v>
      </c>
      <c r="K62" s="199">
        <v>85</v>
      </c>
      <c r="L62" s="200">
        <v>21420</v>
      </c>
      <c r="M62" s="201">
        <f>42*J62</f>
        <v>10584</v>
      </c>
    </row>
    <row r="63" spans="1:13">
      <c r="A63" s="193">
        <v>440323</v>
      </c>
      <c r="B63" s="194">
        <v>2</v>
      </c>
      <c r="C63" s="195" t="s">
        <v>118</v>
      </c>
      <c r="D63" s="196">
        <v>0.21180555555555555</v>
      </c>
      <c r="E63" s="195" t="s">
        <v>110</v>
      </c>
      <c r="F63" s="196">
        <v>0.28125</v>
      </c>
      <c r="G63" s="195" t="s">
        <v>103</v>
      </c>
      <c r="H63" s="197" t="s">
        <v>17</v>
      </c>
      <c r="I63" s="198"/>
      <c r="J63" s="194">
        <v>252</v>
      </c>
      <c r="K63" s="199">
        <v>85</v>
      </c>
      <c r="L63" s="200">
        <v>21420</v>
      </c>
      <c r="M63" s="201">
        <f t="shared" ref="M63:M88" si="0">42*J63</f>
        <v>10584</v>
      </c>
    </row>
    <row r="64" spans="1:13">
      <c r="A64" s="193">
        <v>440323</v>
      </c>
      <c r="B64" s="194">
        <v>3</v>
      </c>
      <c r="C64" s="195" t="s">
        <v>110</v>
      </c>
      <c r="D64" s="196">
        <v>0.33680555555555558</v>
      </c>
      <c r="E64" s="195" t="s">
        <v>118</v>
      </c>
      <c r="F64" s="196">
        <v>0.41111111111111115</v>
      </c>
      <c r="G64" s="195" t="s">
        <v>103</v>
      </c>
      <c r="H64" s="197" t="s">
        <v>17</v>
      </c>
      <c r="I64" s="198"/>
      <c r="J64" s="194">
        <v>252</v>
      </c>
      <c r="K64" s="199">
        <v>85</v>
      </c>
      <c r="L64" s="200">
        <v>21420</v>
      </c>
      <c r="M64" s="201">
        <f t="shared" si="0"/>
        <v>10584</v>
      </c>
    </row>
    <row r="65" spans="1:13">
      <c r="A65" s="193">
        <v>440323</v>
      </c>
      <c r="B65" s="194">
        <v>4</v>
      </c>
      <c r="C65" s="195" t="s">
        <v>118</v>
      </c>
      <c r="D65" s="196">
        <v>0.24652777777777779</v>
      </c>
      <c r="E65" s="195" t="s">
        <v>110</v>
      </c>
      <c r="F65" s="196">
        <v>0.31597222222222221</v>
      </c>
      <c r="G65" s="195" t="s">
        <v>103</v>
      </c>
      <c r="H65" s="197" t="s">
        <v>17</v>
      </c>
      <c r="I65" s="198"/>
      <c r="J65" s="194">
        <v>252</v>
      </c>
      <c r="K65" s="199">
        <v>85</v>
      </c>
      <c r="L65" s="200">
        <v>21420</v>
      </c>
      <c r="M65" s="201">
        <f t="shared" si="0"/>
        <v>10584</v>
      </c>
    </row>
    <row r="66" spans="1:13">
      <c r="A66" s="193">
        <v>440323</v>
      </c>
      <c r="B66" s="194">
        <v>5</v>
      </c>
      <c r="C66" s="195" t="s">
        <v>110</v>
      </c>
      <c r="D66" s="196">
        <v>0.4201388888888889</v>
      </c>
      <c r="E66" s="195" t="s">
        <v>118</v>
      </c>
      <c r="F66" s="196">
        <v>0.49444444444444446</v>
      </c>
      <c r="G66" s="195" t="s">
        <v>103</v>
      </c>
      <c r="H66" s="197" t="s">
        <v>17</v>
      </c>
      <c r="I66" s="198"/>
      <c r="J66" s="194">
        <v>252</v>
      </c>
      <c r="K66" s="199">
        <v>85</v>
      </c>
      <c r="L66" s="200">
        <v>21420</v>
      </c>
      <c r="M66" s="201">
        <f t="shared" si="0"/>
        <v>10584</v>
      </c>
    </row>
    <row r="67" spans="1:13">
      <c r="A67" s="193">
        <v>440323</v>
      </c>
      <c r="B67" s="194">
        <v>6</v>
      </c>
      <c r="C67" s="195" t="s">
        <v>118</v>
      </c>
      <c r="D67" s="196">
        <v>0.33680555555555558</v>
      </c>
      <c r="E67" s="195" t="s">
        <v>110</v>
      </c>
      <c r="F67" s="196">
        <v>0.40972222222222227</v>
      </c>
      <c r="G67" s="195" t="s">
        <v>103</v>
      </c>
      <c r="H67" s="197" t="s">
        <v>17</v>
      </c>
      <c r="I67" s="198"/>
      <c r="J67" s="194">
        <v>252</v>
      </c>
      <c r="K67" s="199">
        <v>85</v>
      </c>
      <c r="L67" s="200">
        <v>21420</v>
      </c>
      <c r="M67" s="201">
        <f t="shared" si="0"/>
        <v>10584</v>
      </c>
    </row>
    <row r="68" spans="1:13">
      <c r="A68" s="193">
        <v>440323</v>
      </c>
      <c r="B68" s="194">
        <v>7</v>
      </c>
      <c r="C68" s="195" t="s">
        <v>110</v>
      </c>
      <c r="D68" s="196">
        <v>0.50347222222222221</v>
      </c>
      <c r="E68" s="195" t="s">
        <v>118</v>
      </c>
      <c r="F68" s="196">
        <v>0.57777777777777783</v>
      </c>
      <c r="G68" s="195" t="s">
        <v>103</v>
      </c>
      <c r="H68" s="197" t="s">
        <v>17</v>
      </c>
      <c r="I68" s="198"/>
      <c r="J68" s="194">
        <v>252</v>
      </c>
      <c r="K68" s="199">
        <v>85</v>
      </c>
      <c r="L68" s="200">
        <v>21420</v>
      </c>
      <c r="M68" s="201">
        <f t="shared" si="0"/>
        <v>10584</v>
      </c>
    </row>
    <row r="69" spans="1:13">
      <c r="A69" s="193">
        <v>440323</v>
      </c>
      <c r="B69" s="194">
        <v>8</v>
      </c>
      <c r="C69" s="195" t="s">
        <v>118</v>
      </c>
      <c r="D69" s="196">
        <v>0.4201388888888889</v>
      </c>
      <c r="E69" s="195" t="s">
        <v>110</v>
      </c>
      <c r="F69" s="196">
        <v>0.49305555555555558</v>
      </c>
      <c r="G69" s="195" t="s">
        <v>103</v>
      </c>
      <c r="H69" s="197" t="s">
        <v>17</v>
      </c>
      <c r="I69" s="198"/>
      <c r="J69" s="194">
        <v>252</v>
      </c>
      <c r="K69" s="199">
        <v>85</v>
      </c>
      <c r="L69" s="200">
        <v>21420</v>
      </c>
      <c r="M69" s="201">
        <f t="shared" si="0"/>
        <v>10584</v>
      </c>
    </row>
    <row r="70" spans="1:13">
      <c r="A70" s="193">
        <v>440323</v>
      </c>
      <c r="B70" s="194">
        <v>9</v>
      </c>
      <c r="C70" s="195" t="s">
        <v>110</v>
      </c>
      <c r="D70" s="196">
        <v>0.58680555555555558</v>
      </c>
      <c r="E70" s="195" t="s">
        <v>118</v>
      </c>
      <c r="F70" s="196">
        <v>0.66111111111111109</v>
      </c>
      <c r="G70" s="195" t="s">
        <v>103</v>
      </c>
      <c r="H70" s="197" t="s">
        <v>17</v>
      </c>
      <c r="I70" s="198"/>
      <c r="J70" s="194">
        <v>252</v>
      </c>
      <c r="K70" s="199">
        <v>85</v>
      </c>
      <c r="L70" s="200">
        <v>21420</v>
      </c>
      <c r="M70" s="201">
        <f t="shared" si="0"/>
        <v>10584</v>
      </c>
    </row>
    <row r="71" spans="1:13">
      <c r="A71" s="193">
        <v>440323</v>
      </c>
      <c r="B71" s="194">
        <v>10</v>
      </c>
      <c r="C71" s="195" t="s">
        <v>118</v>
      </c>
      <c r="D71" s="196">
        <v>0.50694444444444442</v>
      </c>
      <c r="E71" s="195" t="s">
        <v>110</v>
      </c>
      <c r="F71" s="196">
        <v>0.57638888888888895</v>
      </c>
      <c r="G71" s="195" t="s">
        <v>103</v>
      </c>
      <c r="H71" s="197" t="s">
        <v>17</v>
      </c>
      <c r="I71" s="198"/>
      <c r="J71" s="194">
        <v>252</v>
      </c>
      <c r="K71" s="199">
        <v>85</v>
      </c>
      <c r="L71" s="200">
        <v>21420</v>
      </c>
      <c r="M71" s="201">
        <f t="shared" si="0"/>
        <v>10584</v>
      </c>
    </row>
    <row r="72" spans="1:13">
      <c r="A72" s="193">
        <v>440323</v>
      </c>
      <c r="B72" s="194">
        <v>11</v>
      </c>
      <c r="C72" s="195" t="s">
        <v>110</v>
      </c>
      <c r="D72" s="196">
        <v>0.62847222222222221</v>
      </c>
      <c r="E72" s="195" t="s">
        <v>118</v>
      </c>
      <c r="F72" s="196">
        <v>0.69930555555555562</v>
      </c>
      <c r="G72" s="195" t="s">
        <v>103</v>
      </c>
      <c r="H72" s="197" t="s">
        <v>17</v>
      </c>
      <c r="I72" s="198"/>
      <c r="J72" s="194">
        <v>252</v>
      </c>
      <c r="K72" s="199">
        <v>85</v>
      </c>
      <c r="L72" s="200">
        <v>21420</v>
      </c>
      <c r="M72" s="201">
        <f t="shared" si="0"/>
        <v>10584</v>
      </c>
    </row>
    <row r="73" spans="1:13">
      <c r="A73" s="193">
        <v>440323</v>
      </c>
      <c r="B73" s="194">
        <v>12</v>
      </c>
      <c r="C73" s="195" t="s">
        <v>118</v>
      </c>
      <c r="D73" s="196">
        <v>0.59027777777777779</v>
      </c>
      <c r="E73" s="195" t="s">
        <v>110</v>
      </c>
      <c r="F73" s="196">
        <v>0.66319444444444442</v>
      </c>
      <c r="G73" s="195" t="s">
        <v>103</v>
      </c>
      <c r="H73" s="197" t="s">
        <v>17</v>
      </c>
      <c r="I73" s="198"/>
      <c r="J73" s="194">
        <v>252</v>
      </c>
      <c r="K73" s="199">
        <v>85</v>
      </c>
      <c r="L73" s="200">
        <v>21420</v>
      </c>
      <c r="M73" s="201">
        <f t="shared" si="0"/>
        <v>10584</v>
      </c>
    </row>
    <row r="74" spans="1:13">
      <c r="A74" s="193">
        <v>440323</v>
      </c>
      <c r="B74" s="194">
        <v>13</v>
      </c>
      <c r="C74" s="195" t="s">
        <v>110</v>
      </c>
      <c r="D74" s="196">
        <v>0.67013888888888884</v>
      </c>
      <c r="E74" s="195" t="s">
        <v>118</v>
      </c>
      <c r="F74" s="196">
        <v>0.74097222222222225</v>
      </c>
      <c r="G74" s="195" t="s">
        <v>103</v>
      </c>
      <c r="H74" s="197" t="s">
        <v>17</v>
      </c>
      <c r="I74" s="198"/>
      <c r="J74" s="194">
        <v>252</v>
      </c>
      <c r="K74" s="199">
        <v>85</v>
      </c>
      <c r="L74" s="200">
        <v>21420</v>
      </c>
      <c r="M74" s="201">
        <f t="shared" si="0"/>
        <v>10584</v>
      </c>
    </row>
    <row r="75" spans="1:13">
      <c r="A75" s="193">
        <v>440323</v>
      </c>
      <c r="B75" s="194">
        <v>14</v>
      </c>
      <c r="C75" s="195" t="s">
        <v>118</v>
      </c>
      <c r="D75" s="196">
        <v>0.67361111111111116</v>
      </c>
      <c r="E75" s="195" t="s">
        <v>110</v>
      </c>
      <c r="F75" s="196">
        <v>0.74305555555555547</v>
      </c>
      <c r="G75" s="195" t="s">
        <v>103</v>
      </c>
      <c r="H75" s="197" t="s">
        <v>17</v>
      </c>
      <c r="I75" s="198"/>
      <c r="J75" s="194">
        <v>252</v>
      </c>
      <c r="K75" s="199">
        <v>85</v>
      </c>
      <c r="L75" s="200">
        <v>21420</v>
      </c>
      <c r="M75" s="201">
        <f t="shared" si="0"/>
        <v>10584</v>
      </c>
    </row>
    <row r="76" spans="1:13">
      <c r="A76" s="193">
        <v>440323</v>
      </c>
      <c r="B76" s="194">
        <v>15</v>
      </c>
      <c r="C76" s="195" t="s">
        <v>110</v>
      </c>
      <c r="D76" s="196">
        <v>0.75694444444444453</v>
      </c>
      <c r="E76" s="195" t="s">
        <v>118</v>
      </c>
      <c r="F76" s="196">
        <v>0.83124999999999993</v>
      </c>
      <c r="G76" s="195" t="s">
        <v>103</v>
      </c>
      <c r="H76" s="210"/>
      <c r="I76" s="198" t="s">
        <v>112</v>
      </c>
      <c r="J76" s="194">
        <v>361</v>
      </c>
      <c r="K76" s="199">
        <v>85</v>
      </c>
      <c r="L76" s="200">
        <v>30685</v>
      </c>
      <c r="M76" s="201">
        <f t="shared" si="0"/>
        <v>15162</v>
      </c>
    </row>
    <row r="77" spans="1:13">
      <c r="A77" s="193">
        <v>440323</v>
      </c>
      <c r="B77" s="194">
        <v>16</v>
      </c>
      <c r="C77" s="195" t="s">
        <v>118</v>
      </c>
      <c r="D77" s="196">
        <v>0.75694444444444453</v>
      </c>
      <c r="E77" s="195" t="s">
        <v>110</v>
      </c>
      <c r="F77" s="196">
        <v>0.82638888888888884</v>
      </c>
      <c r="G77" s="195" t="s">
        <v>103</v>
      </c>
      <c r="H77" s="197" t="s">
        <v>17</v>
      </c>
      <c r="I77" s="198"/>
      <c r="J77" s="194">
        <v>252</v>
      </c>
      <c r="K77" s="199">
        <v>85</v>
      </c>
      <c r="L77" s="200">
        <v>21420</v>
      </c>
      <c r="M77" s="201">
        <f t="shared" si="0"/>
        <v>10584</v>
      </c>
    </row>
    <row r="78" spans="1:13">
      <c r="A78" s="193">
        <v>440323</v>
      </c>
      <c r="B78" s="194">
        <v>101</v>
      </c>
      <c r="C78" s="195" t="s">
        <v>110</v>
      </c>
      <c r="D78" s="196">
        <v>0.25694444444444448</v>
      </c>
      <c r="E78" s="195" t="s">
        <v>118</v>
      </c>
      <c r="F78" s="196">
        <v>0.33124999999999999</v>
      </c>
      <c r="G78" s="195" t="s">
        <v>103</v>
      </c>
      <c r="H78" s="197" t="s">
        <v>111</v>
      </c>
      <c r="I78" s="198" t="s">
        <v>112</v>
      </c>
      <c r="J78" s="194">
        <v>109</v>
      </c>
      <c r="K78" s="199">
        <v>85</v>
      </c>
      <c r="L78" s="200">
        <v>9265</v>
      </c>
      <c r="M78" s="201">
        <f t="shared" si="0"/>
        <v>4578</v>
      </c>
    </row>
    <row r="79" spans="1:13">
      <c r="A79" s="193">
        <v>440323</v>
      </c>
      <c r="B79" s="194">
        <v>102</v>
      </c>
      <c r="C79" s="195" t="s">
        <v>118</v>
      </c>
      <c r="D79" s="196">
        <v>0.25347222222222221</v>
      </c>
      <c r="E79" s="195" t="s">
        <v>110</v>
      </c>
      <c r="F79" s="196">
        <v>0.32500000000000001</v>
      </c>
      <c r="G79" s="195" t="s">
        <v>103</v>
      </c>
      <c r="H79" s="197" t="s">
        <v>111</v>
      </c>
      <c r="I79" s="198" t="s">
        <v>112</v>
      </c>
      <c r="J79" s="194">
        <v>109</v>
      </c>
      <c r="K79" s="199">
        <v>85</v>
      </c>
      <c r="L79" s="200">
        <v>9265</v>
      </c>
      <c r="M79" s="201">
        <f t="shared" si="0"/>
        <v>4578</v>
      </c>
    </row>
    <row r="80" spans="1:13">
      <c r="A80" s="193">
        <v>440323</v>
      </c>
      <c r="B80" s="194">
        <v>103</v>
      </c>
      <c r="C80" s="195" t="s">
        <v>110</v>
      </c>
      <c r="D80" s="196">
        <v>0.34027777777777773</v>
      </c>
      <c r="E80" s="195" t="s">
        <v>118</v>
      </c>
      <c r="F80" s="196">
        <v>0.4145833333333333</v>
      </c>
      <c r="G80" s="195" t="s">
        <v>103</v>
      </c>
      <c r="H80" s="197" t="s">
        <v>111</v>
      </c>
      <c r="I80" s="198"/>
      <c r="J80" s="194">
        <v>113</v>
      </c>
      <c r="K80" s="199">
        <v>85</v>
      </c>
      <c r="L80" s="200">
        <v>9605</v>
      </c>
      <c r="M80" s="201">
        <f t="shared" si="0"/>
        <v>4746</v>
      </c>
    </row>
    <row r="81" spans="1:13">
      <c r="A81" s="193">
        <v>440323</v>
      </c>
      <c r="B81" s="194">
        <v>104</v>
      </c>
      <c r="C81" s="195" t="s">
        <v>118</v>
      </c>
      <c r="D81" s="196">
        <v>0.33680555555555558</v>
      </c>
      <c r="E81" s="195" t="s">
        <v>110</v>
      </c>
      <c r="F81" s="196">
        <v>0.40833333333333338</v>
      </c>
      <c r="G81" s="195" t="s">
        <v>103</v>
      </c>
      <c r="H81" s="197" t="s">
        <v>111</v>
      </c>
      <c r="I81" s="198"/>
      <c r="J81" s="194">
        <v>113</v>
      </c>
      <c r="K81" s="199">
        <v>85</v>
      </c>
      <c r="L81" s="200">
        <v>9605</v>
      </c>
      <c r="M81" s="201">
        <f t="shared" si="0"/>
        <v>4746</v>
      </c>
    </row>
    <row r="82" spans="1:13">
      <c r="A82" s="193">
        <v>440323</v>
      </c>
      <c r="B82" s="194">
        <v>105</v>
      </c>
      <c r="C82" s="195" t="s">
        <v>110</v>
      </c>
      <c r="D82" s="196">
        <v>0.4236111111111111</v>
      </c>
      <c r="E82" s="195" t="s">
        <v>118</v>
      </c>
      <c r="F82" s="196">
        <v>0.49791666666666662</v>
      </c>
      <c r="G82" s="195" t="s">
        <v>103</v>
      </c>
      <c r="H82" s="197" t="s">
        <v>111</v>
      </c>
      <c r="I82" s="198"/>
      <c r="J82" s="194">
        <v>113</v>
      </c>
      <c r="K82" s="199">
        <v>85</v>
      </c>
      <c r="L82" s="200">
        <v>9605</v>
      </c>
      <c r="M82" s="201">
        <f t="shared" si="0"/>
        <v>4746</v>
      </c>
    </row>
    <row r="83" spans="1:13">
      <c r="A83" s="193">
        <v>440323</v>
      </c>
      <c r="B83" s="194">
        <v>106</v>
      </c>
      <c r="C83" s="195" t="s">
        <v>118</v>
      </c>
      <c r="D83" s="196">
        <v>0.4201388888888889</v>
      </c>
      <c r="E83" s="195" t="s">
        <v>110</v>
      </c>
      <c r="F83" s="196">
        <v>0.4916666666666667</v>
      </c>
      <c r="G83" s="195" t="s">
        <v>103</v>
      </c>
      <c r="H83" s="197" t="s">
        <v>111</v>
      </c>
      <c r="I83" s="198"/>
      <c r="J83" s="194">
        <v>113</v>
      </c>
      <c r="K83" s="199">
        <v>85</v>
      </c>
      <c r="L83" s="200">
        <v>9605</v>
      </c>
      <c r="M83" s="201">
        <f t="shared" si="0"/>
        <v>4746</v>
      </c>
    </row>
    <row r="84" spans="1:13">
      <c r="A84" s="193">
        <v>440323</v>
      </c>
      <c r="B84" s="194">
        <v>107</v>
      </c>
      <c r="C84" s="195" t="s">
        <v>110</v>
      </c>
      <c r="D84" s="196">
        <v>0.59027777777777779</v>
      </c>
      <c r="E84" s="195" t="s">
        <v>118</v>
      </c>
      <c r="F84" s="196">
        <v>0.6645833333333333</v>
      </c>
      <c r="G84" s="195" t="s">
        <v>103</v>
      </c>
      <c r="H84" s="197" t="s">
        <v>111</v>
      </c>
      <c r="I84" s="198"/>
      <c r="J84" s="194">
        <v>113</v>
      </c>
      <c r="K84" s="199">
        <v>85</v>
      </c>
      <c r="L84" s="200">
        <v>9605</v>
      </c>
      <c r="M84" s="201">
        <f t="shared" si="0"/>
        <v>4746</v>
      </c>
    </row>
    <row r="85" spans="1:13">
      <c r="A85" s="193">
        <v>440323</v>
      </c>
      <c r="B85" s="194">
        <v>108</v>
      </c>
      <c r="C85" s="195" t="s">
        <v>118</v>
      </c>
      <c r="D85" s="196">
        <v>0.58680555555555558</v>
      </c>
      <c r="E85" s="195" t="s">
        <v>110</v>
      </c>
      <c r="F85" s="196">
        <v>0.65833333333333333</v>
      </c>
      <c r="G85" s="195" t="s">
        <v>103</v>
      </c>
      <c r="H85" s="197" t="s">
        <v>111</v>
      </c>
      <c r="I85" s="198"/>
      <c r="J85" s="194">
        <v>113</v>
      </c>
      <c r="K85" s="199">
        <v>85</v>
      </c>
      <c r="L85" s="200">
        <v>9605</v>
      </c>
      <c r="M85" s="201">
        <f t="shared" si="0"/>
        <v>4746</v>
      </c>
    </row>
    <row r="86" spans="1:13">
      <c r="A86" s="193">
        <v>440323</v>
      </c>
      <c r="B86" s="194">
        <v>109</v>
      </c>
      <c r="C86" s="195" t="s">
        <v>110</v>
      </c>
      <c r="D86" s="196">
        <v>0.67361111111111116</v>
      </c>
      <c r="E86" s="195" t="s">
        <v>118</v>
      </c>
      <c r="F86" s="196">
        <v>0.74791666666666667</v>
      </c>
      <c r="G86" s="195" t="s">
        <v>103</v>
      </c>
      <c r="H86" s="197" t="s">
        <v>111</v>
      </c>
      <c r="I86" s="198"/>
      <c r="J86" s="194">
        <v>113</v>
      </c>
      <c r="K86" s="199">
        <v>85</v>
      </c>
      <c r="L86" s="200">
        <v>9605</v>
      </c>
      <c r="M86" s="201">
        <f t="shared" si="0"/>
        <v>4746</v>
      </c>
    </row>
    <row r="87" spans="1:13">
      <c r="A87" s="193">
        <v>440323</v>
      </c>
      <c r="B87" s="194">
        <v>110</v>
      </c>
      <c r="C87" s="195" t="s">
        <v>118</v>
      </c>
      <c r="D87" s="196">
        <v>0.67361111111111116</v>
      </c>
      <c r="E87" s="195" t="s">
        <v>110</v>
      </c>
      <c r="F87" s="196">
        <v>0.74097222222222225</v>
      </c>
      <c r="G87" s="195" t="s">
        <v>103</v>
      </c>
      <c r="H87" s="197" t="s">
        <v>111</v>
      </c>
      <c r="I87" s="198"/>
      <c r="J87" s="194">
        <v>113</v>
      </c>
      <c r="K87" s="199">
        <v>85</v>
      </c>
      <c r="L87" s="200">
        <v>9605</v>
      </c>
      <c r="M87" s="201">
        <f t="shared" si="0"/>
        <v>4746</v>
      </c>
    </row>
    <row r="88" spans="1:13">
      <c r="A88" s="193">
        <v>440323</v>
      </c>
      <c r="B88" s="194">
        <v>112</v>
      </c>
      <c r="C88" s="195" t="s">
        <v>118</v>
      </c>
      <c r="D88" s="196">
        <v>0.75347222222222221</v>
      </c>
      <c r="E88" s="195" t="s">
        <v>110</v>
      </c>
      <c r="F88" s="196">
        <v>0.82500000000000007</v>
      </c>
      <c r="G88" s="195" t="s">
        <v>103</v>
      </c>
      <c r="H88" s="197" t="s">
        <v>111</v>
      </c>
      <c r="I88" s="198" t="s">
        <v>112</v>
      </c>
      <c r="J88" s="194">
        <v>109</v>
      </c>
      <c r="K88" s="199">
        <v>85</v>
      </c>
      <c r="L88" s="200">
        <v>9265</v>
      </c>
      <c r="M88" s="201">
        <f t="shared" si="0"/>
        <v>4578</v>
      </c>
    </row>
    <row r="89" spans="1:13">
      <c r="A89" s="203">
        <v>440323</v>
      </c>
      <c r="B89" s="204"/>
      <c r="C89" s="205"/>
      <c r="D89" s="206"/>
      <c r="E89" s="205"/>
      <c r="F89" s="206"/>
      <c r="G89" s="205"/>
      <c r="H89" s="211"/>
      <c r="I89" s="208"/>
      <c r="J89" s="204"/>
      <c r="K89" s="209">
        <v>2295</v>
      </c>
      <c r="L89" s="209">
        <v>456620</v>
      </c>
      <c r="M89" s="209">
        <f>SUM(M62:M88)</f>
        <v>225624</v>
      </c>
    </row>
    <row r="90" spans="1:13">
      <c r="A90" s="193">
        <v>490723</v>
      </c>
      <c r="B90" s="194">
        <v>1</v>
      </c>
      <c r="C90" s="195" t="s">
        <v>119</v>
      </c>
      <c r="D90" s="196">
        <v>0.20138888888888887</v>
      </c>
      <c r="E90" s="195" t="s">
        <v>120</v>
      </c>
      <c r="F90" s="196">
        <v>0.22916666666666666</v>
      </c>
      <c r="G90" s="195" t="s">
        <v>103</v>
      </c>
      <c r="H90" s="197" t="s">
        <v>17</v>
      </c>
      <c r="I90" s="198"/>
      <c r="J90" s="194">
        <v>252</v>
      </c>
      <c r="K90" s="199">
        <v>27</v>
      </c>
      <c r="L90" s="200">
        <v>6804</v>
      </c>
      <c r="M90" s="201">
        <v>1008</v>
      </c>
    </row>
    <row r="91" spans="1:13">
      <c r="A91" s="193">
        <v>490723</v>
      </c>
      <c r="B91" s="194">
        <v>2</v>
      </c>
      <c r="C91" s="195" t="s">
        <v>121</v>
      </c>
      <c r="D91" s="196">
        <v>0.20625000000000002</v>
      </c>
      <c r="E91" s="195" t="s">
        <v>122</v>
      </c>
      <c r="F91" s="196">
        <v>0.21805555555555556</v>
      </c>
      <c r="G91" s="195" t="s">
        <v>103</v>
      </c>
      <c r="H91" s="197" t="s">
        <v>17</v>
      </c>
      <c r="I91" s="198"/>
      <c r="J91" s="194">
        <v>252</v>
      </c>
      <c r="K91" s="199">
        <v>13</v>
      </c>
      <c r="L91" s="200">
        <v>3276</v>
      </c>
      <c r="M91" s="201"/>
    </row>
    <row r="92" spans="1:13">
      <c r="A92" s="193">
        <v>490723</v>
      </c>
      <c r="B92" s="194">
        <v>3</v>
      </c>
      <c r="C92" s="195" t="s">
        <v>122</v>
      </c>
      <c r="D92" s="196">
        <v>0.22222222222222221</v>
      </c>
      <c r="E92" s="195" t="s">
        <v>120</v>
      </c>
      <c r="F92" s="196">
        <v>0.24861111111111112</v>
      </c>
      <c r="G92" s="195" t="s">
        <v>103</v>
      </c>
      <c r="H92" s="197" t="s">
        <v>17</v>
      </c>
      <c r="I92" s="198"/>
      <c r="J92" s="194">
        <v>252</v>
      </c>
      <c r="K92" s="199">
        <v>27</v>
      </c>
      <c r="L92" s="200">
        <v>6804</v>
      </c>
      <c r="M92" s="201"/>
    </row>
    <row r="93" spans="1:13">
      <c r="A93" s="193">
        <v>490723</v>
      </c>
      <c r="B93" s="194">
        <v>4</v>
      </c>
      <c r="C93" s="195" t="s">
        <v>120</v>
      </c>
      <c r="D93" s="196">
        <v>0.21388888888888891</v>
      </c>
      <c r="E93" s="195" t="s">
        <v>123</v>
      </c>
      <c r="F93" s="196">
        <v>0.24444444444444446</v>
      </c>
      <c r="G93" s="195" t="s">
        <v>103</v>
      </c>
      <c r="H93" s="197" t="s">
        <v>17</v>
      </c>
      <c r="I93" s="198"/>
      <c r="J93" s="194">
        <v>252</v>
      </c>
      <c r="K93" s="199">
        <v>27</v>
      </c>
      <c r="L93" s="200">
        <v>6804</v>
      </c>
      <c r="M93" s="201"/>
    </row>
    <row r="94" spans="1:13">
      <c r="A94" s="193">
        <v>490723</v>
      </c>
      <c r="B94" s="194">
        <v>5</v>
      </c>
      <c r="C94" s="195" t="s">
        <v>119</v>
      </c>
      <c r="D94" s="196">
        <v>0.25486111111111109</v>
      </c>
      <c r="E94" s="195" t="s">
        <v>120</v>
      </c>
      <c r="F94" s="196">
        <v>0.28472222222222221</v>
      </c>
      <c r="G94" s="195" t="s">
        <v>103</v>
      </c>
      <c r="H94" s="197" t="s">
        <v>17</v>
      </c>
      <c r="I94" s="198"/>
      <c r="J94" s="194">
        <v>252</v>
      </c>
      <c r="K94" s="199">
        <v>27</v>
      </c>
      <c r="L94" s="200">
        <v>6804</v>
      </c>
      <c r="M94" s="201">
        <v>1008</v>
      </c>
    </row>
    <row r="95" spans="1:13">
      <c r="A95" s="193">
        <v>490723</v>
      </c>
      <c r="B95" s="194">
        <v>6</v>
      </c>
      <c r="C95" s="195" t="s">
        <v>120</v>
      </c>
      <c r="D95" s="196">
        <v>0.23263888888888887</v>
      </c>
      <c r="E95" s="195" t="s">
        <v>123</v>
      </c>
      <c r="F95" s="196">
        <v>0.26180555555555557</v>
      </c>
      <c r="G95" s="195" t="s">
        <v>103</v>
      </c>
      <c r="H95" s="197" t="s">
        <v>17</v>
      </c>
      <c r="I95" s="198"/>
      <c r="J95" s="194">
        <v>252</v>
      </c>
      <c r="K95" s="199">
        <v>27</v>
      </c>
      <c r="L95" s="200">
        <v>6804</v>
      </c>
      <c r="M95" s="201">
        <v>1008</v>
      </c>
    </row>
    <row r="96" spans="1:13">
      <c r="A96" s="193">
        <v>490723</v>
      </c>
      <c r="B96" s="194">
        <v>8</v>
      </c>
      <c r="C96" s="195" t="s">
        <v>120</v>
      </c>
      <c r="D96" s="196">
        <v>0.25</v>
      </c>
      <c r="E96" s="195" t="s">
        <v>123</v>
      </c>
      <c r="F96" s="196">
        <v>0.27916666666666667</v>
      </c>
      <c r="G96" s="195" t="s">
        <v>103</v>
      </c>
      <c r="H96" s="197" t="s">
        <v>17</v>
      </c>
      <c r="I96" s="198"/>
      <c r="J96" s="194">
        <v>252</v>
      </c>
      <c r="K96" s="199">
        <v>28</v>
      </c>
      <c r="L96" s="200">
        <v>7056</v>
      </c>
      <c r="M96" s="201"/>
    </row>
    <row r="97" spans="1:13">
      <c r="A97" s="193">
        <v>490723</v>
      </c>
      <c r="B97" s="194">
        <v>9</v>
      </c>
      <c r="C97" s="195" t="s">
        <v>119</v>
      </c>
      <c r="D97" s="196">
        <v>0.28194444444444444</v>
      </c>
      <c r="E97" s="195" t="s">
        <v>120</v>
      </c>
      <c r="F97" s="196">
        <v>0.31388888888888888</v>
      </c>
      <c r="G97" s="195" t="s">
        <v>103</v>
      </c>
      <c r="H97" s="197" t="s">
        <v>17</v>
      </c>
      <c r="I97" s="198"/>
      <c r="J97" s="194">
        <v>252</v>
      </c>
      <c r="K97" s="199">
        <v>27</v>
      </c>
      <c r="L97" s="200">
        <v>6804</v>
      </c>
      <c r="M97" s="201">
        <v>1008</v>
      </c>
    </row>
    <row r="98" spans="1:13">
      <c r="A98" s="193">
        <v>490723</v>
      </c>
      <c r="B98" s="194">
        <v>10</v>
      </c>
      <c r="C98" s="195" t="s">
        <v>120</v>
      </c>
      <c r="D98" s="196">
        <v>0.28819444444444448</v>
      </c>
      <c r="E98" s="195" t="s">
        <v>123</v>
      </c>
      <c r="F98" s="196">
        <v>0.32291666666666669</v>
      </c>
      <c r="G98" s="195" t="s">
        <v>103</v>
      </c>
      <c r="H98" s="197" t="s">
        <v>17</v>
      </c>
      <c r="I98" s="198"/>
      <c r="J98" s="194">
        <v>252</v>
      </c>
      <c r="K98" s="199">
        <v>28</v>
      </c>
      <c r="L98" s="200">
        <v>7056</v>
      </c>
      <c r="M98" s="201">
        <v>1008</v>
      </c>
    </row>
    <row r="99" spans="1:13">
      <c r="A99" s="193">
        <v>490723</v>
      </c>
      <c r="B99" s="194">
        <v>11</v>
      </c>
      <c r="C99" s="195" t="s">
        <v>122</v>
      </c>
      <c r="D99" s="196">
        <v>0.31458333333333333</v>
      </c>
      <c r="E99" s="195" t="s">
        <v>121</v>
      </c>
      <c r="F99" s="196">
        <v>0.3263888888888889</v>
      </c>
      <c r="G99" s="195" t="s">
        <v>103</v>
      </c>
      <c r="H99" s="197" t="s">
        <v>17</v>
      </c>
      <c r="I99" s="198"/>
      <c r="J99" s="194">
        <v>252</v>
      </c>
      <c r="K99" s="199">
        <v>13</v>
      </c>
      <c r="L99" s="200">
        <v>3276</v>
      </c>
      <c r="M99" s="201"/>
    </row>
    <row r="100" spans="1:13">
      <c r="A100" s="193">
        <v>490723</v>
      </c>
      <c r="B100" s="194">
        <v>12</v>
      </c>
      <c r="C100" s="195" t="s">
        <v>121</v>
      </c>
      <c r="D100" s="196">
        <v>0.31597222222222221</v>
      </c>
      <c r="E100" s="195" t="s">
        <v>123</v>
      </c>
      <c r="F100" s="196">
        <v>0.32847222222222222</v>
      </c>
      <c r="G100" s="195" t="s">
        <v>103</v>
      </c>
      <c r="H100" s="197" t="s">
        <v>17</v>
      </c>
      <c r="I100" s="198" t="s">
        <v>108</v>
      </c>
      <c r="J100" s="194">
        <v>196</v>
      </c>
      <c r="K100" s="199">
        <v>13</v>
      </c>
      <c r="L100" s="200">
        <v>2548</v>
      </c>
      <c r="M100" s="201"/>
    </row>
    <row r="101" spans="1:13">
      <c r="A101" s="193">
        <v>490723</v>
      </c>
      <c r="B101" s="194">
        <v>13</v>
      </c>
      <c r="C101" s="195" t="s">
        <v>119</v>
      </c>
      <c r="D101" s="196">
        <v>0.33680555555555558</v>
      </c>
      <c r="E101" s="195" t="s">
        <v>120</v>
      </c>
      <c r="F101" s="196">
        <v>0.36388888888888887</v>
      </c>
      <c r="G101" s="195" t="s">
        <v>103</v>
      </c>
      <c r="H101" s="197" t="s">
        <v>17</v>
      </c>
      <c r="I101" s="198"/>
      <c r="J101" s="194">
        <v>252</v>
      </c>
      <c r="K101" s="199">
        <v>27</v>
      </c>
      <c r="L101" s="200">
        <v>6804</v>
      </c>
      <c r="M101" s="201"/>
    </row>
    <row r="102" spans="1:13">
      <c r="A102" s="193">
        <v>490723</v>
      </c>
      <c r="B102" s="194">
        <v>14</v>
      </c>
      <c r="C102" s="195" t="s">
        <v>120</v>
      </c>
      <c r="D102" s="196">
        <v>0.31597222222222221</v>
      </c>
      <c r="E102" s="195" t="s">
        <v>123</v>
      </c>
      <c r="F102" s="196">
        <v>0.34583333333333338</v>
      </c>
      <c r="G102" s="195" t="s">
        <v>103</v>
      </c>
      <c r="H102" s="197" t="s">
        <v>17</v>
      </c>
      <c r="I102" s="198"/>
      <c r="J102" s="194">
        <v>252</v>
      </c>
      <c r="K102" s="199">
        <v>27</v>
      </c>
      <c r="L102" s="200">
        <v>6804</v>
      </c>
      <c r="M102" s="201">
        <v>1008</v>
      </c>
    </row>
    <row r="103" spans="1:13">
      <c r="A103" s="193">
        <v>490723</v>
      </c>
      <c r="B103" s="194">
        <v>15</v>
      </c>
      <c r="C103" s="195" t="s">
        <v>119</v>
      </c>
      <c r="D103" s="196">
        <v>0.4201388888888889</v>
      </c>
      <c r="E103" s="195" t="s">
        <v>120</v>
      </c>
      <c r="F103" s="196">
        <v>0.44791666666666669</v>
      </c>
      <c r="G103" s="195" t="s">
        <v>103</v>
      </c>
      <c r="H103" s="197" t="s">
        <v>17</v>
      </c>
      <c r="I103" s="198"/>
      <c r="J103" s="194">
        <v>252</v>
      </c>
      <c r="K103" s="199">
        <v>27</v>
      </c>
      <c r="L103" s="200">
        <v>6804</v>
      </c>
      <c r="M103" s="201"/>
    </row>
    <row r="104" spans="1:13">
      <c r="A104" s="193">
        <v>490723</v>
      </c>
      <c r="B104" s="194">
        <v>16</v>
      </c>
      <c r="C104" s="195" t="s">
        <v>120</v>
      </c>
      <c r="D104" s="196">
        <v>0.37847222222222227</v>
      </c>
      <c r="E104" s="195" t="s">
        <v>123</v>
      </c>
      <c r="F104" s="196">
        <v>0.40763888888888888</v>
      </c>
      <c r="G104" s="195" t="s">
        <v>103</v>
      </c>
      <c r="H104" s="197" t="s">
        <v>17</v>
      </c>
      <c r="I104" s="198"/>
      <c r="J104" s="194">
        <v>252</v>
      </c>
      <c r="K104" s="199">
        <v>27</v>
      </c>
      <c r="L104" s="200">
        <v>6804</v>
      </c>
      <c r="M104" s="201"/>
    </row>
    <row r="105" spans="1:13">
      <c r="A105" s="193">
        <v>490723</v>
      </c>
      <c r="B105" s="194">
        <v>17</v>
      </c>
      <c r="C105" s="195" t="s">
        <v>119</v>
      </c>
      <c r="D105" s="196">
        <v>0.46388888888888885</v>
      </c>
      <c r="E105" s="195" t="s">
        <v>121</v>
      </c>
      <c r="F105" s="196">
        <v>0.4777777777777778</v>
      </c>
      <c r="G105" s="195" t="s">
        <v>103</v>
      </c>
      <c r="H105" s="197" t="s">
        <v>17</v>
      </c>
      <c r="I105" s="198" t="s">
        <v>108</v>
      </c>
      <c r="J105" s="194">
        <v>196</v>
      </c>
      <c r="K105" s="199">
        <v>13</v>
      </c>
      <c r="L105" s="200">
        <v>2548</v>
      </c>
      <c r="M105" s="201"/>
    </row>
    <row r="106" spans="1:13">
      <c r="A106" s="193">
        <v>490723</v>
      </c>
      <c r="B106" s="194">
        <v>18</v>
      </c>
      <c r="C106" s="195" t="s">
        <v>120</v>
      </c>
      <c r="D106" s="196">
        <v>0.46527777777777773</v>
      </c>
      <c r="E106" s="195" t="s">
        <v>123</v>
      </c>
      <c r="F106" s="196">
        <v>0.49305555555555558</v>
      </c>
      <c r="G106" s="195" t="s">
        <v>103</v>
      </c>
      <c r="H106" s="197" t="s">
        <v>17</v>
      </c>
      <c r="I106" s="198"/>
      <c r="J106" s="194">
        <v>252</v>
      </c>
      <c r="K106" s="199">
        <v>27</v>
      </c>
      <c r="L106" s="200">
        <v>6804</v>
      </c>
      <c r="M106" s="201"/>
    </row>
    <row r="107" spans="1:13">
      <c r="A107" s="193">
        <v>490723</v>
      </c>
      <c r="B107" s="194">
        <v>19</v>
      </c>
      <c r="C107" s="195" t="s">
        <v>119</v>
      </c>
      <c r="D107" s="196">
        <v>0.50347222222222221</v>
      </c>
      <c r="E107" s="195" t="s">
        <v>120</v>
      </c>
      <c r="F107" s="196">
        <v>0.53125</v>
      </c>
      <c r="G107" s="195" t="s">
        <v>103</v>
      </c>
      <c r="H107" s="197" t="s">
        <v>17</v>
      </c>
      <c r="I107" s="198"/>
      <c r="J107" s="194">
        <v>252</v>
      </c>
      <c r="K107" s="199">
        <v>28</v>
      </c>
      <c r="L107" s="200">
        <v>7056</v>
      </c>
      <c r="M107" s="201">
        <v>1008</v>
      </c>
    </row>
    <row r="108" spans="1:13">
      <c r="A108" s="193">
        <v>490723</v>
      </c>
      <c r="B108" s="194">
        <v>21</v>
      </c>
      <c r="C108" s="195" t="s">
        <v>119</v>
      </c>
      <c r="D108" s="196">
        <v>0.54513888888888895</v>
      </c>
      <c r="E108" s="195" t="s">
        <v>120</v>
      </c>
      <c r="F108" s="196">
        <v>0.57291666666666663</v>
      </c>
      <c r="G108" s="195" t="s">
        <v>103</v>
      </c>
      <c r="H108" s="197" t="s">
        <v>17</v>
      </c>
      <c r="I108" s="198"/>
      <c r="J108" s="194">
        <v>252</v>
      </c>
      <c r="K108" s="199">
        <v>28</v>
      </c>
      <c r="L108" s="200">
        <v>7056</v>
      </c>
      <c r="M108" s="201"/>
    </row>
    <row r="109" spans="1:13">
      <c r="A109" s="193">
        <v>490723</v>
      </c>
      <c r="B109" s="194">
        <v>22</v>
      </c>
      <c r="C109" s="195" t="s">
        <v>120</v>
      </c>
      <c r="D109" s="196">
        <v>0.54861111111111105</v>
      </c>
      <c r="E109" s="195" t="s">
        <v>123</v>
      </c>
      <c r="F109" s="196">
        <v>0.57986111111111105</v>
      </c>
      <c r="G109" s="195" t="s">
        <v>103</v>
      </c>
      <c r="H109" s="197" t="s">
        <v>17</v>
      </c>
      <c r="I109" s="198"/>
      <c r="J109" s="194">
        <v>252</v>
      </c>
      <c r="K109" s="199">
        <v>28</v>
      </c>
      <c r="L109" s="200">
        <v>7056</v>
      </c>
      <c r="M109" s="201">
        <v>1008</v>
      </c>
    </row>
    <row r="110" spans="1:13">
      <c r="A110" s="193">
        <v>490723</v>
      </c>
      <c r="B110" s="194">
        <v>23</v>
      </c>
      <c r="C110" s="195" t="s">
        <v>119</v>
      </c>
      <c r="D110" s="196">
        <v>0.58680555555555558</v>
      </c>
      <c r="E110" s="195" t="s">
        <v>120</v>
      </c>
      <c r="F110" s="196">
        <v>0.62083333333333335</v>
      </c>
      <c r="G110" s="195" t="s">
        <v>103</v>
      </c>
      <c r="H110" s="197" t="s">
        <v>17</v>
      </c>
      <c r="I110" s="198"/>
      <c r="J110" s="194">
        <v>252</v>
      </c>
      <c r="K110" s="199">
        <v>28</v>
      </c>
      <c r="L110" s="200">
        <v>7056</v>
      </c>
      <c r="M110" s="201">
        <v>1008</v>
      </c>
    </row>
    <row r="111" spans="1:13">
      <c r="A111" s="193">
        <v>490723</v>
      </c>
      <c r="B111" s="194">
        <v>24</v>
      </c>
      <c r="C111" s="195" t="s">
        <v>120</v>
      </c>
      <c r="D111" s="196">
        <v>0.58680555555555558</v>
      </c>
      <c r="E111" s="195" t="s">
        <v>123</v>
      </c>
      <c r="F111" s="196">
        <v>0.6166666666666667</v>
      </c>
      <c r="G111" s="195" t="s">
        <v>103</v>
      </c>
      <c r="H111" s="197" t="s">
        <v>17</v>
      </c>
      <c r="I111" s="198"/>
      <c r="J111" s="194">
        <v>252</v>
      </c>
      <c r="K111" s="199">
        <v>28</v>
      </c>
      <c r="L111" s="200">
        <v>7056</v>
      </c>
      <c r="M111" s="201"/>
    </row>
    <row r="112" spans="1:13">
      <c r="A112" s="193">
        <v>490723</v>
      </c>
      <c r="B112" s="194">
        <v>25</v>
      </c>
      <c r="C112" s="195" t="s">
        <v>119</v>
      </c>
      <c r="D112" s="196">
        <v>0.62847222222222221</v>
      </c>
      <c r="E112" s="195" t="s">
        <v>120</v>
      </c>
      <c r="F112" s="196">
        <v>0.65972222222222221</v>
      </c>
      <c r="G112" s="195" t="s">
        <v>103</v>
      </c>
      <c r="H112" s="197" t="s">
        <v>17</v>
      </c>
      <c r="I112" s="198"/>
      <c r="J112" s="194">
        <v>252</v>
      </c>
      <c r="K112" s="199">
        <v>28</v>
      </c>
      <c r="L112" s="200">
        <v>7056</v>
      </c>
      <c r="M112" s="201">
        <v>1008</v>
      </c>
    </row>
    <row r="113" spans="1:13">
      <c r="A113" s="193">
        <v>490723</v>
      </c>
      <c r="B113" s="194">
        <v>26</v>
      </c>
      <c r="C113" s="195" t="s">
        <v>120</v>
      </c>
      <c r="D113" s="196">
        <v>0.62847222222222221</v>
      </c>
      <c r="E113" s="195" t="s">
        <v>123</v>
      </c>
      <c r="F113" s="196">
        <v>0.65763888888888888</v>
      </c>
      <c r="G113" s="195" t="s">
        <v>103</v>
      </c>
      <c r="H113" s="197" t="s">
        <v>17</v>
      </c>
      <c r="I113" s="198"/>
      <c r="J113" s="194">
        <v>252</v>
      </c>
      <c r="K113" s="199">
        <v>27</v>
      </c>
      <c r="L113" s="200">
        <v>6804</v>
      </c>
      <c r="M113" s="201">
        <v>1008</v>
      </c>
    </row>
    <row r="114" spans="1:13">
      <c r="A114" s="193">
        <v>490723</v>
      </c>
      <c r="B114" s="194">
        <v>27</v>
      </c>
      <c r="C114" s="195" t="s">
        <v>119</v>
      </c>
      <c r="D114" s="196">
        <v>0.67013888888888884</v>
      </c>
      <c r="E114" s="195" t="s">
        <v>120</v>
      </c>
      <c r="F114" s="196">
        <v>0.69930555555555562</v>
      </c>
      <c r="G114" s="195" t="s">
        <v>103</v>
      </c>
      <c r="H114" s="197" t="s">
        <v>17</v>
      </c>
      <c r="I114" s="198"/>
      <c r="J114" s="194">
        <v>252</v>
      </c>
      <c r="K114" s="199">
        <v>27</v>
      </c>
      <c r="L114" s="200">
        <v>6804</v>
      </c>
      <c r="M114" s="201"/>
    </row>
    <row r="115" spans="1:13">
      <c r="A115" s="193">
        <v>490723</v>
      </c>
      <c r="B115" s="194">
        <v>28</v>
      </c>
      <c r="C115" s="195" t="s">
        <v>120</v>
      </c>
      <c r="D115" s="196">
        <v>0.67361111111111116</v>
      </c>
      <c r="E115" s="195" t="s">
        <v>123</v>
      </c>
      <c r="F115" s="196">
        <v>0.70277777777777783</v>
      </c>
      <c r="G115" s="195" t="s">
        <v>103</v>
      </c>
      <c r="H115" s="197" t="s">
        <v>17</v>
      </c>
      <c r="I115" s="198"/>
      <c r="J115" s="194">
        <v>252</v>
      </c>
      <c r="K115" s="199">
        <v>27</v>
      </c>
      <c r="L115" s="200">
        <v>6804</v>
      </c>
      <c r="M115" s="201">
        <v>1008</v>
      </c>
    </row>
    <row r="116" spans="1:13">
      <c r="A116" s="193">
        <v>490723</v>
      </c>
      <c r="B116" s="194">
        <v>29</v>
      </c>
      <c r="C116" s="195" t="s">
        <v>119</v>
      </c>
      <c r="D116" s="196">
        <v>0.71180555555555547</v>
      </c>
      <c r="E116" s="195" t="s">
        <v>120</v>
      </c>
      <c r="F116" s="196">
        <v>0.74097222222222225</v>
      </c>
      <c r="G116" s="195" t="s">
        <v>103</v>
      </c>
      <c r="H116" s="197" t="s">
        <v>17</v>
      </c>
      <c r="I116" s="198"/>
      <c r="J116" s="194">
        <v>252</v>
      </c>
      <c r="K116" s="199">
        <v>27</v>
      </c>
      <c r="L116" s="200">
        <v>6804</v>
      </c>
      <c r="M116" s="201"/>
    </row>
    <row r="117" spans="1:13">
      <c r="A117" s="193">
        <v>490723</v>
      </c>
      <c r="B117" s="194">
        <v>30</v>
      </c>
      <c r="C117" s="195" t="s">
        <v>120</v>
      </c>
      <c r="D117" s="196">
        <v>0.71527777777777779</v>
      </c>
      <c r="E117" s="195" t="s">
        <v>123</v>
      </c>
      <c r="F117" s="196">
        <v>0.74444444444444446</v>
      </c>
      <c r="G117" s="195" t="s">
        <v>103</v>
      </c>
      <c r="H117" s="197" t="s">
        <v>17</v>
      </c>
      <c r="I117" s="198"/>
      <c r="J117" s="194">
        <v>252</v>
      </c>
      <c r="K117" s="199">
        <v>27</v>
      </c>
      <c r="L117" s="200">
        <v>6804</v>
      </c>
      <c r="M117" s="201"/>
    </row>
    <row r="118" spans="1:13">
      <c r="A118" s="193">
        <v>490723</v>
      </c>
      <c r="B118" s="194">
        <v>31</v>
      </c>
      <c r="C118" s="195" t="s">
        <v>119</v>
      </c>
      <c r="D118" s="196">
        <v>0.75347222222222221</v>
      </c>
      <c r="E118" s="195" t="s">
        <v>120</v>
      </c>
      <c r="F118" s="196">
        <v>0.78263888888888899</v>
      </c>
      <c r="G118" s="195" t="s">
        <v>103</v>
      </c>
      <c r="H118" s="197" t="s">
        <v>17</v>
      </c>
      <c r="I118" s="198"/>
      <c r="J118" s="194">
        <v>252</v>
      </c>
      <c r="K118" s="199">
        <v>27</v>
      </c>
      <c r="L118" s="200">
        <v>6804</v>
      </c>
      <c r="M118" s="201"/>
    </row>
    <row r="119" spans="1:13">
      <c r="A119" s="193">
        <v>490723</v>
      </c>
      <c r="B119" s="194">
        <v>32</v>
      </c>
      <c r="C119" s="195" t="s">
        <v>120</v>
      </c>
      <c r="D119" s="196">
        <v>0.75347222222222221</v>
      </c>
      <c r="E119" s="195" t="s">
        <v>123</v>
      </c>
      <c r="F119" s="196">
        <v>0.78125</v>
      </c>
      <c r="G119" s="195" t="s">
        <v>103</v>
      </c>
      <c r="H119" s="197" t="s">
        <v>17</v>
      </c>
      <c r="I119" s="198"/>
      <c r="J119" s="194">
        <v>252</v>
      </c>
      <c r="K119" s="199">
        <v>27</v>
      </c>
      <c r="L119" s="200">
        <v>6804</v>
      </c>
      <c r="M119" s="201"/>
    </row>
    <row r="120" spans="1:13" ht="15.75" thickBot="1">
      <c r="A120" s="203">
        <v>490723</v>
      </c>
      <c r="B120" s="204"/>
      <c r="C120" s="205"/>
      <c r="D120" s="206"/>
      <c r="E120" s="205"/>
      <c r="F120" s="206"/>
      <c r="G120" s="205"/>
      <c r="H120" s="212"/>
      <c r="I120" s="208"/>
      <c r="J120" s="204"/>
      <c r="K120" s="209">
        <v>762</v>
      </c>
      <c r="L120" s="209">
        <v>190568</v>
      </c>
      <c r="M120" s="209">
        <v>12096</v>
      </c>
    </row>
    <row r="121" spans="1:13" ht="15.75" thickBot="1">
      <c r="A121" s="368" t="s">
        <v>124</v>
      </c>
      <c r="B121" s="369"/>
      <c r="C121" s="369"/>
      <c r="D121" s="369"/>
      <c r="E121" s="369"/>
      <c r="F121" s="369"/>
      <c r="G121" s="369"/>
      <c r="H121" s="369"/>
      <c r="I121" s="369"/>
      <c r="J121" s="369"/>
      <c r="K121" s="213">
        <f>K120+K89+K61</f>
        <v>5139</v>
      </c>
      <c r="L121" s="213">
        <f>L120+L89+L61</f>
        <v>1046532</v>
      </c>
      <c r="M121" s="214">
        <f>M120+M89+M61</f>
        <v>258456</v>
      </c>
    </row>
  </sheetData>
  <mergeCells count="1">
    <mergeCell ref="A121:J12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B6"/>
  <sheetViews>
    <sheetView workbookViewId="0">
      <selection activeCell="B6" sqref="B6"/>
    </sheetView>
  </sheetViews>
  <sheetFormatPr defaultRowHeight="12.75"/>
  <cols>
    <col min="1" max="1" width="21.42578125" bestFit="1" customWidth="1"/>
    <col min="2" max="2" width="16.85546875" customWidth="1"/>
  </cols>
  <sheetData>
    <row r="3" spans="1:2">
      <c r="A3" t="s">
        <v>62</v>
      </c>
      <c r="B3" t="s">
        <v>63</v>
      </c>
    </row>
    <row r="4" spans="1:2">
      <c r="A4" t="s">
        <v>64</v>
      </c>
      <c r="B4" s="105">
        <f>'2_pololeti_2020'!F74</f>
        <v>4186994.7600000016</v>
      </c>
    </row>
    <row r="5" spans="1:2">
      <c r="A5" t="s">
        <v>65</v>
      </c>
      <c r="B5" s="105">
        <f>'2_pololeti_2020_neaplikováno'!F74</f>
        <v>444731.44800000009</v>
      </c>
    </row>
    <row r="6" spans="1:2">
      <c r="B6" s="109">
        <f>SUM(B4:B5)</f>
        <v>4631726.2080000015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4"/>
  <sheetViews>
    <sheetView topLeftCell="A40" zoomScaleNormal="100" workbookViewId="0">
      <selection activeCell="D28" sqref="D28"/>
    </sheetView>
  </sheetViews>
  <sheetFormatPr defaultColWidth="10" defaultRowHeight="12.75"/>
  <cols>
    <col min="1" max="2" width="10" style="2" customWidth="1"/>
    <col min="3" max="3" width="10.140625" style="2" bestFit="1" customWidth="1"/>
    <col min="4" max="7" width="12.7109375" style="2" customWidth="1"/>
    <col min="8" max="8" width="15.42578125" style="2" customWidth="1"/>
    <col min="9" max="9" width="19.7109375" style="2" customWidth="1"/>
    <col min="10" max="10" width="3.42578125" style="2" customWidth="1"/>
    <col min="11" max="11" width="0" style="2" hidden="1" customWidth="1"/>
    <col min="12" max="12" width="20.28515625" style="2" hidden="1" customWidth="1"/>
    <col min="13" max="13" width="16.5703125" style="2" bestFit="1" customWidth="1"/>
    <col min="14" max="14" width="10" style="2"/>
    <col min="15" max="15" width="11.7109375" style="2" customWidth="1"/>
    <col min="16" max="16384" width="10" style="2"/>
  </cols>
  <sheetData>
    <row r="1" spans="1:15" ht="18.75" customHeight="1">
      <c r="B1" s="5"/>
      <c r="C1" s="5"/>
      <c r="D1" s="5"/>
      <c r="E1" s="5"/>
      <c r="F1" s="5"/>
      <c r="G1" s="5"/>
      <c r="H1" s="5"/>
      <c r="I1" s="60" t="s">
        <v>53</v>
      </c>
      <c r="J1" s="32"/>
    </row>
    <row r="2" spans="1:15" ht="34.5" customHeight="1">
      <c r="A2" s="292" t="s">
        <v>45</v>
      </c>
      <c r="B2" s="293"/>
      <c r="C2" s="293"/>
      <c r="D2" s="293"/>
      <c r="E2" s="293"/>
      <c r="F2" s="293"/>
      <c r="G2" s="293"/>
      <c r="H2" s="293"/>
      <c r="I2" s="293"/>
      <c r="J2" s="32"/>
    </row>
    <row r="3" spans="1:15" ht="13.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5" ht="20.100000000000001" customHeight="1" thickTop="1">
      <c r="A4" s="252" t="s">
        <v>23</v>
      </c>
      <c r="B4" s="253"/>
      <c r="C4" s="253"/>
      <c r="D4" s="253"/>
      <c r="E4" s="254"/>
      <c r="F4" s="267" t="s">
        <v>24</v>
      </c>
      <c r="G4" s="268"/>
      <c r="H4" s="239" t="s">
        <v>46</v>
      </c>
      <c r="I4" s="241"/>
      <c r="J4" s="42"/>
    </row>
    <row r="5" spans="1:15" ht="20.100000000000001" customHeight="1">
      <c r="A5" s="242" t="s">
        <v>0</v>
      </c>
      <c r="B5" s="243"/>
      <c r="C5" s="244"/>
      <c r="D5" s="245" t="s">
        <v>28</v>
      </c>
      <c r="E5" s="270"/>
      <c r="F5" s="270"/>
      <c r="G5" s="271" t="s">
        <v>44</v>
      </c>
      <c r="H5" s="272"/>
      <c r="I5" s="24">
        <f>40.3*(1+3%)</f>
        <v>41.509</v>
      </c>
      <c r="J5" s="44"/>
    </row>
    <row r="6" spans="1:15" ht="20.100000000000001" customHeight="1" thickBot="1">
      <c r="A6" s="247" t="s">
        <v>7</v>
      </c>
      <c r="B6" s="300"/>
      <c r="C6" s="275" t="s">
        <v>43</v>
      </c>
      <c r="D6" s="301"/>
      <c r="E6" s="302"/>
      <c r="F6" s="275" t="s">
        <v>42</v>
      </c>
      <c r="G6" s="302"/>
      <c r="H6" s="275" t="s">
        <v>8</v>
      </c>
      <c r="I6" s="276"/>
      <c r="J6" s="45"/>
    </row>
    <row r="7" spans="1:15" ht="9" customHeight="1" thickTop="1" thickBo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5" s="4" customFormat="1" ht="14.1" customHeight="1" thickTop="1">
      <c r="A8" s="233" t="s">
        <v>1</v>
      </c>
      <c r="B8" s="225" t="s">
        <v>31</v>
      </c>
      <c r="C8" s="225" t="s">
        <v>14</v>
      </c>
      <c r="D8" s="225" t="s">
        <v>2</v>
      </c>
      <c r="E8" s="225" t="s">
        <v>32</v>
      </c>
      <c r="F8" s="225" t="s">
        <v>9</v>
      </c>
      <c r="G8" s="237" t="s">
        <v>11</v>
      </c>
      <c r="H8" s="237" t="s">
        <v>20</v>
      </c>
      <c r="I8" s="278" t="s">
        <v>30</v>
      </c>
      <c r="J8" s="22"/>
      <c r="K8" s="257" t="s">
        <v>16</v>
      </c>
      <c r="L8" s="264" t="s">
        <v>15</v>
      </c>
    </row>
    <row r="9" spans="1:15" s="4" customFormat="1" ht="12" customHeight="1" thickBot="1">
      <c r="A9" s="277"/>
      <c r="B9" s="269"/>
      <c r="C9" s="274"/>
      <c r="D9" s="274"/>
      <c r="E9" s="274"/>
      <c r="F9" s="274"/>
      <c r="G9" s="273"/>
      <c r="H9" s="273"/>
      <c r="I9" s="303"/>
      <c r="J9" s="46"/>
      <c r="K9" s="258"/>
      <c r="L9" s="265"/>
    </row>
    <row r="10" spans="1:15" s="4" customFormat="1" ht="15.95" customHeight="1" thickTop="1">
      <c r="A10" s="93">
        <v>440322</v>
      </c>
      <c r="B10" s="289" t="s">
        <v>59</v>
      </c>
      <c r="C10" s="94">
        <v>5</v>
      </c>
      <c r="D10" s="90">
        <v>12</v>
      </c>
      <c r="E10" s="90">
        <v>63</v>
      </c>
      <c r="F10" s="90">
        <v>20</v>
      </c>
      <c r="G10" s="96">
        <f>D10*E10</f>
        <v>756</v>
      </c>
      <c r="H10" s="96">
        <f t="shared" ref="H10:H15" si="0">F10*D10</f>
        <v>240</v>
      </c>
      <c r="I10" s="99">
        <f t="shared" ref="I10:I15" si="1">H10*$I$5</f>
        <v>9962.16</v>
      </c>
      <c r="J10" s="43"/>
      <c r="K10" s="48" t="s">
        <v>17</v>
      </c>
      <c r="L10" s="55" t="s">
        <v>18</v>
      </c>
      <c r="M10" s="106"/>
    </row>
    <row r="11" spans="1:15" s="4" customFormat="1" ht="15.95" customHeight="1">
      <c r="A11" s="11">
        <v>440322</v>
      </c>
      <c r="B11" s="290"/>
      <c r="C11" s="12">
        <v>22</v>
      </c>
      <c r="D11" s="89">
        <v>12</v>
      </c>
      <c r="E11" s="89">
        <v>57</v>
      </c>
      <c r="F11" s="89">
        <v>18</v>
      </c>
      <c r="G11" s="96">
        <f t="shared" ref="G11:G20" si="2">D11*E11</f>
        <v>684</v>
      </c>
      <c r="H11" s="97">
        <f t="shared" si="0"/>
        <v>216</v>
      </c>
      <c r="I11" s="99">
        <f t="shared" si="1"/>
        <v>8965.9439999999995</v>
      </c>
      <c r="J11" s="43"/>
      <c r="K11" s="48" t="s">
        <v>17</v>
      </c>
      <c r="L11" s="55" t="s">
        <v>18</v>
      </c>
      <c r="M11" s="106"/>
      <c r="O11" s="4" t="s">
        <v>48</v>
      </c>
    </row>
    <row r="12" spans="1:15" s="4" customFormat="1" ht="15.95" customHeight="1">
      <c r="A12" s="11">
        <v>440322</v>
      </c>
      <c r="B12" s="290"/>
      <c r="C12" s="12">
        <v>27</v>
      </c>
      <c r="D12" s="89">
        <v>12</v>
      </c>
      <c r="E12" s="89">
        <v>59</v>
      </c>
      <c r="F12" s="89">
        <v>18</v>
      </c>
      <c r="G12" s="96">
        <f t="shared" si="2"/>
        <v>708</v>
      </c>
      <c r="H12" s="97">
        <f t="shared" si="0"/>
        <v>216</v>
      </c>
      <c r="I12" s="99">
        <f t="shared" si="1"/>
        <v>8965.9439999999995</v>
      </c>
      <c r="J12" s="43"/>
      <c r="K12" s="48" t="s">
        <v>17</v>
      </c>
      <c r="L12" s="55" t="s">
        <v>18</v>
      </c>
      <c r="M12" s="106"/>
      <c r="O12" s="4" t="s">
        <v>50</v>
      </c>
    </row>
    <row r="13" spans="1:15" s="4" customFormat="1" ht="15.95" customHeight="1">
      <c r="A13" s="11">
        <v>440322</v>
      </c>
      <c r="B13" s="290"/>
      <c r="C13" s="12">
        <v>48</v>
      </c>
      <c r="D13" s="89">
        <v>12</v>
      </c>
      <c r="E13" s="89">
        <v>57</v>
      </c>
      <c r="F13" s="89">
        <v>18</v>
      </c>
      <c r="G13" s="96">
        <f t="shared" si="2"/>
        <v>684</v>
      </c>
      <c r="H13" s="96">
        <f t="shared" si="0"/>
        <v>216</v>
      </c>
      <c r="I13" s="99">
        <f t="shared" si="1"/>
        <v>8965.9439999999995</v>
      </c>
      <c r="J13" s="43"/>
      <c r="K13" s="48"/>
      <c r="L13" s="55"/>
      <c r="M13" s="106"/>
      <c r="O13" s="4" t="s">
        <v>47</v>
      </c>
    </row>
    <row r="14" spans="1:15" s="4" customFormat="1" ht="15.95" customHeight="1">
      <c r="A14" s="11">
        <v>440322</v>
      </c>
      <c r="B14" s="290"/>
      <c r="C14" s="12">
        <v>115</v>
      </c>
      <c r="D14" s="89">
        <v>6</v>
      </c>
      <c r="E14" s="89">
        <v>62</v>
      </c>
      <c r="F14" s="89">
        <v>18</v>
      </c>
      <c r="G14" s="96">
        <f t="shared" si="2"/>
        <v>372</v>
      </c>
      <c r="H14" s="96">
        <f t="shared" si="0"/>
        <v>108</v>
      </c>
      <c r="I14" s="99">
        <f t="shared" si="1"/>
        <v>4482.9719999999998</v>
      </c>
      <c r="J14" s="43"/>
      <c r="K14" s="48"/>
      <c r="L14" s="55"/>
      <c r="M14" s="106"/>
      <c r="O14" s="4" t="s">
        <v>49</v>
      </c>
    </row>
    <row r="15" spans="1:15" s="4" customFormat="1" ht="15.95" customHeight="1" thickBot="1">
      <c r="A15" s="11">
        <v>440322</v>
      </c>
      <c r="B15" s="291"/>
      <c r="C15" s="12">
        <v>118</v>
      </c>
      <c r="D15" s="89">
        <v>6</v>
      </c>
      <c r="E15" s="89">
        <v>60</v>
      </c>
      <c r="F15" s="89">
        <v>18</v>
      </c>
      <c r="G15" s="96">
        <f>D15*E15</f>
        <v>360</v>
      </c>
      <c r="H15" s="96">
        <f t="shared" si="0"/>
        <v>108</v>
      </c>
      <c r="I15" s="99">
        <f t="shared" si="1"/>
        <v>4482.9719999999998</v>
      </c>
      <c r="J15" s="43"/>
      <c r="K15" s="48"/>
      <c r="L15" s="55"/>
      <c r="M15" s="106"/>
    </row>
    <row r="16" spans="1:15" s="4" customFormat="1" ht="15.95" customHeight="1" thickBot="1">
      <c r="A16" s="230" t="s">
        <v>3</v>
      </c>
      <c r="B16" s="231"/>
      <c r="C16" s="232"/>
      <c r="D16" s="25"/>
      <c r="E16" s="26"/>
      <c r="F16" s="26"/>
      <c r="G16" s="98">
        <f>SUM(G10:G15)</f>
        <v>3564</v>
      </c>
      <c r="H16" s="98">
        <f>SUM(H10:H15)</f>
        <v>1104</v>
      </c>
      <c r="I16" s="100">
        <f>SUM(I10:I15)</f>
        <v>45825.936000000002</v>
      </c>
      <c r="J16" s="23"/>
      <c r="M16" s="106"/>
    </row>
    <row r="17" spans="1:13" s="4" customFormat="1" ht="8.25" customHeight="1" thickTop="1" thickBot="1">
      <c r="A17" s="37"/>
      <c r="B17" s="37"/>
      <c r="C17" s="37"/>
      <c r="D17" s="39"/>
      <c r="E17" s="37"/>
      <c r="F17" s="37"/>
      <c r="G17" s="40"/>
      <c r="H17" s="40"/>
      <c r="I17" s="41"/>
      <c r="J17" s="23"/>
      <c r="M17" s="106"/>
    </row>
    <row r="18" spans="1:13" s="4" customFormat="1" ht="13.5" customHeight="1" thickTop="1">
      <c r="A18" s="233" t="s">
        <v>1</v>
      </c>
      <c r="B18" s="225" t="s">
        <v>31</v>
      </c>
      <c r="C18" s="225" t="s">
        <v>14</v>
      </c>
      <c r="D18" s="225" t="s">
        <v>2</v>
      </c>
      <c r="E18" s="225" t="s">
        <v>12</v>
      </c>
      <c r="F18" s="225" t="s">
        <v>9</v>
      </c>
      <c r="G18" s="237" t="s">
        <v>11</v>
      </c>
      <c r="H18" s="225" t="s">
        <v>20</v>
      </c>
      <c r="I18" s="278" t="s">
        <v>30</v>
      </c>
      <c r="J18" s="22"/>
      <c r="K18" s="257" t="s">
        <v>16</v>
      </c>
      <c r="M18" s="106"/>
    </row>
    <row r="19" spans="1:13" s="4" customFormat="1" ht="12" customHeight="1" thickBot="1">
      <c r="A19" s="277"/>
      <c r="B19" s="269"/>
      <c r="C19" s="274"/>
      <c r="D19" s="274"/>
      <c r="E19" s="274"/>
      <c r="F19" s="274"/>
      <c r="G19" s="273"/>
      <c r="H19" s="226"/>
      <c r="I19" s="279"/>
      <c r="J19" s="46"/>
      <c r="K19" s="258"/>
      <c r="M19" s="106"/>
    </row>
    <row r="20" spans="1:13" ht="15.95" customHeight="1" thickTop="1">
      <c r="A20" s="91">
        <v>440323</v>
      </c>
      <c r="B20" s="282" t="s">
        <v>60</v>
      </c>
      <c r="C20" s="91">
        <v>1</v>
      </c>
      <c r="D20" s="92">
        <v>12</v>
      </c>
      <c r="E20" s="92">
        <v>85</v>
      </c>
      <c r="F20" s="90">
        <v>42</v>
      </c>
      <c r="G20" s="96">
        <f t="shared" si="2"/>
        <v>1020</v>
      </c>
      <c r="H20" s="96">
        <f>F20*D20</f>
        <v>504</v>
      </c>
      <c r="I20" s="101">
        <f>H20*$I$5</f>
        <v>20920.536</v>
      </c>
      <c r="J20" s="43"/>
      <c r="K20" s="48" t="s">
        <v>26</v>
      </c>
      <c r="L20" s="61" t="s">
        <v>27</v>
      </c>
      <c r="M20" s="106"/>
    </row>
    <row r="21" spans="1:13" ht="15.95" customHeight="1">
      <c r="A21" s="71">
        <v>440323</v>
      </c>
      <c r="B21" s="283"/>
      <c r="C21" s="71">
        <v>2</v>
      </c>
      <c r="D21" s="72">
        <v>12</v>
      </c>
      <c r="E21" s="72">
        <v>85</v>
      </c>
      <c r="F21" s="90">
        <v>42</v>
      </c>
      <c r="G21" s="96">
        <f>D21*E21</f>
        <v>1020</v>
      </c>
      <c r="H21" s="97">
        <f>F21*D21</f>
        <v>504</v>
      </c>
      <c r="I21" s="101">
        <f t="shared" ref="I21:I46" si="3">H21*$I$5</f>
        <v>20920.536</v>
      </c>
      <c r="J21" s="43"/>
      <c r="K21" s="48"/>
      <c r="L21" s="61"/>
      <c r="M21" s="106"/>
    </row>
    <row r="22" spans="1:13" ht="15.95" customHeight="1">
      <c r="A22" s="71">
        <v>440323</v>
      </c>
      <c r="B22" s="283"/>
      <c r="C22" s="71">
        <v>3</v>
      </c>
      <c r="D22" s="72">
        <v>12</v>
      </c>
      <c r="E22" s="72">
        <v>85</v>
      </c>
      <c r="F22" s="90">
        <v>42</v>
      </c>
      <c r="G22" s="96">
        <f t="shared" ref="G22:G45" si="4">D22*E22</f>
        <v>1020</v>
      </c>
      <c r="H22" s="97">
        <f t="shared" ref="H22:H45" si="5">F22*D22</f>
        <v>504</v>
      </c>
      <c r="I22" s="101">
        <f t="shared" si="3"/>
        <v>20920.536</v>
      </c>
      <c r="J22" s="43"/>
      <c r="K22" s="48"/>
      <c r="L22" s="61"/>
      <c r="M22" s="106"/>
    </row>
    <row r="23" spans="1:13" ht="15.95" customHeight="1">
      <c r="A23" s="71">
        <v>440323</v>
      </c>
      <c r="B23" s="283"/>
      <c r="C23" s="71">
        <v>4</v>
      </c>
      <c r="D23" s="72">
        <v>12</v>
      </c>
      <c r="E23" s="72">
        <v>85</v>
      </c>
      <c r="F23" s="90">
        <v>42</v>
      </c>
      <c r="G23" s="96">
        <f t="shared" si="4"/>
        <v>1020</v>
      </c>
      <c r="H23" s="96">
        <f t="shared" si="5"/>
        <v>504</v>
      </c>
      <c r="I23" s="101">
        <f t="shared" si="3"/>
        <v>20920.536</v>
      </c>
      <c r="J23" s="43"/>
      <c r="K23" s="48"/>
      <c r="L23" s="61"/>
      <c r="M23" s="106"/>
    </row>
    <row r="24" spans="1:13" ht="15.95" customHeight="1">
      <c r="A24" s="71">
        <v>440323</v>
      </c>
      <c r="B24" s="283"/>
      <c r="C24" s="71">
        <v>5</v>
      </c>
      <c r="D24" s="72">
        <v>12</v>
      </c>
      <c r="E24" s="72">
        <v>85</v>
      </c>
      <c r="F24" s="90">
        <v>42</v>
      </c>
      <c r="G24" s="96">
        <f t="shared" si="4"/>
        <v>1020</v>
      </c>
      <c r="H24" s="96">
        <f t="shared" si="5"/>
        <v>504</v>
      </c>
      <c r="I24" s="101">
        <f t="shared" si="3"/>
        <v>20920.536</v>
      </c>
      <c r="J24" s="43"/>
      <c r="K24" s="48"/>
      <c r="L24" s="61"/>
      <c r="M24" s="106"/>
    </row>
    <row r="25" spans="1:13" ht="15.95" customHeight="1">
      <c r="A25" s="71">
        <v>440323</v>
      </c>
      <c r="B25" s="283"/>
      <c r="C25" s="71">
        <v>6</v>
      </c>
      <c r="D25" s="72">
        <v>12</v>
      </c>
      <c r="E25" s="72">
        <v>85</v>
      </c>
      <c r="F25" s="90">
        <v>42</v>
      </c>
      <c r="G25" s="96">
        <f t="shared" si="4"/>
        <v>1020</v>
      </c>
      <c r="H25" s="96">
        <f t="shared" si="5"/>
        <v>504</v>
      </c>
      <c r="I25" s="101">
        <f t="shared" si="3"/>
        <v>20920.536</v>
      </c>
      <c r="J25" s="43"/>
      <c r="K25" s="48"/>
      <c r="L25" s="61"/>
      <c r="M25" s="106"/>
    </row>
    <row r="26" spans="1:13" ht="15.95" customHeight="1">
      <c r="A26" s="71">
        <v>440323</v>
      </c>
      <c r="B26" s="283"/>
      <c r="C26" s="71">
        <v>7</v>
      </c>
      <c r="D26" s="72">
        <v>12</v>
      </c>
      <c r="E26" s="72">
        <v>85</v>
      </c>
      <c r="F26" s="90">
        <v>42</v>
      </c>
      <c r="G26" s="96">
        <f t="shared" si="4"/>
        <v>1020</v>
      </c>
      <c r="H26" s="96">
        <f t="shared" si="5"/>
        <v>504</v>
      </c>
      <c r="I26" s="101">
        <f t="shared" si="3"/>
        <v>20920.536</v>
      </c>
      <c r="J26" s="43"/>
      <c r="K26" s="48"/>
      <c r="L26" s="61"/>
      <c r="M26" s="106"/>
    </row>
    <row r="27" spans="1:13" ht="15.95" customHeight="1">
      <c r="A27" s="71">
        <v>440323</v>
      </c>
      <c r="B27" s="283"/>
      <c r="C27" s="71">
        <v>8</v>
      </c>
      <c r="D27" s="72">
        <v>12</v>
      </c>
      <c r="E27" s="72">
        <v>85</v>
      </c>
      <c r="F27" s="90">
        <v>42</v>
      </c>
      <c r="G27" s="96">
        <f t="shared" si="4"/>
        <v>1020</v>
      </c>
      <c r="H27" s="96">
        <f t="shared" si="5"/>
        <v>504</v>
      </c>
      <c r="I27" s="101">
        <f t="shared" si="3"/>
        <v>20920.536</v>
      </c>
      <c r="J27" s="43"/>
      <c r="K27" s="48"/>
      <c r="L27" s="61"/>
      <c r="M27" s="106"/>
    </row>
    <row r="28" spans="1:13" ht="15.95" customHeight="1">
      <c r="A28" s="71">
        <v>440323</v>
      </c>
      <c r="B28" s="283"/>
      <c r="C28" s="71">
        <v>9</v>
      </c>
      <c r="D28" s="72">
        <v>12</v>
      </c>
      <c r="E28" s="72">
        <v>85</v>
      </c>
      <c r="F28" s="90">
        <v>42</v>
      </c>
      <c r="G28" s="96">
        <f t="shared" si="4"/>
        <v>1020</v>
      </c>
      <c r="H28" s="96">
        <f t="shared" si="5"/>
        <v>504</v>
      </c>
      <c r="I28" s="101">
        <f t="shared" si="3"/>
        <v>20920.536</v>
      </c>
      <c r="J28" s="43"/>
      <c r="K28" s="48"/>
      <c r="L28" s="61"/>
      <c r="M28" s="106"/>
    </row>
    <row r="29" spans="1:13" ht="15.95" customHeight="1">
      <c r="A29" s="71">
        <v>440323</v>
      </c>
      <c r="B29" s="283"/>
      <c r="C29" s="71">
        <v>10</v>
      </c>
      <c r="D29" s="72">
        <v>12</v>
      </c>
      <c r="E29" s="72">
        <v>85</v>
      </c>
      <c r="F29" s="90">
        <v>42</v>
      </c>
      <c r="G29" s="96">
        <f t="shared" si="4"/>
        <v>1020</v>
      </c>
      <c r="H29" s="96">
        <f t="shared" si="5"/>
        <v>504</v>
      </c>
      <c r="I29" s="101">
        <f t="shared" si="3"/>
        <v>20920.536</v>
      </c>
      <c r="J29" s="43"/>
      <c r="K29" s="48"/>
      <c r="L29" s="61"/>
      <c r="M29" s="106"/>
    </row>
    <row r="30" spans="1:13" ht="15.95" customHeight="1">
      <c r="A30" s="71">
        <v>440323</v>
      </c>
      <c r="B30" s="283"/>
      <c r="C30" s="71">
        <v>11</v>
      </c>
      <c r="D30" s="72">
        <v>12</v>
      </c>
      <c r="E30" s="72">
        <v>85</v>
      </c>
      <c r="F30" s="90">
        <v>42</v>
      </c>
      <c r="G30" s="96">
        <f t="shared" si="4"/>
        <v>1020</v>
      </c>
      <c r="H30" s="96">
        <f t="shared" si="5"/>
        <v>504</v>
      </c>
      <c r="I30" s="101">
        <f t="shared" si="3"/>
        <v>20920.536</v>
      </c>
      <c r="J30" s="43"/>
      <c r="K30" s="48"/>
      <c r="L30" s="61"/>
      <c r="M30" s="106"/>
    </row>
    <row r="31" spans="1:13" ht="15.95" customHeight="1">
      <c r="A31" s="71">
        <v>440323</v>
      </c>
      <c r="B31" s="283"/>
      <c r="C31" s="71">
        <v>12</v>
      </c>
      <c r="D31" s="72">
        <v>12</v>
      </c>
      <c r="E31" s="72">
        <v>85</v>
      </c>
      <c r="F31" s="90">
        <v>42</v>
      </c>
      <c r="G31" s="96">
        <f t="shared" si="4"/>
        <v>1020</v>
      </c>
      <c r="H31" s="96">
        <f t="shared" si="5"/>
        <v>504</v>
      </c>
      <c r="I31" s="101">
        <f t="shared" si="3"/>
        <v>20920.536</v>
      </c>
      <c r="J31" s="43"/>
      <c r="K31" s="48"/>
      <c r="L31" s="61"/>
      <c r="M31" s="106"/>
    </row>
    <row r="32" spans="1:13" ht="15.95" customHeight="1">
      <c r="A32" s="71">
        <v>440323</v>
      </c>
      <c r="B32" s="283"/>
      <c r="C32" s="71">
        <v>13</v>
      </c>
      <c r="D32" s="72">
        <v>12</v>
      </c>
      <c r="E32" s="72">
        <v>85</v>
      </c>
      <c r="F32" s="90">
        <v>42</v>
      </c>
      <c r="G32" s="96">
        <f t="shared" si="4"/>
        <v>1020</v>
      </c>
      <c r="H32" s="96">
        <f t="shared" si="5"/>
        <v>504</v>
      </c>
      <c r="I32" s="101">
        <f t="shared" si="3"/>
        <v>20920.536</v>
      </c>
      <c r="J32" s="43"/>
      <c r="K32" s="48"/>
      <c r="L32" s="61"/>
      <c r="M32" s="106"/>
    </row>
    <row r="33" spans="1:13" ht="15.95" customHeight="1">
      <c r="A33" s="71">
        <v>440323</v>
      </c>
      <c r="B33" s="283"/>
      <c r="C33" s="71">
        <v>14</v>
      </c>
      <c r="D33" s="72">
        <v>12</v>
      </c>
      <c r="E33" s="72">
        <v>85</v>
      </c>
      <c r="F33" s="90">
        <v>42</v>
      </c>
      <c r="G33" s="96">
        <f t="shared" si="4"/>
        <v>1020</v>
      </c>
      <c r="H33" s="96">
        <f t="shared" si="5"/>
        <v>504</v>
      </c>
      <c r="I33" s="101">
        <f t="shared" si="3"/>
        <v>20920.536</v>
      </c>
      <c r="J33" s="43"/>
      <c r="K33" s="48"/>
      <c r="L33" s="61"/>
      <c r="M33" s="106"/>
    </row>
    <row r="34" spans="1:13" ht="15.95" customHeight="1">
      <c r="A34" s="71">
        <v>440323</v>
      </c>
      <c r="B34" s="283"/>
      <c r="C34" s="71">
        <v>15</v>
      </c>
      <c r="D34" s="72">
        <v>19</v>
      </c>
      <c r="E34" s="72">
        <v>85</v>
      </c>
      <c r="F34" s="90">
        <v>42</v>
      </c>
      <c r="G34" s="96">
        <f t="shared" si="4"/>
        <v>1615</v>
      </c>
      <c r="H34" s="96">
        <f t="shared" si="5"/>
        <v>798</v>
      </c>
      <c r="I34" s="101">
        <f t="shared" si="3"/>
        <v>33124.182000000001</v>
      </c>
      <c r="J34" s="43"/>
      <c r="K34" s="48"/>
      <c r="L34" s="61"/>
      <c r="M34" s="106"/>
    </row>
    <row r="35" spans="1:13" ht="15.95" customHeight="1">
      <c r="A35" s="71">
        <v>440323</v>
      </c>
      <c r="B35" s="283"/>
      <c r="C35" s="71">
        <v>16</v>
      </c>
      <c r="D35" s="72">
        <v>12</v>
      </c>
      <c r="E35" s="72">
        <v>85</v>
      </c>
      <c r="F35" s="90">
        <v>42</v>
      </c>
      <c r="G35" s="96">
        <f t="shared" si="4"/>
        <v>1020</v>
      </c>
      <c r="H35" s="96">
        <f t="shared" si="5"/>
        <v>504</v>
      </c>
      <c r="I35" s="101">
        <f t="shared" si="3"/>
        <v>20920.536</v>
      </c>
      <c r="J35" s="43"/>
      <c r="K35" s="48"/>
      <c r="L35" s="61"/>
      <c r="M35" s="106"/>
    </row>
    <row r="36" spans="1:13" ht="15.95" customHeight="1">
      <c r="A36" s="71">
        <v>440323</v>
      </c>
      <c r="B36" s="283"/>
      <c r="C36" s="71">
        <v>101</v>
      </c>
      <c r="D36" s="72">
        <v>7</v>
      </c>
      <c r="E36" s="72">
        <v>85</v>
      </c>
      <c r="F36" s="90">
        <v>42</v>
      </c>
      <c r="G36" s="96">
        <f t="shared" si="4"/>
        <v>595</v>
      </c>
      <c r="H36" s="96">
        <f t="shared" si="5"/>
        <v>294</v>
      </c>
      <c r="I36" s="101">
        <f t="shared" si="3"/>
        <v>12203.646000000001</v>
      </c>
      <c r="J36" s="43"/>
      <c r="K36" s="48"/>
      <c r="L36" s="61"/>
      <c r="M36" s="106"/>
    </row>
    <row r="37" spans="1:13" ht="15.95" customHeight="1">
      <c r="A37" s="71">
        <v>440323</v>
      </c>
      <c r="B37" s="283"/>
      <c r="C37" s="71">
        <v>102</v>
      </c>
      <c r="D37" s="72">
        <v>7</v>
      </c>
      <c r="E37" s="72">
        <v>85</v>
      </c>
      <c r="F37" s="90">
        <v>42</v>
      </c>
      <c r="G37" s="96">
        <f t="shared" si="4"/>
        <v>595</v>
      </c>
      <c r="H37" s="96">
        <f t="shared" si="5"/>
        <v>294</v>
      </c>
      <c r="I37" s="101">
        <f t="shared" si="3"/>
        <v>12203.646000000001</v>
      </c>
      <c r="J37" s="43"/>
      <c r="K37" s="48"/>
      <c r="L37" s="61"/>
      <c r="M37" s="106"/>
    </row>
    <row r="38" spans="1:13" ht="15.95" customHeight="1">
      <c r="A38" s="71">
        <v>440323</v>
      </c>
      <c r="B38" s="283"/>
      <c r="C38" s="71">
        <v>103</v>
      </c>
      <c r="D38" s="72">
        <v>7</v>
      </c>
      <c r="E38" s="72">
        <v>85</v>
      </c>
      <c r="F38" s="90">
        <v>42</v>
      </c>
      <c r="G38" s="96">
        <f t="shared" si="4"/>
        <v>595</v>
      </c>
      <c r="H38" s="96">
        <f t="shared" si="5"/>
        <v>294</v>
      </c>
      <c r="I38" s="101">
        <f t="shared" si="3"/>
        <v>12203.646000000001</v>
      </c>
      <c r="J38" s="43"/>
      <c r="K38" s="48"/>
      <c r="L38" s="61"/>
      <c r="M38" s="106"/>
    </row>
    <row r="39" spans="1:13" ht="15.95" customHeight="1">
      <c r="A39" s="71">
        <v>440323</v>
      </c>
      <c r="B39" s="283"/>
      <c r="C39" s="71">
        <v>104</v>
      </c>
      <c r="D39" s="72">
        <v>7</v>
      </c>
      <c r="E39" s="72">
        <v>85</v>
      </c>
      <c r="F39" s="90">
        <v>42</v>
      </c>
      <c r="G39" s="96">
        <f t="shared" si="4"/>
        <v>595</v>
      </c>
      <c r="H39" s="96">
        <f t="shared" si="5"/>
        <v>294</v>
      </c>
      <c r="I39" s="101">
        <f t="shared" si="3"/>
        <v>12203.646000000001</v>
      </c>
      <c r="J39" s="43"/>
      <c r="K39" s="48"/>
      <c r="L39" s="61"/>
      <c r="M39" s="106"/>
    </row>
    <row r="40" spans="1:13" ht="15.95" customHeight="1">
      <c r="A40" s="71">
        <v>440323</v>
      </c>
      <c r="B40" s="283"/>
      <c r="C40" s="71">
        <v>105</v>
      </c>
      <c r="D40" s="72">
        <v>7</v>
      </c>
      <c r="E40" s="72">
        <v>85</v>
      </c>
      <c r="F40" s="90">
        <v>42</v>
      </c>
      <c r="G40" s="96">
        <f t="shared" si="4"/>
        <v>595</v>
      </c>
      <c r="H40" s="96">
        <f t="shared" si="5"/>
        <v>294</v>
      </c>
      <c r="I40" s="101">
        <f t="shared" si="3"/>
        <v>12203.646000000001</v>
      </c>
      <c r="J40" s="43"/>
      <c r="K40" s="48"/>
      <c r="L40" s="61"/>
      <c r="M40" s="106"/>
    </row>
    <row r="41" spans="1:13" ht="15.95" customHeight="1">
      <c r="A41" s="71">
        <v>440323</v>
      </c>
      <c r="B41" s="283"/>
      <c r="C41" s="71">
        <v>106</v>
      </c>
      <c r="D41" s="72">
        <v>7</v>
      </c>
      <c r="E41" s="72">
        <v>85</v>
      </c>
      <c r="F41" s="90">
        <v>42</v>
      </c>
      <c r="G41" s="96">
        <f t="shared" si="4"/>
        <v>595</v>
      </c>
      <c r="H41" s="96">
        <f t="shared" si="5"/>
        <v>294</v>
      </c>
      <c r="I41" s="101">
        <f t="shared" si="3"/>
        <v>12203.646000000001</v>
      </c>
      <c r="J41" s="43"/>
      <c r="K41" s="48"/>
      <c r="L41" s="61"/>
      <c r="M41" s="106"/>
    </row>
    <row r="42" spans="1:13" ht="15.95" customHeight="1">
      <c r="A42" s="71">
        <v>440323</v>
      </c>
      <c r="B42" s="283"/>
      <c r="C42" s="71">
        <v>107</v>
      </c>
      <c r="D42" s="72">
        <v>7</v>
      </c>
      <c r="E42" s="72">
        <v>85</v>
      </c>
      <c r="F42" s="90">
        <v>42</v>
      </c>
      <c r="G42" s="96">
        <f t="shared" si="4"/>
        <v>595</v>
      </c>
      <c r="H42" s="96">
        <f t="shared" si="5"/>
        <v>294</v>
      </c>
      <c r="I42" s="101">
        <f t="shared" si="3"/>
        <v>12203.646000000001</v>
      </c>
      <c r="J42" s="43"/>
      <c r="K42" s="48"/>
      <c r="L42" s="61"/>
      <c r="M42" s="106"/>
    </row>
    <row r="43" spans="1:13" ht="15.95" customHeight="1">
      <c r="A43" s="71">
        <v>440323</v>
      </c>
      <c r="B43" s="283"/>
      <c r="C43" s="71">
        <v>108</v>
      </c>
      <c r="D43" s="72">
        <v>7</v>
      </c>
      <c r="E43" s="72">
        <v>85</v>
      </c>
      <c r="F43" s="90">
        <v>42</v>
      </c>
      <c r="G43" s="96">
        <f t="shared" si="4"/>
        <v>595</v>
      </c>
      <c r="H43" s="96">
        <f t="shared" si="5"/>
        <v>294</v>
      </c>
      <c r="I43" s="101">
        <f t="shared" si="3"/>
        <v>12203.646000000001</v>
      </c>
      <c r="J43" s="43"/>
      <c r="K43" s="48"/>
      <c r="L43" s="61"/>
      <c r="M43" s="106"/>
    </row>
    <row r="44" spans="1:13" ht="15.95" customHeight="1">
      <c r="A44" s="71">
        <v>440323</v>
      </c>
      <c r="B44" s="283"/>
      <c r="C44" s="71">
        <v>109</v>
      </c>
      <c r="D44" s="72">
        <v>7</v>
      </c>
      <c r="E44" s="72">
        <v>85</v>
      </c>
      <c r="F44" s="90">
        <v>42</v>
      </c>
      <c r="G44" s="96">
        <f t="shared" si="4"/>
        <v>595</v>
      </c>
      <c r="H44" s="96">
        <f t="shared" si="5"/>
        <v>294</v>
      </c>
      <c r="I44" s="101">
        <f t="shared" si="3"/>
        <v>12203.646000000001</v>
      </c>
      <c r="J44" s="43"/>
      <c r="K44" s="48"/>
      <c r="L44" s="61"/>
      <c r="M44" s="106"/>
    </row>
    <row r="45" spans="1:13" ht="15.95" customHeight="1">
      <c r="A45" s="71">
        <v>440323</v>
      </c>
      <c r="B45" s="283"/>
      <c r="C45" s="71">
        <v>110</v>
      </c>
      <c r="D45" s="72">
        <v>7</v>
      </c>
      <c r="E45" s="72">
        <v>85</v>
      </c>
      <c r="F45" s="90">
        <v>42</v>
      </c>
      <c r="G45" s="96">
        <f t="shared" si="4"/>
        <v>595</v>
      </c>
      <c r="H45" s="96">
        <f t="shared" si="5"/>
        <v>294</v>
      </c>
      <c r="I45" s="101">
        <f t="shared" si="3"/>
        <v>12203.646000000001</v>
      </c>
      <c r="J45" s="43"/>
      <c r="K45" s="48"/>
      <c r="L45" s="61"/>
      <c r="M45" s="106"/>
    </row>
    <row r="46" spans="1:13" ht="15.95" customHeight="1" thickBot="1">
      <c r="A46" s="71">
        <v>440323</v>
      </c>
      <c r="B46" s="284"/>
      <c r="C46" s="71">
        <v>112</v>
      </c>
      <c r="D46" s="72">
        <v>7</v>
      </c>
      <c r="E46" s="72">
        <v>85</v>
      </c>
      <c r="F46" s="90">
        <v>42</v>
      </c>
      <c r="G46" s="96">
        <f>D46*E46</f>
        <v>595</v>
      </c>
      <c r="H46" s="96">
        <f>F46*D46</f>
        <v>294</v>
      </c>
      <c r="I46" s="101">
        <f t="shared" si="3"/>
        <v>12203.646000000001</v>
      </c>
      <c r="J46" s="43"/>
      <c r="K46" s="48"/>
      <c r="L46" s="61"/>
      <c r="M46" s="106"/>
    </row>
    <row r="47" spans="1:13" ht="15.95" customHeight="1" thickBot="1">
      <c r="A47" s="230" t="s">
        <v>3</v>
      </c>
      <c r="B47" s="231"/>
      <c r="C47" s="232"/>
      <c r="D47" s="25"/>
      <c r="E47" s="26"/>
      <c r="F47" s="26"/>
      <c r="G47" s="98">
        <f>SUM(G20:G46)</f>
        <v>23460</v>
      </c>
      <c r="H47" s="98">
        <f>SUM(H20:H46)</f>
        <v>11592</v>
      </c>
      <c r="I47" s="102">
        <f>SUM(I20:I46)</f>
        <v>481172.3280000001</v>
      </c>
      <c r="J47" s="43"/>
      <c r="K47" s="76"/>
      <c r="L47" s="61"/>
      <c r="M47" s="106"/>
    </row>
    <row r="48" spans="1:13" ht="6.75" customHeight="1" thickTop="1" thickBot="1">
      <c r="A48" s="77"/>
      <c r="B48" s="77"/>
      <c r="C48" s="77"/>
      <c r="D48" s="78"/>
      <c r="E48" s="78"/>
      <c r="F48" s="79"/>
      <c r="G48" s="74"/>
      <c r="H48" s="74"/>
      <c r="I48" s="75"/>
      <c r="J48" s="43"/>
      <c r="K48" s="76"/>
      <c r="L48" s="61"/>
      <c r="M48" s="106"/>
    </row>
    <row r="49" spans="1:13" ht="15.95" customHeight="1" thickTop="1">
      <c r="A49" s="233" t="s">
        <v>1</v>
      </c>
      <c r="B49" s="225" t="s">
        <v>31</v>
      </c>
      <c r="C49" s="225" t="s">
        <v>14</v>
      </c>
      <c r="D49" s="225" t="s">
        <v>2</v>
      </c>
      <c r="E49" s="225" t="s">
        <v>12</v>
      </c>
      <c r="F49" s="225" t="s">
        <v>9</v>
      </c>
      <c r="G49" s="237" t="s">
        <v>11</v>
      </c>
      <c r="H49" s="225" t="s">
        <v>20</v>
      </c>
      <c r="I49" s="278" t="s">
        <v>30</v>
      </c>
      <c r="J49" s="43"/>
      <c r="K49" s="76"/>
      <c r="L49" s="61"/>
      <c r="M49" s="106"/>
    </row>
    <row r="50" spans="1:13" ht="15.95" customHeight="1" thickBot="1">
      <c r="A50" s="277"/>
      <c r="B50" s="269"/>
      <c r="C50" s="274"/>
      <c r="D50" s="274"/>
      <c r="E50" s="274"/>
      <c r="F50" s="274"/>
      <c r="G50" s="273"/>
      <c r="H50" s="226"/>
      <c r="I50" s="279"/>
      <c r="J50" s="43"/>
      <c r="K50" s="76"/>
      <c r="L50" s="61"/>
      <c r="M50" s="106"/>
    </row>
    <row r="51" spans="1:13" ht="15.95" customHeight="1" thickTop="1">
      <c r="A51" s="91">
        <v>490723</v>
      </c>
      <c r="B51" s="282" t="s">
        <v>61</v>
      </c>
      <c r="C51" s="91">
        <v>1</v>
      </c>
      <c r="D51" s="92">
        <v>12</v>
      </c>
      <c r="E51" s="92">
        <v>27</v>
      </c>
      <c r="F51" s="90">
        <v>4</v>
      </c>
      <c r="G51" s="96">
        <f t="shared" ref="G51:G62" si="6">D51*E51</f>
        <v>324</v>
      </c>
      <c r="H51" s="96">
        <f t="shared" ref="H51:H62" si="7">F51*D51</f>
        <v>48</v>
      </c>
      <c r="I51" s="101">
        <f>H51*$I$5</f>
        <v>1992.432</v>
      </c>
      <c r="J51" s="43"/>
      <c r="K51" s="76"/>
      <c r="L51" s="61"/>
      <c r="M51" s="106"/>
    </row>
    <row r="52" spans="1:13" ht="15.95" customHeight="1">
      <c r="A52" s="71">
        <v>490723</v>
      </c>
      <c r="B52" s="283"/>
      <c r="C52" s="71">
        <v>5</v>
      </c>
      <c r="D52" s="81">
        <v>12</v>
      </c>
      <c r="E52" s="81">
        <v>27</v>
      </c>
      <c r="F52" s="89">
        <v>4</v>
      </c>
      <c r="G52" s="96">
        <f t="shared" si="6"/>
        <v>324</v>
      </c>
      <c r="H52" s="97">
        <f t="shared" si="7"/>
        <v>48</v>
      </c>
      <c r="I52" s="103">
        <f t="shared" ref="I52:I62" si="8">H52*$I$5</f>
        <v>1992.432</v>
      </c>
      <c r="J52" s="43"/>
      <c r="K52" s="76"/>
      <c r="L52" s="61"/>
      <c r="M52" s="106"/>
    </row>
    <row r="53" spans="1:13" ht="15.95" customHeight="1">
      <c r="A53" s="71">
        <v>490723</v>
      </c>
      <c r="B53" s="283"/>
      <c r="C53" s="71">
        <v>6</v>
      </c>
      <c r="D53" s="81">
        <v>12</v>
      </c>
      <c r="E53" s="81">
        <v>27</v>
      </c>
      <c r="F53" s="89">
        <v>4</v>
      </c>
      <c r="G53" s="96">
        <f t="shared" si="6"/>
        <v>324</v>
      </c>
      <c r="H53" s="97">
        <f t="shared" si="7"/>
        <v>48</v>
      </c>
      <c r="I53" s="103">
        <f t="shared" si="8"/>
        <v>1992.432</v>
      </c>
      <c r="J53" s="43"/>
      <c r="K53" s="76"/>
      <c r="L53" s="61"/>
      <c r="M53" s="106"/>
    </row>
    <row r="54" spans="1:13" ht="15.95" customHeight="1">
      <c r="A54" s="71">
        <v>490723</v>
      </c>
      <c r="B54" s="283"/>
      <c r="C54" s="71">
        <v>9</v>
      </c>
      <c r="D54" s="81">
        <v>12</v>
      </c>
      <c r="E54" s="81">
        <v>27</v>
      </c>
      <c r="F54" s="89">
        <v>4</v>
      </c>
      <c r="G54" s="96">
        <f t="shared" si="6"/>
        <v>324</v>
      </c>
      <c r="H54" s="97">
        <f t="shared" si="7"/>
        <v>48</v>
      </c>
      <c r="I54" s="103">
        <f t="shared" si="8"/>
        <v>1992.432</v>
      </c>
      <c r="J54" s="43"/>
      <c r="K54" s="76"/>
      <c r="L54" s="61"/>
      <c r="M54" s="106"/>
    </row>
    <row r="55" spans="1:13" ht="15.95" customHeight="1">
      <c r="A55" s="71">
        <v>490723</v>
      </c>
      <c r="B55" s="283"/>
      <c r="C55" s="71">
        <v>10</v>
      </c>
      <c r="D55" s="81">
        <v>12</v>
      </c>
      <c r="E55" s="81">
        <v>28</v>
      </c>
      <c r="F55" s="89">
        <v>4</v>
      </c>
      <c r="G55" s="96">
        <f>D55*E55</f>
        <v>336</v>
      </c>
      <c r="H55" s="97">
        <f t="shared" si="7"/>
        <v>48</v>
      </c>
      <c r="I55" s="103">
        <f t="shared" si="8"/>
        <v>1992.432</v>
      </c>
      <c r="J55" s="43"/>
      <c r="K55" s="76"/>
      <c r="L55" s="61"/>
      <c r="M55" s="106"/>
    </row>
    <row r="56" spans="1:13" ht="15.95" customHeight="1">
      <c r="A56" s="71">
        <v>490723</v>
      </c>
      <c r="B56" s="283"/>
      <c r="C56" s="71">
        <v>14</v>
      </c>
      <c r="D56" s="81">
        <v>12</v>
      </c>
      <c r="E56" s="81">
        <v>27</v>
      </c>
      <c r="F56" s="89">
        <v>4</v>
      </c>
      <c r="G56" s="96">
        <f t="shared" si="6"/>
        <v>324</v>
      </c>
      <c r="H56" s="97">
        <f t="shared" si="7"/>
        <v>48</v>
      </c>
      <c r="I56" s="103">
        <f t="shared" si="8"/>
        <v>1992.432</v>
      </c>
      <c r="J56" s="43"/>
      <c r="K56" s="76"/>
      <c r="L56" s="61"/>
      <c r="M56" s="106"/>
    </row>
    <row r="57" spans="1:13" ht="15.95" customHeight="1">
      <c r="A57" s="71">
        <v>490723</v>
      </c>
      <c r="B57" s="283"/>
      <c r="C57" s="71">
        <v>19</v>
      </c>
      <c r="D57" s="81">
        <v>12</v>
      </c>
      <c r="E57" s="81">
        <v>28</v>
      </c>
      <c r="F57" s="89">
        <v>4</v>
      </c>
      <c r="G57" s="96">
        <f t="shared" si="6"/>
        <v>336</v>
      </c>
      <c r="H57" s="97">
        <f t="shared" si="7"/>
        <v>48</v>
      </c>
      <c r="I57" s="103">
        <f t="shared" si="8"/>
        <v>1992.432</v>
      </c>
      <c r="J57" s="43"/>
      <c r="K57" s="76"/>
      <c r="L57" s="61"/>
      <c r="M57" s="106"/>
    </row>
    <row r="58" spans="1:13" ht="15.95" customHeight="1">
      <c r="A58" s="71">
        <v>490723</v>
      </c>
      <c r="B58" s="283"/>
      <c r="C58" s="71">
        <v>22</v>
      </c>
      <c r="D58" s="81">
        <v>12</v>
      </c>
      <c r="E58" s="81">
        <v>28</v>
      </c>
      <c r="F58" s="89">
        <v>4</v>
      </c>
      <c r="G58" s="96">
        <f t="shared" si="6"/>
        <v>336</v>
      </c>
      <c r="H58" s="97">
        <f t="shared" si="7"/>
        <v>48</v>
      </c>
      <c r="I58" s="103">
        <f t="shared" si="8"/>
        <v>1992.432</v>
      </c>
      <c r="J58" s="43"/>
      <c r="K58" s="76"/>
      <c r="L58" s="61"/>
      <c r="M58" s="106"/>
    </row>
    <row r="59" spans="1:13" ht="15.95" customHeight="1">
      <c r="A59" s="71">
        <v>490723</v>
      </c>
      <c r="B59" s="283"/>
      <c r="C59" s="71">
        <v>23</v>
      </c>
      <c r="D59" s="81">
        <v>12</v>
      </c>
      <c r="E59" s="81">
        <v>28</v>
      </c>
      <c r="F59" s="89">
        <v>4</v>
      </c>
      <c r="G59" s="96">
        <f t="shared" si="6"/>
        <v>336</v>
      </c>
      <c r="H59" s="97">
        <f t="shared" si="7"/>
        <v>48</v>
      </c>
      <c r="I59" s="103">
        <f t="shared" si="8"/>
        <v>1992.432</v>
      </c>
      <c r="J59" s="43"/>
      <c r="K59" s="76"/>
      <c r="L59" s="61"/>
      <c r="M59" s="106"/>
    </row>
    <row r="60" spans="1:13" ht="15.95" customHeight="1">
      <c r="A60" s="71">
        <v>490723</v>
      </c>
      <c r="B60" s="283"/>
      <c r="C60" s="71">
        <v>25</v>
      </c>
      <c r="D60" s="81">
        <v>12</v>
      </c>
      <c r="E60" s="81">
        <v>28</v>
      </c>
      <c r="F60" s="89">
        <v>4</v>
      </c>
      <c r="G60" s="96">
        <f t="shared" si="6"/>
        <v>336</v>
      </c>
      <c r="H60" s="97">
        <f t="shared" si="7"/>
        <v>48</v>
      </c>
      <c r="I60" s="103">
        <f t="shared" si="8"/>
        <v>1992.432</v>
      </c>
      <c r="J60" s="43"/>
      <c r="K60" s="76"/>
      <c r="L60" s="61"/>
      <c r="M60" s="106"/>
    </row>
    <row r="61" spans="1:13" ht="15.95" customHeight="1">
      <c r="A61" s="71">
        <v>490723</v>
      </c>
      <c r="B61" s="283"/>
      <c r="C61" s="71">
        <v>26</v>
      </c>
      <c r="D61" s="81">
        <v>12</v>
      </c>
      <c r="E61" s="81">
        <v>27</v>
      </c>
      <c r="F61" s="89">
        <v>4</v>
      </c>
      <c r="G61" s="96">
        <f t="shared" si="6"/>
        <v>324</v>
      </c>
      <c r="H61" s="97">
        <f t="shared" si="7"/>
        <v>48</v>
      </c>
      <c r="I61" s="103">
        <f t="shared" si="8"/>
        <v>1992.432</v>
      </c>
      <c r="J61" s="43"/>
      <c r="K61" s="76"/>
      <c r="L61" s="61"/>
      <c r="M61" s="106"/>
    </row>
    <row r="62" spans="1:13" ht="15.95" customHeight="1" thickBot="1">
      <c r="A62" s="71">
        <v>490723</v>
      </c>
      <c r="B62" s="284"/>
      <c r="C62" s="71">
        <v>28</v>
      </c>
      <c r="D62" s="81">
        <v>12</v>
      </c>
      <c r="E62" s="83">
        <v>27</v>
      </c>
      <c r="F62" s="95">
        <v>4</v>
      </c>
      <c r="G62" s="96">
        <f t="shared" si="6"/>
        <v>324</v>
      </c>
      <c r="H62" s="97">
        <f t="shared" si="7"/>
        <v>48</v>
      </c>
      <c r="I62" s="103">
        <f t="shared" si="8"/>
        <v>1992.432</v>
      </c>
      <c r="J62" s="43"/>
      <c r="K62" s="76"/>
      <c r="L62" s="61"/>
      <c r="M62" s="106"/>
    </row>
    <row r="63" spans="1:13" ht="15.95" customHeight="1" thickBot="1">
      <c r="A63" s="230" t="s">
        <v>3</v>
      </c>
      <c r="B63" s="231"/>
      <c r="C63" s="232"/>
      <c r="D63" s="25"/>
      <c r="E63" s="26"/>
      <c r="F63" s="26"/>
      <c r="G63" s="98">
        <f>SUM(G51:G62)</f>
        <v>3948</v>
      </c>
      <c r="H63" s="98">
        <f>SUM(H51:H62)</f>
        <v>576</v>
      </c>
      <c r="I63" s="102">
        <f>SUM(I51:I62)</f>
        <v>23909.184000000005</v>
      </c>
      <c r="J63" s="43"/>
      <c r="K63" s="76"/>
      <c r="L63" s="61"/>
    </row>
    <row r="64" spans="1:13" s="4" customFormat="1" ht="5.25" customHeight="1" thickTop="1" thickBot="1">
      <c r="J64" s="23"/>
    </row>
    <row r="65" spans="1:15" s="4" customFormat="1" ht="12" customHeight="1" thickTop="1" thickBot="1">
      <c r="A65" s="15"/>
      <c r="B65" s="15"/>
      <c r="C65" s="16"/>
      <c r="D65" s="17"/>
      <c r="E65" s="15"/>
      <c r="F65" s="15"/>
      <c r="G65" s="18"/>
      <c r="H65" s="18"/>
      <c r="I65" s="19"/>
      <c r="J65" s="43"/>
    </row>
    <row r="66" spans="1:15" s="20" customFormat="1" ht="29.25" customHeight="1" thickTop="1" thickBot="1">
      <c r="A66" s="259" t="s">
        <v>13</v>
      </c>
      <c r="B66" s="260"/>
      <c r="C66" s="261"/>
      <c r="D66" s="262"/>
      <c r="E66" s="262"/>
      <c r="F66" s="285"/>
      <c r="G66" s="52">
        <f>G16+G47+G63</f>
        <v>30972</v>
      </c>
      <c r="H66" s="104">
        <f>H16+H47+H63</f>
        <v>13272</v>
      </c>
      <c r="I66" s="53">
        <f>I47+I16+I63</f>
        <v>550907.44800000009</v>
      </c>
      <c r="J66" s="47"/>
      <c r="M66" s="107"/>
    </row>
    <row r="67" spans="1:15" ht="20.25" customHeight="1" thickTop="1">
      <c r="A67" s="30"/>
      <c r="B67" s="30"/>
      <c r="M67" s="107"/>
    </row>
    <row r="68" spans="1:15" ht="20.25" customHeight="1">
      <c r="A68" s="30"/>
      <c r="B68" s="30"/>
      <c r="I68" s="51"/>
      <c r="L68" s="7"/>
      <c r="M68" s="108"/>
    </row>
    <row r="69" spans="1:15" ht="7.5" customHeight="1" thickBot="1">
      <c r="A69" s="3"/>
      <c r="B69" s="3"/>
      <c r="C69" s="3"/>
      <c r="D69" s="3"/>
      <c r="E69" s="3"/>
      <c r="F69" s="3"/>
      <c r="G69" s="3"/>
      <c r="H69" s="3"/>
      <c r="I69" s="1"/>
      <c r="J69" s="1"/>
    </row>
    <row r="70" spans="1:15" ht="12.75" hidden="1" customHeight="1">
      <c r="A70" s="3"/>
      <c r="B70" s="3"/>
      <c r="C70" s="3"/>
      <c r="D70" s="3"/>
      <c r="E70" s="3"/>
      <c r="F70" s="3"/>
      <c r="G70" s="3"/>
      <c r="H70" s="3"/>
      <c r="I70" s="1"/>
      <c r="J70" s="1"/>
    </row>
    <row r="71" spans="1:15" ht="15" customHeight="1">
      <c r="A71" s="286" t="s">
        <v>51</v>
      </c>
      <c r="B71" s="287"/>
      <c r="C71" s="287"/>
      <c r="D71" s="287"/>
      <c r="E71" s="287"/>
      <c r="F71" s="287"/>
      <c r="G71" s="288"/>
      <c r="H71" s="105"/>
      <c r="I71"/>
      <c r="M71" s="73"/>
    </row>
    <row r="72" spans="1:15" ht="15" customHeight="1">
      <c r="A72" s="298" t="s">
        <v>34</v>
      </c>
      <c r="B72" s="299"/>
      <c r="C72" s="299"/>
      <c r="D72" s="299"/>
      <c r="E72" s="299"/>
      <c r="F72" s="280">
        <f>I66</f>
        <v>550907.44800000009</v>
      </c>
      <c r="G72" s="281"/>
      <c r="I72"/>
      <c r="M72" s="7">
        <v>4177940.4000000004</v>
      </c>
      <c r="N72" s="7"/>
    </row>
    <row r="73" spans="1:15" ht="15" customHeight="1">
      <c r="A73" s="298" t="s">
        <v>52</v>
      </c>
      <c r="B73" s="299"/>
      <c r="C73" s="299"/>
      <c r="D73" s="299"/>
      <c r="E73" s="299"/>
      <c r="F73" s="280">
        <f>H66*8</f>
        <v>106176</v>
      </c>
      <c r="G73" s="281"/>
      <c r="I73"/>
      <c r="J73" s="31"/>
      <c r="K73" s="31"/>
      <c r="L73" s="31"/>
      <c r="M73" s="7">
        <v>444731.44800000009</v>
      </c>
      <c r="N73" s="7"/>
    </row>
    <row r="74" spans="1:15" ht="15.95" customHeight="1">
      <c r="A74" s="298" t="s">
        <v>35</v>
      </c>
      <c r="B74" s="299"/>
      <c r="C74" s="299"/>
      <c r="D74" s="299"/>
      <c r="E74" s="299"/>
      <c r="F74" s="280">
        <f>F72-F73</f>
        <v>444731.44800000009</v>
      </c>
      <c r="G74" s="281"/>
      <c r="I74"/>
      <c r="J74" s="6"/>
      <c r="M74" s="7">
        <f>M72+M73</f>
        <v>4622671.8480000002</v>
      </c>
      <c r="N74" s="7"/>
      <c r="O74" s="2" t="s">
        <v>54</v>
      </c>
    </row>
    <row r="75" spans="1:15" ht="15.95" customHeight="1" thickBot="1">
      <c r="A75" s="296" t="s">
        <v>40</v>
      </c>
      <c r="B75" s="297"/>
      <c r="C75" s="297"/>
      <c r="D75" s="297"/>
      <c r="E75" s="297"/>
      <c r="F75" s="294">
        <v>13176</v>
      </c>
      <c r="G75" s="295"/>
      <c r="I75"/>
      <c r="J75" s="6"/>
      <c r="M75" s="7"/>
    </row>
    <row r="76" spans="1:15">
      <c r="A76"/>
      <c r="B76"/>
      <c r="C76"/>
      <c r="D76"/>
      <c r="E76"/>
      <c r="F76"/>
      <c r="G76"/>
      <c r="H76"/>
      <c r="I76"/>
      <c r="J76" s="7"/>
    </row>
    <row r="77" spans="1:15">
      <c r="A77"/>
      <c r="B77"/>
      <c r="C77"/>
      <c r="D77"/>
      <c r="E77"/>
      <c r="F77"/>
      <c r="G77"/>
      <c r="H77"/>
      <c r="I77"/>
      <c r="J77" s="7"/>
    </row>
    <row r="78" spans="1:15" ht="15.95" customHeight="1">
      <c r="A78"/>
      <c r="B78"/>
      <c r="C78"/>
      <c r="D78"/>
      <c r="E78"/>
      <c r="F78"/>
      <c r="G78" s="105" t="s">
        <v>4</v>
      </c>
      <c r="H78"/>
      <c r="I78"/>
      <c r="J78" s="6"/>
      <c r="M78" s="7">
        <f>M75+1003847.76</f>
        <v>1003847.76</v>
      </c>
      <c r="O78" s="2" t="s">
        <v>55</v>
      </c>
    </row>
    <row r="79" spans="1:15" ht="15.95" customHeight="1">
      <c r="A79"/>
      <c r="B79" t="s">
        <v>41</v>
      </c>
      <c r="C79"/>
      <c r="D79"/>
      <c r="E79"/>
      <c r="F79"/>
      <c r="G79"/>
      <c r="H79" s="105" t="s">
        <v>36</v>
      </c>
      <c r="I79"/>
      <c r="J79" s="8"/>
    </row>
    <row r="80" spans="1:15">
      <c r="A80"/>
      <c r="B80"/>
      <c r="C80"/>
      <c r="D80"/>
      <c r="E80"/>
      <c r="F80"/>
      <c r="G80"/>
      <c r="H80" t="s">
        <v>37</v>
      </c>
      <c r="I80"/>
      <c r="M80" s="7">
        <f>M78+M74</f>
        <v>5626519.608</v>
      </c>
      <c r="O80" s="2" t="s">
        <v>56</v>
      </c>
    </row>
    <row r="81" spans="1:15" ht="13.5" customHeight="1">
      <c r="A81"/>
      <c r="B81"/>
      <c r="C81"/>
      <c r="D81"/>
      <c r="E81"/>
      <c r="F81"/>
      <c r="G81"/>
      <c r="H81" t="s">
        <v>38</v>
      </c>
      <c r="I81"/>
    </row>
    <row r="82" spans="1:15">
      <c r="A82"/>
      <c r="B82"/>
      <c r="C82"/>
      <c r="D82"/>
      <c r="E82"/>
      <c r="F82"/>
      <c r="G82"/>
      <c r="H82" t="s">
        <v>39</v>
      </c>
      <c r="I82"/>
      <c r="M82" s="7">
        <v>3000000</v>
      </c>
      <c r="O82" s="2" t="s">
        <v>57</v>
      </c>
    </row>
    <row r="83" spans="1:15">
      <c r="I83" s="3"/>
      <c r="J83" s="3"/>
    </row>
    <row r="84" spans="1:15">
      <c r="I84" s="3"/>
      <c r="J84" s="3"/>
      <c r="M84" s="7">
        <f>M80-M82</f>
        <v>2626519.608</v>
      </c>
      <c r="O84" s="2" t="s">
        <v>58</v>
      </c>
    </row>
  </sheetData>
  <mergeCells count="57">
    <mergeCell ref="A2:I2"/>
    <mergeCell ref="A4:E4"/>
    <mergeCell ref="F4:G4"/>
    <mergeCell ref="H4:I4"/>
    <mergeCell ref="A5:C5"/>
    <mergeCell ref="D5:F5"/>
    <mergeCell ref="G5:H5"/>
    <mergeCell ref="H6:I6"/>
    <mergeCell ref="A8:A9"/>
    <mergeCell ref="B8:B9"/>
    <mergeCell ref="C8:C9"/>
    <mergeCell ref="D8:D9"/>
    <mergeCell ref="E8:E9"/>
    <mergeCell ref="A6:B6"/>
    <mergeCell ref="F8:F9"/>
    <mergeCell ref="G8:G9"/>
    <mergeCell ref="C6:E6"/>
    <mergeCell ref="F6:G6"/>
    <mergeCell ref="L8:L9"/>
    <mergeCell ref="A16:C16"/>
    <mergeCell ref="A18:A19"/>
    <mergeCell ref="B18:B19"/>
    <mergeCell ref="C18:C19"/>
    <mergeCell ref="H18:H19"/>
    <mergeCell ref="I18:I19"/>
    <mergeCell ref="K18:K19"/>
    <mergeCell ref="H8:H9"/>
    <mergeCell ref="I8:I9"/>
    <mergeCell ref="K8:K9"/>
    <mergeCell ref="B10:B15"/>
    <mergeCell ref="D18:D19"/>
    <mergeCell ref="E18:E19"/>
    <mergeCell ref="F18:F19"/>
    <mergeCell ref="G18:G19"/>
    <mergeCell ref="G49:G50"/>
    <mergeCell ref="H49:H50"/>
    <mergeCell ref="I49:I50"/>
    <mergeCell ref="A63:C63"/>
    <mergeCell ref="B20:B46"/>
    <mergeCell ref="A47:C47"/>
    <mergeCell ref="A66:F66"/>
    <mergeCell ref="B51:B62"/>
    <mergeCell ref="A49:A50"/>
    <mergeCell ref="B49:B50"/>
    <mergeCell ref="C49:C50"/>
    <mergeCell ref="D49:D50"/>
    <mergeCell ref="E49:E50"/>
    <mergeCell ref="F49:F50"/>
    <mergeCell ref="A75:E75"/>
    <mergeCell ref="F75:G75"/>
    <mergeCell ref="A71:G71"/>
    <mergeCell ref="A72:E72"/>
    <mergeCell ref="F72:G72"/>
    <mergeCell ref="A73:E73"/>
    <mergeCell ref="F73:G73"/>
    <mergeCell ref="A74:E74"/>
    <mergeCell ref="F74:G74"/>
  </mergeCells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2020</vt:lpstr>
      <vt:lpstr>2_pololeti_2020</vt:lpstr>
      <vt:lpstr>Příloha_1_2021</vt:lpstr>
      <vt:lpstr>Příloha_2_2021</vt:lpstr>
      <vt:lpstr>Příloha 1</vt:lpstr>
      <vt:lpstr>ARRIVA_DO_KK_2022</vt:lpstr>
      <vt:lpstr>Celkový příspěvek</vt:lpstr>
      <vt:lpstr>2_pololeti_2020_neaplikováno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Vrba</dc:creator>
  <cp:lastModifiedBy>Valentová Marie</cp:lastModifiedBy>
  <cp:lastPrinted>2023-05-11T09:15:32Z</cp:lastPrinted>
  <dcterms:created xsi:type="dcterms:W3CDTF">2018-04-09T13:47:29Z</dcterms:created>
  <dcterms:modified xsi:type="dcterms:W3CDTF">2025-10-15T05:48:13Z</dcterms:modified>
</cp:coreProperties>
</file>