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3"/>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P57" i="8" l="1"/>
  <c r="N126" i="8"/>
  <c r="N125" i="8"/>
  <c r="T57" i="8"/>
  <c r="S57" i="8"/>
  <c r="P54" i="8"/>
  <c r="T54" i="8"/>
  <c r="S54" i="8"/>
  <c r="Q70" i="8" l="1"/>
  <c r="P78" i="8"/>
  <c r="N12" i="1" l="1"/>
  <c r="T110" i="8" l="1"/>
  <c r="S110" i="8" s="1"/>
  <c r="Q117" i="8" l="1"/>
  <c r="Q118" i="8"/>
  <c r="P118" i="8"/>
  <c r="P117" i="8" l="1"/>
  <c r="Q112" i="8" l="1"/>
  <c r="P112" i="8"/>
  <c r="T112" i="8"/>
  <c r="S112" i="8" s="1"/>
  <c r="P70" i="1" l="1"/>
  <c r="M69" i="1" l="1"/>
  <c r="P69" i="1" s="1"/>
  <c r="Q69" i="1" l="1"/>
  <c r="M68" i="1"/>
  <c r="Q68" i="1" s="1"/>
  <c r="P68" i="1" l="1"/>
  <c r="G71" i="1" l="1"/>
  <c r="M67" i="1"/>
  <c r="Q67" i="1" s="1"/>
  <c r="Q66" i="1"/>
  <c r="P66" i="1"/>
  <c r="M65" i="1"/>
  <c r="M64" i="1"/>
  <c r="Q64" i="1" s="1"/>
  <c r="M63" i="1"/>
  <c r="P63" i="1" s="1"/>
  <c r="M61" i="1"/>
  <c r="P61" i="1" s="1"/>
  <c r="M60" i="1"/>
  <c r="Q59" i="1"/>
  <c r="P59" i="1"/>
  <c r="T58" i="1"/>
  <c r="S58" i="1" s="1"/>
  <c r="Q58" i="1"/>
  <c r="P58" i="1"/>
  <c r="M57" i="1"/>
  <c r="Q57" i="1" s="1"/>
  <c r="M56" i="1"/>
  <c r="P56" i="1" s="1"/>
  <c r="T55" i="1"/>
  <c r="S55" i="1" s="1"/>
  <c r="Q55" i="1"/>
  <c r="P55" i="1"/>
  <c r="T53" i="1"/>
  <c r="S53" i="1" s="1"/>
  <c r="Q53" i="1"/>
  <c r="P53" i="1"/>
  <c r="O53" i="1"/>
  <c r="N52" i="1"/>
  <c r="M51" i="1"/>
  <c r="P51" i="1" s="1"/>
  <c r="M50" i="1"/>
  <c r="P50" i="1" s="1"/>
  <c r="T49" i="1"/>
  <c r="S49" i="1" s="1"/>
  <c r="P49" i="1"/>
  <c r="T48" i="1"/>
  <c r="S48" i="1" s="1"/>
  <c r="P48" i="1"/>
  <c r="M47" i="1"/>
  <c r="M46" i="1"/>
  <c r="Q46" i="1" s="1"/>
  <c r="T44" i="1"/>
  <c r="S44" i="1" s="1"/>
  <c r="M43" i="1"/>
  <c r="P43" i="1" s="1"/>
  <c r="M42" i="1"/>
  <c r="T42" i="1" s="1"/>
  <c r="S42" i="1" s="1"/>
  <c r="M41" i="1"/>
  <c r="P41" i="1" s="1"/>
  <c r="M40" i="1"/>
  <c r="T40" i="1" s="1"/>
  <c r="S40" i="1" s="1"/>
  <c r="T39" i="1"/>
  <c r="S39" i="1" s="1"/>
  <c r="T38" i="1"/>
  <c r="S38" i="1" s="1"/>
  <c r="Q38" i="1"/>
  <c r="P38" i="1"/>
  <c r="P37" i="1"/>
  <c r="M36" i="1"/>
  <c r="T36" i="1" s="1"/>
  <c r="S36" i="1" s="1"/>
  <c r="M35" i="1"/>
  <c r="P35" i="1" s="1"/>
  <c r="M34" i="1"/>
  <c r="L34" i="1"/>
  <c r="T33" i="1"/>
  <c r="S33" i="1" s="1"/>
  <c r="N32" i="1"/>
  <c r="M32" i="1" s="1"/>
  <c r="L32" i="1"/>
  <c r="T31" i="1"/>
  <c r="S31" i="1" s="1"/>
  <c r="M30" i="1"/>
  <c r="P30" i="1" s="1"/>
  <c r="M29" i="1"/>
  <c r="P29" i="1" s="1"/>
  <c r="M28" i="1"/>
  <c r="P28" i="1" s="1"/>
  <c r="M27" i="1"/>
  <c r="P27" i="1" s="1"/>
  <c r="M26" i="1"/>
  <c r="T26" i="1" s="1"/>
  <c r="S26" i="1" s="1"/>
  <c r="M25" i="1"/>
  <c r="P25" i="1" s="1"/>
  <c r="M24" i="1"/>
  <c r="M23" i="1"/>
  <c r="M22" i="1"/>
  <c r="Q22" i="1" s="1"/>
  <c r="M21" i="1"/>
  <c r="M20" i="1"/>
  <c r="Q20" i="1" s="1"/>
  <c r="L20" i="1"/>
  <c r="O19" i="1"/>
  <c r="M19" i="1" s="1"/>
  <c r="Q19" i="1" s="1"/>
  <c r="L19" i="1"/>
  <c r="O18" i="1"/>
  <c r="M18" i="1" s="1"/>
  <c r="Q18" i="1" s="1"/>
  <c r="L18" i="1"/>
  <c r="M17" i="1"/>
  <c r="Q17" i="1" s="1"/>
  <c r="M16" i="1"/>
  <c r="T16" i="1" s="1"/>
  <c r="S16" i="1" s="1"/>
  <c r="M15" i="1"/>
  <c r="T15" i="1" s="1"/>
  <c r="S15" i="1" s="1"/>
  <c r="M14" i="1"/>
  <c r="P14" i="1" s="1"/>
  <c r="O13" i="1"/>
  <c r="O71" i="1" s="1"/>
  <c r="M13" i="1"/>
  <c r="T13" i="1" s="1"/>
  <c r="S13" i="1" s="1"/>
  <c r="M12" i="1"/>
  <c r="N9" i="1"/>
  <c r="T8" i="1"/>
  <c r="S8" i="1"/>
  <c r="Q8" i="1"/>
  <c r="P8" i="1"/>
  <c r="T7" i="1"/>
  <c r="S7" i="1" s="1"/>
  <c r="P7" i="1"/>
  <c r="M6" i="1"/>
  <c r="T5" i="1"/>
  <c r="S5" i="1" s="1"/>
  <c r="P5" i="1"/>
  <c r="N71" i="1" l="1"/>
  <c r="L71" i="1"/>
  <c r="N72" i="1"/>
  <c r="P12" i="1"/>
  <c r="T14" i="1"/>
  <c r="S14" i="1" s="1"/>
  <c r="M52" i="1"/>
  <c r="T52" i="1" s="1"/>
  <c r="S52" i="1" s="1"/>
  <c r="M9" i="1"/>
  <c r="T11" i="1" s="1"/>
  <c r="S11" i="1" s="1"/>
  <c r="Q36" i="1"/>
  <c r="Q61" i="1"/>
  <c r="T27" i="1"/>
  <c r="S27" i="1" s="1"/>
  <c r="Q30" i="1"/>
  <c r="Q35" i="1"/>
  <c r="Q48" i="1"/>
  <c r="T56" i="1"/>
  <c r="S56" i="1" s="1"/>
  <c r="P13" i="1"/>
  <c r="P34" i="1"/>
  <c r="Q41" i="1"/>
  <c r="T51" i="1"/>
  <c r="S51" i="1" s="1"/>
  <c r="T12" i="1"/>
  <c r="S12" i="1" s="1"/>
  <c r="P15" i="1"/>
  <c r="Q34" i="1"/>
  <c r="P36" i="1"/>
  <c r="T50" i="1"/>
  <c r="S50" i="1" s="1"/>
  <c r="P32" i="1"/>
  <c r="Q32" i="1"/>
  <c r="T29" i="1"/>
  <c r="S29" i="1" s="1"/>
  <c r="T32" i="1"/>
  <c r="S32" i="1" s="1"/>
  <c r="Q15" i="1"/>
  <c r="T28" i="1"/>
  <c r="S28" i="1" s="1"/>
  <c r="Q63" i="1"/>
  <c r="P16" i="1"/>
  <c r="Q43" i="1"/>
  <c r="P6" i="1"/>
  <c r="Q5" i="1"/>
  <c r="Q21" i="1"/>
  <c r="P21" i="1"/>
  <c r="Q23" i="1"/>
  <c r="P23" i="1"/>
  <c r="T6" i="1"/>
  <c r="S6" i="1" s="1"/>
  <c r="Q24" i="1"/>
  <c r="T25" i="1"/>
  <c r="S25" i="1" s="1"/>
  <c r="Q65" i="1"/>
  <c r="P65" i="1"/>
  <c r="P17" i="1"/>
  <c r="P20" i="1"/>
  <c r="P22" i="1"/>
  <c r="P24" i="1"/>
  <c r="Q26" i="1"/>
  <c r="P26" i="1"/>
  <c r="Q60" i="1"/>
  <c r="P60" i="1"/>
  <c r="O73" i="1"/>
  <c r="T17" i="1"/>
  <c r="S17" i="1" s="1"/>
  <c r="P18" i="1"/>
  <c r="P19" i="1"/>
  <c r="T20" i="1"/>
  <c r="S20" i="1" s="1"/>
  <c r="T22" i="1"/>
  <c r="S22" i="1" s="1"/>
  <c r="T24" i="1"/>
  <c r="S24" i="1" s="1"/>
  <c r="Q47" i="1"/>
  <c r="P47" i="1"/>
  <c r="T57" i="1"/>
  <c r="S57" i="1" s="1"/>
  <c r="T30" i="1"/>
  <c r="S30" i="1" s="1"/>
  <c r="T35" i="1"/>
  <c r="S35" i="1" s="1"/>
  <c r="T41" i="1"/>
  <c r="S41" i="1" s="1"/>
  <c r="T43" i="1"/>
  <c r="S43" i="1" s="1"/>
  <c r="P46" i="1"/>
  <c r="P57" i="1"/>
  <c r="P64" i="1"/>
  <c r="P67" i="1"/>
  <c r="M71" i="1" l="1"/>
  <c r="Q71" i="1" s="1"/>
  <c r="P52" i="1"/>
  <c r="Q52" i="1"/>
  <c r="P9" i="1"/>
  <c r="Q9" i="1"/>
  <c r="N73" i="1"/>
  <c r="T71" i="1" l="1"/>
  <c r="S71" i="1" s="1"/>
  <c r="P71" i="1"/>
  <c r="Q80" i="8"/>
  <c r="P80" i="8"/>
  <c r="P47" i="8" l="1"/>
  <c r="Q116" i="8" l="1"/>
  <c r="P116" i="8"/>
  <c r="Q115" i="8"/>
  <c r="P115" i="8"/>
  <c r="D12" i="13" l="1"/>
  <c r="E9" i="13" l="1"/>
  <c r="E10" i="13"/>
  <c r="E11" i="13"/>
  <c r="C8" i="13" l="1"/>
  <c r="E8" i="13" s="1"/>
  <c r="C7" i="13"/>
  <c r="E7" i="13" s="1"/>
  <c r="C6" i="13"/>
  <c r="C12" i="13" l="1"/>
  <c r="E6" i="13"/>
  <c r="E12" i="13" s="1"/>
  <c r="D8" i="11" l="1"/>
  <c r="E8" i="11" l="1"/>
  <c r="F8" i="11"/>
  <c r="G8" i="11"/>
  <c r="E18" i="11" l="1"/>
  <c r="Q114" i="8" l="1"/>
  <c r="P114" i="8"/>
  <c r="T102" i="8"/>
  <c r="S102" i="8" s="1"/>
  <c r="Q39" i="8" l="1"/>
  <c r="Q33" i="8"/>
  <c r="Q23" i="8"/>
  <c r="M108" i="8" l="1"/>
  <c r="P108" i="8" l="1"/>
  <c r="Q108" i="8"/>
  <c r="G124" i="8"/>
  <c r="Q123" i="8"/>
  <c r="Q122" i="8"/>
  <c r="Q121" i="8"/>
  <c r="Q120" i="8"/>
  <c r="Q119" i="8"/>
  <c r="Q111" i="8"/>
  <c r="E17" i="11" l="1"/>
  <c r="T109" i="8"/>
  <c r="S109" i="8" s="1"/>
  <c r="T108" i="8"/>
  <c r="S108" i="8" s="1"/>
  <c r="M105" i="8"/>
  <c r="Q105" i="8" s="1"/>
  <c r="P105" i="8" l="1"/>
  <c r="E20" i="11"/>
  <c r="T103" i="8" l="1"/>
  <c r="S103" i="8" s="1"/>
  <c r="P39" i="8" l="1"/>
  <c r="P33" i="8"/>
  <c r="P23" i="8"/>
  <c r="O124" i="8"/>
  <c r="E19" i="11" s="1"/>
  <c r="N124" i="8"/>
  <c r="L124" i="8"/>
  <c r="P123" i="8"/>
  <c r="T123" i="8"/>
  <c r="S123" i="8" s="1"/>
  <c r="P122" i="8"/>
  <c r="T122" i="8"/>
  <c r="S122" i="8" s="1"/>
  <c r="P121" i="8"/>
  <c r="T121" i="8"/>
  <c r="S121" i="8" s="1"/>
  <c r="M37" i="8" l="1"/>
  <c r="M38" i="8"/>
  <c r="P37" i="8" l="1"/>
  <c r="P77" i="8"/>
  <c r="P120" i="8" l="1"/>
  <c r="T120" i="8"/>
  <c r="S120" i="8" s="1"/>
  <c r="P119" i="8"/>
  <c r="T119" i="8"/>
  <c r="S119" i="8" s="1"/>
  <c r="P111" i="8" l="1"/>
  <c r="T111" i="8"/>
  <c r="S111" i="8" s="1"/>
  <c r="Q94" i="8" l="1"/>
  <c r="Q93" i="8"/>
  <c r="P94" i="8"/>
  <c r="T94" i="8"/>
  <c r="S94" i="8" s="1"/>
  <c r="M104" i="8" l="1"/>
  <c r="Q106" i="8" l="1"/>
  <c r="T107" i="8"/>
  <c r="S107" i="8" s="1"/>
  <c r="P107" i="8"/>
  <c r="P74" i="8"/>
  <c r="P85" i="8" l="1"/>
  <c r="Q96" i="8" l="1"/>
  <c r="P101" i="8"/>
  <c r="T101" i="8"/>
  <c r="S101" i="8" s="1"/>
  <c r="P14" i="8" l="1"/>
  <c r="T61" i="8" l="1"/>
  <c r="S61" i="8" s="1"/>
  <c r="T66" i="8"/>
  <c r="S66" i="8" s="1"/>
  <c r="T70" i="8"/>
  <c r="S70" i="8" s="1"/>
  <c r="T93" i="8"/>
  <c r="S93" i="8" s="1"/>
  <c r="T95" i="8"/>
  <c r="S95" i="8" s="1"/>
  <c r="T96" i="8"/>
  <c r="S96" i="8" s="1"/>
  <c r="T97" i="8"/>
  <c r="S97" i="8" s="1"/>
  <c r="T98" i="8"/>
  <c r="S98" i="8" s="1"/>
  <c r="T99" i="8"/>
  <c r="S99" i="8" s="1"/>
  <c r="T100" i="8"/>
  <c r="S100" i="8" s="1"/>
  <c r="T106" i="8"/>
  <c r="S106" i="8" s="1"/>
  <c r="T58" i="8"/>
  <c r="S58" i="8" s="1"/>
  <c r="T55" i="8"/>
  <c r="S55" i="8" s="1"/>
  <c r="T50" i="8"/>
  <c r="S50" i="8" s="1"/>
  <c r="T48" i="8"/>
  <c r="S48" i="8" s="1"/>
  <c r="T18" i="8"/>
  <c r="S18" i="8" s="1"/>
  <c r="C7" i="11" l="1"/>
  <c r="P48" i="8" l="1"/>
  <c r="P104" i="8" l="1"/>
  <c r="T104" i="8"/>
  <c r="S104" i="8" s="1"/>
  <c r="Q104" i="8"/>
  <c r="P50" i="8" l="1"/>
  <c r="O126" i="8" l="1"/>
  <c r="P100" i="8" l="1"/>
  <c r="P106" i="8" l="1"/>
  <c r="P95" i="8"/>
  <c r="P97" i="8" l="1"/>
  <c r="P98" i="8"/>
  <c r="P99" i="8"/>
  <c r="P96" i="8" l="1"/>
  <c r="Q95" i="8" l="1"/>
  <c r="P93" i="8"/>
  <c r="T8" i="8" l="1"/>
  <c r="S8" i="8" s="1"/>
  <c r="T6" i="8"/>
  <c r="S6" i="8" s="1"/>
  <c r="M88" i="8" l="1"/>
  <c r="M68" i="8"/>
  <c r="T88" i="8" l="1"/>
  <c r="S88" i="8" s="1"/>
  <c r="P88" i="8"/>
  <c r="Q88" i="8"/>
  <c r="P68" i="8"/>
  <c r="T68" i="8"/>
  <c r="S68" i="8" s="1"/>
  <c r="P6" i="8"/>
  <c r="M5" i="8"/>
  <c r="P5" i="8" l="1"/>
  <c r="T5" i="8"/>
  <c r="S5" i="8" s="1"/>
  <c r="Q5" i="8"/>
  <c r="P8" i="8"/>
  <c r="F7" i="11" l="1"/>
  <c r="H9" i="11" l="1"/>
  <c r="M92" i="8" l="1"/>
  <c r="M91" i="8"/>
  <c r="T91" i="8" s="1"/>
  <c r="S91" i="8" s="1"/>
  <c r="M90" i="8"/>
  <c r="M89" i="8"/>
  <c r="T89" i="8" s="1"/>
  <c r="S89" i="8" s="1"/>
  <c r="M87" i="8"/>
  <c r="T87" i="8" s="1"/>
  <c r="S87" i="8" s="1"/>
  <c r="M83" i="8"/>
  <c r="M82" i="8"/>
  <c r="T82" i="8" s="1"/>
  <c r="S82" i="8" s="1"/>
  <c r="M81" i="8"/>
  <c r="T81" i="8" s="1"/>
  <c r="S81" i="8" s="1"/>
  <c r="M79" i="8"/>
  <c r="T79" i="8" s="1"/>
  <c r="S79" i="8" s="1"/>
  <c r="M69" i="8"/>
  <c r="T69" i="8" s="1"/>
  <c r="S69" i="8" s="1"/>
  <c r="M67" i="8"/>
  <c r="Q67" i="8" s="1"/>
  <c r="M65" i="8"/>
  <c r="M63" i="8"/>
  <c r="P62" i="8" s="1"/>
  <c r="P61" i="8"/>
  <c r="M60" i="8"/>
  <c r="M59" i="8"/>
  <c r="T56" i="8"/>
  <c r="S56" i="8" s="1"/>
  <c r="T53" i="8"/>
  <c r="S53" i="8" s="1"/>
  <c r="M51" i="8"/>
  <c r="M49" i="8"/>
  <c r="M44" i="8"/>
  <c r="M42" i="8"/>
  <c r="T42" i="8" s="1"/>
  <c r="S42" i="8" s="1"/>
  <c r="M40" i="8"/>
  <c r="T40" i="8" s="1"/>
  <c r="S40" i="8" s="1"/>
  <c r="M34" i="8"/>
  <c r="M32" i="8"/>
  <c r="M29" i="8"/>
  <c r="M28" i="8"/>
  <c r="M27" i="8"/>
  <c r="M26" i="8"/>
  <c r="M25" i="8"/>
  <c r="M24" i="8"/>
  <c r="T24" i="8" s="1"/>
  <c r="S24" i="8" s="1"/>
  <c r="M22" i="8"/>
  <c r="M21" i="8"/>
  <c r="M17" i="8"/>
  <c r="T17" i="8" s="1"/>
  <c r="S17" i="8" s="1"/>
  <c r="M16" i="8"/>
  <c r="M15" i="8"/>
  <c r="T15" i="8" s="1"/>
  <c r="S15" i="8" s="1"/>
  <c r="M13" i="8"/>
  <c r="M12" i="8"/>
  <c r="M11" i="8"/>
  <c r="M10" i="8"/>
  <c r="Q59" i="8" l="1"/>
  <c r="M124" i="8"/>
  <c r="T34" i="8"/>
  <c r="S34" i="8" s="1"/>
  <c r="Q34" i="8"/>
  <c r="T10" i="8"/>
  <c r="S10" i="8" s="1"/>
  <c r="Q10" i="8"/>
  <c r="T83" i="8"/>
  <c r="S83" i="8" s="1"/>
  <c r="Q83" i="8"/>
  <c r="P20" i="8"/>
  <c r="T20" i="8"/>
  <c r="S20" i="8" s="1"/>
  <c r="P22" i="8"/>
  <c r="T22" i="8"/>
  <c r="S22" i="8" s="1"/>
  <c r="P25" i="8"/>
  <c r="T25" i="8"/>
  <c r="S25" i="8" s="1"/>
  <c r="P27" i="8"/>
  <c r="T27" i="8"/>
  <c r="S27" i="8" s="1"/>
  <c r="P29" i="8"/>
  <c r="T29" i="8"/>
  <c r="S29" i="8" s="1"/>
  <c r="P31" i="8"/>
  <c r="T31" i="8"/>
  <c r="S31" i="8" s="1"/>
  <c r="P36" i="8"/>
  <c r="T36" i="8"/>
  <c r="S36" i="8" s="1"/>
  <c r="T44" i="8"/>
  <c r="S44" i="8" s="1"/>
  <c r="Q44" i="8"/>
  <c r="P51" i="8"/>
  <c r="T51" i="8"/>
  <c r="S51" i="8" s="1"/>
  <c r="P65" i="8"/>
  <c r="T65" i="8"/>
  <c r="S65" i="8" s="1"/>
  <c r="P12" i="8"/>
  <c r="T12" i="8"/>
  <c r="S12" i="8" s="1"/>
  <c r="P11" i="8"/>
  <c r="T11" i="8"/>
  <c r="S11" i="8" s="1"/>
  <c r="P13" i="8"/>
  <c r="T13" i="8"/>
  <c r="S13" i="8" s="1"/>
  <c r="P16" i="8"/>
  <c r="T16" i="8"/>
  <c r="S16" i="8" s="1"/>
  <c r="P19" i="8"/>
  <c r="T19" i="8"/>
  <c r="S19" i="8" s="1"/>
  <c r="P21" i="8"/>
  <c r="T21" i="8"/>
  <c r="S21" i="8" s="1"/>
  <c r="P26" i="8"/>
  <c r="T26" i="8"/>
  <c r="S26" i="8" s="1"/>
  <c r="P28" i="8"/>
  <c r="T28" i="8"/>
  <c r="S28" i="8" s="1"/>
  <c r="P30" i="8"/>
  <c r="T30" i="8"/>
  <c r="S30" i="8" s="1"/>
  <c r="P32" i="8"/>
  <c r="T32" i="8"/>
  <c r="S32" i="8" s="1"/>
  <c r="P35" i="8"/>
  <c r="T35" i="8"/>
  <c r="S35" i="8" s="1"/>
  <c r="T37" i="8"/>
  <c r="S37" i="8" s="1"/>
  <c r="Q49" i="8"/>
  <c r="T49" i="8"/>
  <c r="S49" i="8" s="1"/>
  <c r="T59" i="8"/>
  <c r="S59" i="8" s="1"/>
  <c r="P60" i="8"/>
  <c r="T60" i="8"/>
  <c r="S60" i="8" s="1"/>
  <c r="T63" i="8"/>
  <c r="S63" i="8" s="1"/>
  <c r="T67" i="8"/>
  <c r="S67" i="8" s="1"/>
  <c r="P90" i="8"/>
  <c r="T90" i="8"/>
  <c r="S90" i="8" s="1"/>
  <c r="P92" i="8"/>
  <c r="T92" i="8"/>
  <c r="S92" i="8" s="1"/>
  <c r="P17" i="8"/>
  <c r="C8" i="11"/>
  <c r="C10" i="11" s="1"/>
  <c r="P49" i="8"/>
  <c r="P59" i="8"/>
  <c r="P53" i="8"/>
  <c r="Q53" i="8"/>
  <c r="P67" i="8"/>
  <c r="Q81" i="8"/>
  <c r="P81" i="8"/>
  <c r="Q89" i="8"/>
  <c r="P89" i="8"/>
  <c r="P10" i="8"/>
  <c r="P15" i="8"/>
  <c r="Q15" i="8"/>
  <c r="Q24" i="8"/>
  <c r="P24" i="8"/>
  <c r="P70" i="8"/>
  <c r="P83" i="8"/>
  <c r="Q91" i="8"/>
  <c r="P91" i="8"/>
  <c r="Q42" i="8"/>
  <c r="P42" i="8"/>
  <c r="P44" i="8"/>
  <c r="P56" i="8"/>
  <c r="Q56" i="8"/>
  <c r="Q69" i="8"/>
  <c r="P69" i="8"/>
  <c r="Q82" i="8"/>
  <c r="P82" i="8"/>
  <c r="P34" i="8"/>
  <c r="Q40" i="8"/>
  <c r="P40" i="8"/>
  <c r="Q79" i="8"/>
  <c r="P79" i="8"/>
  <c r="P87" i="8"/>
  <c r="Q87" i="8"/>
  <c r="T124" i="8" l="1"/>
  <c r="S124" i="8" s="1"/>
  <c r="E7" i="11"/>
  <c r="E16" i="11" s="1"/>
  <c r="Q124" i="8"/>
  <c r="E10" i="11" l="1"/>
  <c r="E21" i="11" s="1"/>
  <c r="F10" i="11"/>
  <c r="G7" i="11"/>
  <c r="D7" i="11"/>
  <c r="G10" i="11" l="1"/>
  <c r="I8" i="11"/>
  <c r="H8" i="11"/>
  <c r="D10" i="11"/>
  <c r="P124" i="8"/>
  <c r="H7" i="11" l="1"/>
  <c r="I7" i="11"/>
  <c r="I10" i="11" l="1"/>
  <c r="H10" i="1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<sst xmlns="http://schemas.openxmlformats.org/spreadsheetml/2006/main" count="1321" uniqueCount="759">
  <si>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</si>
  <si>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</si>
  <si>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</si>
  <si>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</si>
  <si>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</si>
  <si>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</si>
  <si>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</si>
  <si>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</si>
  <si>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</si>
  <si>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</si>
  <si>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</si>
  <si>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</si>
  <si>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</si>
  <si>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</si>
  <si>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</si>
  <si>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</si>
  <si>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</si>
  <si>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</si>
  <si>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</si>
  <si>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</si>
  <si>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</si>
  <si>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</si>
  <si>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</si>
  <si>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</si>
  <si>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</si>
  <si>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</si>
  <si>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</si>
  <si>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</si>
  <si>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</si>
  <si>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</si>
  <si>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</si>
  <si>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</si>
  <si>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</si>
  <si>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</si>
  <si>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</si>
  <si>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</si>
  <si>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</si>
  <si>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</si>
  <si>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</si>
  <si>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</si>
  <si>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</si>
  <si>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</si>
  <si>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</si>
  <si>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</si>
  <si>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</si>
  <si>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</si>
  <si>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</si>
  <si>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</si>
  <si>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</si>
  <si>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</si>
  <si>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</si>
  <si>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</si>
  <si>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</si>
  <si>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</si>
  <si>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</si>
  <si>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</si>
  <si>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</si>
  <si>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</si>
  <si>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</si>
  <si>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</si>
  <si>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</si>
  <si>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</si>
  <si>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</si>
  <si>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</si>
  <si>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</si>
  <si>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</si>
  <si>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</si>
  <si>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</si>
  <si>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</si>
  <si>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</si>
  <si>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</si>
  <si>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</si>
  <si>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</si>
  <si>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</si>
  <si>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</si>
  <si>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</si>
  <si>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</si>
  <si>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</si>
  <si>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</si>
  <si>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</si>
  <si>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</si>
  <si>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</si>
  <si>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</si>
  <si>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</si>
  <si>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</si>
  <si>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</si>
  <si>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</si>
  <si>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</si>
  <si>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</si>
  <si>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</si>
  <si>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</si>
  <si>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</si>
  <si>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</si>
  <si>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</si>
  <si>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</si>
  <si>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</si>
  <si>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</si>
  <si>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</si>
  <si>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</si>
  <si>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</si>
  <si>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</si>
  <si>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</si>
  <si>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</si>
  <si>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</si>
  <si>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</si>
  <si>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</si>
  <si>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</si>
  <si>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</si>
  <si>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</si>
  <si>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</si>
  <si>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</si>
  <si>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</si>
  <si>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</si>
  <si>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</si>
  <si>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</si>
  <si>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</si>
  <si>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</si>
  <si>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</si>
  <si>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</si>
  <si>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</si>
  <si>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</si>
  <si>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</si>
  <si>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</si>
  <si>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</si>
  <si>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</si>
  <si>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</si>
  <si>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</si>
  <si>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</si>
  <si>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</si>
  <si>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</si>
  <si>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</si>
  <si>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</si>
  <si>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</si>
  <si>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</si>
  <si>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</si>
  <si>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</si>
  <si>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</si>
  <si>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</si>
  <si>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</si>
  <si>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</si>
  <si>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</si>
  <si>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</si>
  <si>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</si>
  <si>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</si>
  <si>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</si>
  <si>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</si>
  <si>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</si>
  <si>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</si>
  <si>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</si>
  <si>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</si>
  <si>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</si>
  <si>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</si>
  <si>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</si>
  <si>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</si>
  <si>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</si>
  <si>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</si>
  <si>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</si>
  <si>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</si>
  <si>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</si>
  <si>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</si>
  <si>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</si>
  <si>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</si>
  <si>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</si>
  <si>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</si>
  <si>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</si>
  <si>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</si>
  <si>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</si>
  <si>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</si>
  <si>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</si>
  <si>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</si>
  <si>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</si>
  <si>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</si>
  <si>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</si>
  <si>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</si>
  <si>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</si>
  <si>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</si>
  <si>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</si>
  <si>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</si>
  <si>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</si>
  <si>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</si>
  <si>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</si>
  <si>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</si>
  <si>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</si>
  <si>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</si>
  <si>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</si>
  <si>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</si>
  <si>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</si>
  <si>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</si>
  <si>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</si>
  <si>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</si>
  <si>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</si>
  <si>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</si>
  <si>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</si>
  <si>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</si>
  <si>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</si>
  <si>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</si>
  <si>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</si>
  <si>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</si>
  <si>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</si>
  <si>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</si>
  <si>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</si>
  <si>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</si>
  <si>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</si>
  <si>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</si>
  <si>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</si>
  <si>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</si>
  <si>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</si>
  <si>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</si>
  <si>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</si>
  <si>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</si>
  <si>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</si>
  <si>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</si>
  <si>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</si>
  <si>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</si>
  <si>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</si>
  <si>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</si>
  <si>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</si>
  <si>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</si>
  <si>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</si>
  <si>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</si>
  <si>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</si>
  <si>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</si>
  <si>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</si>
  <si>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</si>
  <si>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</si>
  <si>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</si>
  <si>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</si>
  <si>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</si>
  <si>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</si>
  <si>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</si>
  <si>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</si>
  <si>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</si>
  <si>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</si>
  <si>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</si>
  <si>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</si>
  <si>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</si>
  <si>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</si>
  <si>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</si>
  <si>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</si>
  <si>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</si>
  <si>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</si>
  <si>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</si>
  <si>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</si>
  <si>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</si>
  <si>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</si>
  <si>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</si>
  <si>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</si>
  <si>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</si>
  <si>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</si>
  <si>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</si>
  <si>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</si>
  <si>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</si>
  <si>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</si>
  <si>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</si>
  <si>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</si>
  <si>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</si>
  <si>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</si>
  <si>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</si>
  <si>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</si>
  <si>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</si>
  <si>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</si>
  <si>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</si>
  <si>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</si>
  <si>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</si>
  <si>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</si>
  <si>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</si>
  <si>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</si>
  <si>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</si>
  <si>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</si>
  <si>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</si>
  <si>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</si>
  <si>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</si>
  <si>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</si>
  <si>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</si>
  <si>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</si>
  <si>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</si>
  <si>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</si>
  <si>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</si>
  <si>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</si>
  <si>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</si>
  <si>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</si>
  <si>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</si>
  <si>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</si>
  <si>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</si>
  <si>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</si>
  <si>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</si>
  <si>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</si>
  <si>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</si>
  <si>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</si>
  <si>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</si>
  <si>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</si>
  <si>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</si>
  <si>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</si>
  <si>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</si>
  <si>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</si>
  <si>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</si>
  <si>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</si>
  <si>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</si>
  <si>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</si>
  <si>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</si>
  <si>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</si>
  <si>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</si>
  <si>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</si>
  <si>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</si>
  <si>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</si>
  <si>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</si>
  <si>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</si>
  <si>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</si>
  <si>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</si>
  <si>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</si>
  <si>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</si>
  <si>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</si>
  <si>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</si>
  <si>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</si>
  <si>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</si>
  <si>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</si>
  <si>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</si>
  <si>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</si>
  <si>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</si>
  <si>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</si>
  <si>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</si>
  <si>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</si>
  <si>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</si>
  <si>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</si>
  <si>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</si>
  <si>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</si>
  <si>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</si>
  <si>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</si>
  <si>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</si>
  <si>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</si>
  <si>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</si>
  <si>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</si>
  <si>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</si>
  <si>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</si>
  <si>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</si>
  <si>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</si>
  <si>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</si>
  <si>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</si>
  <si>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</si>
  <si>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</si>
  <si>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</si>
  <si>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</si>
  <si>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</si>
  <si>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</si>
  <si>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</si>
  <si>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</si>
  <si>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</si>
  <si>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</si>
  <si>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</si>
  <si>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</si>
  <si>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</si>
  <si>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</si>
  <si>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</si>
  <si>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</si>
  <si>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</si>
  <si>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</si>
  <si>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</si>
  <si>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</si>
  <si>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</si>
  <si>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</si>
  <si>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</si>
  <si>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</si>
  <si>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</si>
  <si>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</si>
  <si>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</si>
  <si>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</si>
  <si>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</si>
  <si>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</si>
  <si>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</si>
  <si>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</si>
  <si>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</si>
  <si>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</si>
  <si>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</si>
  <si>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</si>
  <si>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</si>
  <si>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</si>
  <si>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</si>
  <si>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</si>
  <si>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</si>
  <si>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</si>
  <si>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</si>
  <si>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</si>
  <si>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</si>
  <si>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</si>
  <si>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</si>
  <si>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</si>
  <si>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</si>
  <si>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</si>
  <si>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</si>
  <si>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</si>
  <si>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</si>
  <si>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</si>
  <si>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</si>
  <si>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</si>
  <si>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</si>
  <si>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</si>
  <si>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</si>
  <si>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</si>
  <si>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</si>
  <si>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</si>
  <si>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</si>
  <si>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</si>
  <si>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</si>
  <si>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</si>
  <si>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</si>
  <si>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</si>
  <si>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</si>
  <si>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</si>
  <si>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</si>
  <si>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</si>
  <si>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</si>
  <si>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</si>
  <si>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</si>
  <si>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</si>
  <si>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</si>
  <si>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</si>
  <si>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</si>
  <si>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</si>
  <si>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</si>
  <si>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</si>
  <si>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</si>
  <si>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</si>
  <si>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</si>
  <si>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</si>
  <si>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</si>
  <si>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</si>
  <si>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</si>
  <si>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</si>
  <si>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</si>
  <si>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</si>
  <si>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</si>
  <si>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</si>
  <si>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</si>
  <si>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</si>
  <si>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</si>
  <si>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</si>
  <si>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</si>
  <si>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</si>
  <si>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</si>
  <si>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</si>
  <si>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</si>
  <si>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</si>
  <si>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</si>
  <si>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</si>
  <si>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</si>
  <si>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</si>
  <si>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</si>
  <si>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</si>
  <si>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</si>
  <si>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</si>
  <si>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</si>
  <si>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</si>
  <si>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</si>
  <si>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</si>
  <si>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</si>
  <si>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</si>
  <si>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</si>
  <si>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</si>
  <si>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</si>
  <si>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</si>
  <si>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</si>
  <si>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</si>
  <si>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theme="3" tint="0.39997558519241921"/>
        <rFont val="Calibri"/>
        <family val="2"/>
        <charset val="238"/>
        <scheme val="minor"/>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</si>
  <si>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</si>
  <si>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</si>
  <si>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</si>
  <si>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</si>
  <si>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</si>
  <si>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</si>
  <si>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</si>
  <si>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</si>
  <si>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</si>
  <si>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</si>
  <si>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</si>
  <si>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</si>
  <si>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</si>
  <si>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</si>
  <si>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</si>
  <si>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</si>
  <si>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</si>
  <si>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</si>
  <si>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</si>
  <si>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</si>
  <si>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</si>
  <si>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</si>
  <si>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</si>
  <si>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</si>
  <si>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</si>
  <si>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</si>
  <si>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</si>
  <si>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</si>
  <si>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</si>
  <si>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</si>
  <si>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</si>
  <si>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</si>
  <si>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</si>
  <si>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</si>
  <si>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</si>
  <si>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</si>
  <si>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</si>
  <si>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</si>
  <si>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</si>
  <si>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</si>
  <si>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</si>
  <si>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</si>
  <si>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</si>
  <si>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</si>
  <si>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</si>
  <si>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</si>
  <si>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charset val="238"/>
        <scheme val="minor"/>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</si>
  <si>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charset val="238"/>
        <scheme val="minor"/>
      </rPr>
      <t>ODVOLÁNÍ PROTI PV NA ÚRR
ŽÁDOST O PROMINUTÍ ODVODU A DOSUD NEVYM.PENÁLE U ÚRR</t>
    </r>
  </si>
  <si>
    <r>
      <t xml:space="preserve">FÚ penále dosud nevyměřil,  penále bude ve výši 1 promile z částky odvodu za každý den prodlení, penále bude zřejmě ve 100% výši, KK bude žádat o prominutí penále
</t>
    </r>
    <r>
      <rPr>
        <b/>
        <sz val="16"/>
        <color theme="1"/>
        <rFont val="Calibri"/>
        <family val="2"/>
        <charset val="238"/>
        <scheme val="minor"/>
      </rPr>
      <t>OČEKÁVÁME PV NA PENÁLE</t>
    </r>
  </si>
  <si>
    <r>
      <t xml:space="preserve">16.11.2016 z ÚRR Oznámení o zahájení kontroly; 8.2.2017 ÚRR Protokol o kontrole - bez zjištění
</t>
    </r>
    <r>
      <rPr>
        <b/>
        <sz val="16"/>
        <color theme="1"/>
        <rFont val="Calibri"/>
        <family val="2"/>
        <charset val="238"/>
        <scheme val="minor"/>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</si>
  <si>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</si>
  <si>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</si>
  <si>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</si>
  <si>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</si>
  <si>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</si>
  <si>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</si>
  <si>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</si>
  <si>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</si>
  <si>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</si>
  <si>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</si>
  <si>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</si>
  <si>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</si>
  <si>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</si>
  <si>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 xml:space="preserve">rozhodnutím z 29.7.2013 bylo penále prominuto v plné výši
</t>
    </r>
    <r>
      <rPr>
        <b/>
        <sz val="16"/>
        <rFont val="Calibri"/>
        <family val="2"/>
        <charset val="238"/>
        <scheme val="minor"/>
      </rPr>
      <t>KONEČNÝ STAV - POSTIH ZRUŠEN</t>
    </r>
  </si>
  <si>
    <r>
      <t xml:space="preserve">datum úhrady  3/2013
</t>
    </r>
    <r>
      <rPr>
        <b/>
        <sz val="16"/>
        <rFont val="Calibri"/>
        <family val="2"/>
        <charset val="238"/>
        <scheme val="minor"/>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</si>
  <si>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</si>
  <si>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charset val="238"/>
        <scheme val="minor"/>
      </rPr>
      <t>KONEČNÝ STAV - POSTIH ZRUŠEN</t>
    </r>
  </si>
  <si>
    <r>
      <t xml:space="preserve">datum úhrady 7/2013
</t>
    </r>
    <r>
      <rPr>
        <b/>
        <sz val="16"/>
        <color theme="1"/>
        <rFont val="Calibri"/>
        <family val="2"/>
        <charset val="238"/>
        <scheme val="minor"/>
      </rPr>
      <t>KONEČNÝ STAV - ODVOD UHRAZEN</t>
    </r>
  </si>
  <si>
    <r>
      <t xml:space="preserve">datum úhrady 9/2013
</t>
    </r>
    <r>
      <rPr>
        <b/>
        <sz val="16"/>
        <color theme="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</si>
  <si>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theme="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</si>
  <si>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theme="1"/>
        <rFont val="Calibri"/>
        <family val="2"/>
        <charset val="238"/>
        <scheme val="minor"/>
      </rPr>
      <t xml:space="preserve">24.3.2016 Gen.fin.řed.Praha - Rozhodnutí o prominutí odvodu ve výši 189.910,-Kč, zaplaceno 253.214,-Kč,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</si>
  <si>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235.126,-Kč, uhrazeno 246.056,-Kč, prominutá část vrácena na účet KK v 4/2016
</t>
    </r>
    <r>
      <rPr>
        <b/>
        <sz val="16"/>
        <color theme="1"/>
        <rFont val="Calibri"/>
        <family val="2"/>
        <charset val="238"/>
        <scheme val="minor"/>
      </rPr>
      <t>KONEČNÝ STAV - ČÁSTEČNÉ PROMINUTÍ PENÁLE</t>
    </r>
  </si>
  <si>
    <r>
      <t xml:space="preserve">uhrazeno v 12/2012 a 2/2013; rozhodnutím z 13.5.2013 prominuto v plné výši; vráceno v plné výši 8/2013
</t>
    </r>
    <r>
      <rPr>
        <b/>
        <sz val="16"/>
        <color theme="1"/>
        <rFont val="Calibri"/>
        <family val="2"/>
        <charset val="238"/>
        <scheme val="minor"/>
      </rPr>
      <t>KONEČNÝ STAV - POSTIH ZRUŠEN</t>
    </r>
  </si>
  <si>
    <r>
      <t xml:space="preserve">uhrazeno v 3/2013; rozhodnutím z 13.5.2013 prominuto v plné výši; vráceno v plné výši 8/2013
</t>
    </r>
    <r>
      <rPr>
        <b/>
        <sz val="16"/>
        <color theme="1"/>
        <rFont val="Calibri"/>
        <family val="2"/>
        <charset val="238"/>
        <scheme val="minor"/>
      </rPr>
      <t>KONEČNÝ STAV - POSTIH ZRUŠEN</t>
    </r>
  </si>
  <si>
    <r>
      <t xml:space="preserve">uhrazeno v 1-2/2013; rozhodnutím z 17.7.2013 prominuto v plné výši; vráceno v plné výši 8/2013
</t>
    </r>
    <r>
      <rPr>
        <b/>
        <sz val="16"/>
        <color theme="1"/>
        <rFont val="Calibri"/>
        <family val="2"/>
        <charset val="238"/>
        <scheme val="minor"/>
      </rPr>
      <t>KONEČNÝ STAV - POSTIH ZRUŠEN</t>
    </r>
  </si>
  <si>
    <r>
      <t xml:space="preserve">uhrazeno 3/2013; rozhodnutím z 17.7.2013 prominuto v plné výši; vráceno v plné výši 8/2013
</t>
    </r>
    <r>
      <rPr>
        <b/>
        <sz val="16"/>
        <color theme="1"/>
        <rFont val="Calibri"/>
        <family val="2"/>
        <charset val="238"/>
        <scheme val="minor"/>
      </rPr>
      <t>KONEČNÝ STAV - POSTIH ZRUŠEN</t>
    </r>
  </si>
  <si>
    <r>
      <t xml:space="preserve">uhrazeno 7/2013; rozhodnutím z 20.3.2014 částečně prominuto; v 4/2014 vrácená částka ve výši 202 950,--Kč
</t>
    </r>
    <r>
      <rPr>
        <b/>
        <sz val="16"/>
        <color theme="1"/>
        <rFont val="Calibri"/>
        <family val="2"/>
        <charset val="238"/>
        <scheme val="minor"/>
      </rPr>
      <t>KONEČNÝ STAV - ODVOD ČÁSTEČNĚ PROMINUT</t>
    </r>
  </si>
  <si>
    <r>
      <t xml:space="preserve">uhrazeno 9/2013; rozhodnutím z 20.3.2014 prominuto v plné výši; vráceno v plné výši 4/2013
</t>
    </r>
    <r>
      <rPr>
        <b/>
        <sz val="16"/>
        <color theme="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</si>
  <si>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theme="1"/>
        <rFont val="Calibri"/>
        <family val="2"/>
        <charset val="238"/>
        <scheme val="minor"/>
      </rPr>
      <t xml:space="preserve">24.3.2016 Gen.fin.řed.Praha - Rozhodnutí o prominutí odvodu ve výši 40.982,-Kč, uhrazeno 54.643,-Kč,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</si>
  <si>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52.107,-Kč, uhrazeno 54.643,-Kč, prominutá část vrácena na účet KK v 4/2016
</t>
    </r>
    <r>
      <rPr>
        <b/>
        <sz val="16"/>
        <color theme="1"/>
        <rFont val="Calibri"/>
        <family val="2"/>
        <charset val="238"/>
        <scheme val="minor"/>
      </rPr>
      <t>KONEČNÝ STAV - ČÁSTEČNÉ PROMINUTÍ PENÁLE</t>
    </r>
  </si>
  <si>
    <r>
      <t xml:space="preserve">datum úhrady 5/2012
</t>
    </r>
    <r>
      <rPr>
        <b/>
        <sz val="16"/>
        <rFont val="Calibri"/>
        <family val="2"/>
        <charset val="238"/>
        <scheme val="minor"/>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</si>
  <si>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charset val="238"/>
        <scheme val="minor"/>
      </rPr>
      <t xml:space="preserve">24.3.2016 Gen.fin.řed.Praha-Rozhodnutí o prominutí odvodu ve výši 41.203,-Kč, uhrazeno 54.937,-Kč, prominutá část vrácena na účet KK v 4/2016
</t>
    </r>
    <r>
      <rPr>
        <b/>
        <sz val="16"/>
        <rFont val="Calibri"/>
        <family val="2"/>
        <charset val="238"/>
        <scheme val="minor"/>
      </rPr>
      <t>KONEČNÝ STAV - ODVOD ČÁSTEČNÉ PROMINUT</t>
    </r>
  </si>
  <si>
    <r>
      <t xml:space="preserve">datum úhrady 17.12.2014;
</t>
    </r>
    <r>
      <rPr>
        <b/>
        <sz val="11"/>
        <rFont val="Calibri"/>
        <family val="2"/>
        <charset val="238"/>
        <scheme val="minor"/>
      </rPr>
      <t xml:space="preserve">24.3.2016 Gen.fin.řed.Praha-Rozhodnutí o prominutí penále ve výši 52.387,-Kč, uhrazeno 54.937,-Kč, prominutá část vrácena na účet KK v 4/2016
</t>
    </r>
    <r>
      <rPr>
        <b/>
        <sz val="16"/>
        <rFont val="Calibri"/>
        <family val="2"/>
        <charset val="238"/>
        <scheme val="minor"/>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</si>
  <si>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</si>
  <si>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</si>
  <si>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27.11.2015 odeslána dokumentace na ÚOHS; 16.12.2015 Výsledek šetření ÚOHS - neshledal důvody pro zahájení správního řízení
</t>
    </r>
    <r>
      <rPr>
        <b/>
        <sz val="16"/>
        <rFont val="Calibri"/>
        <family val="2"/>
        <charset val="238"/>
        <scheme val="minor"/>
      </rPr>
      <t>ÚOHS - BEZ ZJIŠTĚNÍ</t>
    </r>
  </si>
  <si>
    <r>
      <t xml:space="preserve">24.6.2015 zasláno vyjádření a dokumentace na ÚOHS; 30.10.2015 Oznámení ÚOHS - neshledal důvody pro zahájení správního řízení
</t>
    </r>
    <r>
      <rPr>
        <b/>
        <sz val="16"/>
        <rFont val="Calibri"/>
        <family val="2"/>
        <charset val="238"/>
        <scheme val="minor"/>
      </rPr>
      <t xml:space="preserve">ÚOHS </t>
    </r>
    <r>
      <rPr>
        <sz val="11"/>
        <rFont val="Calibri"/>
        <family val="2"/>
        <charset val="238"/>
        <scheme val="minor"/>
      </rPr>
      <t xml:space="preserve">- </t>
    </r>
    <r>
      <rPr>
        <b/>
        <sz val="16"/>
        <rFont val="Calibri"/>
        <family val="2"/>
        <charset val="238"/>
        <scheme val="minor"/>
      </rPr>
      <t>BEZ ZJIŠTĚNÍ</t>
    </r>
  </si>
  <si>
    <r>
      <t xml:space="preserve">ÚOHS neshledal důvod pro zahájení správního řízení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</si>
  <si>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charset val="238"/>
        <scheme val="minor"/>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</si>
  <si>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POSTIH ZRUŠEN</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</si>
  <si>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theme="1"/>
        <rFont val="Calibri"/>
        <family val="2"/>
        <charset val="238"/>
        <scheme val="minor"/>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</si>
  <si>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</si>
  <si>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4.11.2014 ukončena veřejnosprávní kontrola - námitkám v plném rozsahu vyhověno;
vyúčtování projektu ZK 473/12/15 ze dne 3.12.2015
</t>
    </r>
    <r>
      <rPr>
        <b/>
        <sz val="16"/>
        <color theme="1"/>
        <rFont val="Calibri"/>
        <family val="2"/>
        <charset val="238"/>
        <scheme val="minor"/>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</si>
  <si>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charset val="238"/>
        <scheme val="minor"/>
      </rPr>
      <t>KONEČNÝ STAV - POKUTA UHRAZENA</t>
    </r>
  </si>
  <si>
    <r>
      <t xml:space="preserve">datum úhrady 2/2014
</t>
    </r>
    <r>
      <rPr>
        <b/>
        <sz val="16"/>
        <color theme="1"/>
        <rFont val="Calibri"/>
        <family val="2"/>
        <charset val="238"/>
        <scheme val="minor"/>
      </rPr>
      <t>KONEČNÝ STAV - ODVOD UHRAZEN</t>
    </r>
  </si>
  <si>
    <r>
      <t xml:space="preserve">datum úhrady 2/2014;
27.8.2015 částečně prominuté penále ve výši 67.949,-- Kč
</t>
    </r>
    <r>
      <rPr>
        <b/>
        <sz val="16"/>
        <color theme="1"/>
        <rFont val="Calibri"/>
        <family val="2"/>
        <charset val="238"/>
        <scheme val="minor"/>
      </rPr>
      <t>KONEČNÝ STAV - ČÁSTEČNĚ PROMINUTÉ PENÁLE UHRAZENO</t>
    </r>
  </si>
  <si>
    <r>
      <t xml:space="preserve">datum úhrady 12/2013
</t>
    </r>
    <r>
      <rPr>
        <b/>
        <sz val="16"/>
        <color theme="1"/>
        <rFont val="Calibri"/>
        <family val="2"/>
        <charset val="238"/>
        <scheme val="minor"/>
      </rPr>
      <t>KONEČNÝ STAV - ODVOD UHRAZEN</t>
    </r>
  </si>
  <si>
    <r>
      <t xml:space="preserve">datum úhrady 1/2014; 
27.8.2015 částečně prominuté penále ve výši 10.635,-- Kč
</t>
    </r>
    <r>
      <rPr>
        <b/>
        <sz val="16"/>
        <color theme="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</si>
  <si>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ZKRÁCENÍ DOTACE</t>
    </r>
  </si>
  <si>
    <r>
      <t xml:space="preserve">18.3.2016 z ÚRR č.j. RRSZ 3612/2016 Oznámení o zahájení kontroly;
23.3.2016 z ÚRR č.j. RRSZ 3756/2016 Protokol o kontrole
</t>
    </r>
    <r>
      <rPr>
        <b/>
        <sz val="16"/>
        <color theme="1"/>
        <rFont val="Calibri"/>
        <family val="2"/>
        <charset val="238"/>
        <scheme val="minor"/>
      </rPr>
      <t>KONEČNÝ STAV - ZKRÁCENÍ DOTACE</t>
    </r>
  </si>
  <si>
    <r>
      <t xml:space="preserve">7.9.2016 žádost ÚOHS k zaslání dokumentace (u VZ - Akutní péče); 15.9.2016 zaslané dokumenty a stanovisko; 27. 9.2019 Oznámení z ÚOHS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</si>
  <si>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13.7.2016 žádost ÚOHS u VZ - rentgeny o zaslání dokumentace, KK dne 13.7.2016 dokumentaci zaslal a 19.7.2016 ÚOHS - bez zjištění
</t>
    </r>
    <r>
      <rPr>
        <b/>
        <sz val="16"/>
        <color theme="1"/>
        <rFont val="Calibri"/>
        <family val="2"/>
        <charset val="238"/>
        <scheme val="minor"/>
      </rPr>
      <t>ÚOHS - BEZ ZJIŠTĚNÍ</t>
    </r>
  </si>
  <si>
    <r>
      <t xml:space="preserve">10.9.2015 doručen Protokol z VSK; do 24.9.2015 odeslány námitky proti kontrolním zjištěním; 13.10.2015 námitky ÚRR zamítnul
30.1.2017 ÚRR Oznámení o krácení způsobilých výdajů
</t>
    </r>
    <r>
      <rPr>
        <b/>
        <sz val="16"/>
        <color theme="1"/>
        <rFont val="Calibri"/>
        <family val="2"/>
        <charset val="238"/>
        <scheme val="minor"/>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</si>
  <si>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</si>
  <si>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theme="1"/>
        <rFont val="Calibri"/>
        <family val="2"/>
        <charset val="238"/>
        <scheme val="minor"/>
      </rPr>
      <t>KONEČNÝ STAV - ZKRÁCENÍ DOTACE</t>
    </r>
    <r>
      <rPr>
        <sz val="11"/>
        <color theme="1"/>
        <rFont val="Calibri"/>
        <family val="2"/>
        <charset val="238"/>
        <scheme val="minor"/>
      </rPr>
      <t xml:space="preserve">
</t>
    </r>
  </si>
  <si>
    <r>
      <t xml:space="preserve">RK 1001/09/15 a ZK 411/10/15 - zdůvodnění nezpůsobilých výdajů
</t>
    </r>
    <r>
      <rPr>
        <b/>
        <sz val="16"/>
        <color theme="1"/>
        <rFont val="Calibri"/>
        <family val="2"/>
        <charset val="238"/>
        <scheme val="minor"/>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</si>
  <si>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</si>
  <si>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theme="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</si>
  <si>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theme="1"/>
        <rFont val="Calibri"/>
        <family val="2"/>
        <charset val="238"/>
        <scheme val="minor"/>
      </rPr>
      <t>ODVOLÁNÍ U MF</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</si>
  <si>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</si>
  <si>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</si>
  <si>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</si>
  <si>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</si>
  <si>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</si>
  <si>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</si>
  <si>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</si>
  <si>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</si>
  <si>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</si>
  <si>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</si>
  <si>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</si>
  <si>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</si>
  <si>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</si>
  <si>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</si>
  <si>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</si>
  <si>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</si>
  <si>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</si>
  <si>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</si>
  <si>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</si>
  <si>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</si>
  <si>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</si>
  <si>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</si>
  <si>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</si>
  <si>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</si>
  <si>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</si>
  <si>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</si>
  <si>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</si>
  <si>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</si>
  <si>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</si>
  <si>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</si>
  <si>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</si>
  <si>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</si>
  <si>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</si>
  <si>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</si>
  <si>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</si>
  <si>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</si>
  <si>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</si>
  <si>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</si>
  <si>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</si>
  <si>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</si>
  <si>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</si>
  <si>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charset val="238"/>
        <scheme val="minor"/>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</si>
  <si>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</si>
  <si>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theme="1"/>
        <rFont val="Calibri"/>
        <family val="2"/>
        <charset val="238"/>
        <scheme val="minor"/>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</si>
  <si>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</si>
  <si>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</si>
  <si>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</si>
  <si>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</si>
  <si>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</si>
  <si>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</si>
  <si>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</si>
  <si>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</si>
  <si>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charset val="238"/>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</si>
  <si>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</si>
  <si>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</si>
  <si>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</si>
  <si>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</si>
  <si>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</si>
  <si>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charset val="238"/>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</si>
  <si>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</si>
  <si>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</si>
  <si>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charset val="238"/>
      </rPr>
      <t>KONEČNÝ STAV - UDĚLENÁ POKUTA JE DEFINITIVNÍ</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</si>
  <si>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</si>
  <si>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</si>
  <si>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</si>
  <si>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charset val="238"/>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</si>
  <si>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</si>
  <si>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</si>
  <si>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</si>
  <si>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</si>
  <si>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charset val="238"/>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</si>
  <si>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charset val="238"/>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</si>
  <si>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</si>
  <si>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</si>
  <si>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</si>
  <si>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</si>
  <si>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</si>
  <si>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</si>
  <si>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</si>
  <si>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</si>
  <si>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</si>
  <si>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</si>
  <si>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</si>
  <si>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</si>
  <si>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</si>
  <si>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</si>
  <si>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charset val="238"/>
        <scheme val="minor"/>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</si>
  <si>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theme="1"/>
        <rFont val="Calibri"/>
        <family val="2"/>
        <charset val="238"/>
        <scheme val="minor"/>
      </rPr>
      <t xml:space="preserve">
ŽÁDOST O PROMINUTÍ ODVODU A DOSUD NEVYM.PENÁLE U GEN.FIN.ŘED.</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</si>
  <si>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theme="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</si>
  <si>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theme="1"/>
        <rFont val="Calibri"/>
        <family val="2"/>
        <charset val="238"/>
        <scheme val="minor"/>
      </rPr>
      <t>ODVOLÁNÍ PROTI PV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</si>
  <si>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charset val="238"/>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</si>
  <si>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charset val="238"/>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</si>
  <si>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</si>
  <si>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</si>
  <si>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</si>
  <si>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t xml:space="preserve">96 798,25
uhrazeno
      387 193,00
podaná žádost o vratku
290 394,75 </t>
  </si>
  <si>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</si>
  <si>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</si>
  <si>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</si>
  <si>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</si>
  <si>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charset val="238"/>
        <scheme val="minor"/>
      </rPr>
      <t>ODVOLÁNÍ PROTI PV</t>
    </r>
    <r>
      <rPr>
        <sz val="11"/>
        <rFont val="Calibri"/>
        <family val="2"/>
        <charset val="238"/>
        <scheme val="minor"/>
      </rPr>
      <t xml:space="preserve">
</t>
    </r>
  </si>
  <si>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</si>
  <si>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</si>
  <si>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</si>
  <si>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</si>
  <si>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</si>
  <si>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</si>
  <si>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</si>
  <si>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</si>
  <si>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</si>
  <si>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</si>
  <si>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</si>
  <si>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</si>
  <si>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</si>
  <si>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</si>
  <si>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</si>
  <si>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</si>
  <si>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</si>
  <si>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</si>
  <si>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</si>
  <si>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</si>
  <si>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</si>
  <si>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</si>
  <si>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</si>
  <si>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</si>
  <si>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</si>
  <si>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</si>
  <si>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</si>
  <si>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PROTKOL O ŠKODĚ, NÁSLEDNĚ BUDE ZASEDAT ŠKODNÍ KOMISE</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</si>
  <si>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 AŽÁDNÝCH OKOLNOSTÍ ZPŮSOBILÝM VÝDEJ PROJEKTU.</t>
    </r>
  </si>
  <si>
    <t>porušení zásady transparentnosti § 6 ZVZ - požadavek na dispozici s obalovnou - 10 % z VZ</t>
  </si>
  <si>
    <t>porušení zásady transparentnosti § 6 ZVZ - požadavek na dispozici s obalovnou - 5 % Z VZ</t>
  </si>
  <si>
    <r>
      <t xml:space="preserve">oznámení o udělení korekce z 22.9.2014; rozhodnutí o námitkách ze dne 5.12.2014 - neakceptovány; 30.5.2015 MŽP zaslalo podnět na FÚ (upřesnění částky);
vyúčtování projektu v RKK dne 13.11.2017, č.RK 1374/11/17
</t>
    </r>
    <r>
      <rPr>
        <b/>
        <sz val="16"/>
        <rFont val="Calibri"/>
        <family val="2"/>
        <charset val="238"/>
        <scheme val="minor"/>
      </rPr>
      <t>MŽP ŘEŠÍ S FINANČNÍM ÚŘADEM; BUDE ŘEŠENO JAKO ŠKODNÍ PŘÍPAD</t>
    </r>
  </si>
  <si>
    <r>
      <t xml:space="preserve">12.7.2016 se KK vyjádřil k předmětné věci na SFŽP; 5.10.2017 z MŽP Výzva k úhradě prostředků dotčených pochybením; RKK dne 23.10.2017 schválila úhradu výzvy, uhrazeno dne 30.10.2017
</t>
    </r>
    <r>
      <rPr>
        <b/>
        <sz val="16"/>
        <color theme="1"/>
        <rFont val="Calibri"/>
        <family val="2"/>
        <charset val="238"/>
        <scheme val="minor"/>
      </rPr>
      <t>BYLO ŘEŠENO JAKO ŠKODNÍ PŘÍPAD</t>
    </r>
    <r>
      <rPr>
        <sz val="11"/>
        <color theme="1"/>
        <rFont val="Calibri"/>
        <family val="2"/>
        <charset val="238"/>
        <scheme val="minor"/>
      </rPr>
      <t xml:space="preserve">
</t>
    </r>
  </si>
  <si>
    <r>
      <rPr>
        <sz val="11"/>
        <color indexed="17"/>
        <rFont val="Calibri"/>
        <family val="2"/>
        <charset val="238"/>
      </rPr>
      <t>1 004 341,50</t>
    </r>
    <r>
      <rPr>
        <sz val="11"/>
        <color indexed="36"/>
        <rFont val="Calibri"/>
        <family val="2"/>
        <charset val="238"/>
      </rPr>
      <t xml:space="preserve">
za PV č. 2/2014 uhrazeno  </t>
    </r>
    <r>
      <rPr>
        <sz val="11"/>
        <color indexed="17"/>
        <rFont val="Calibri"/>
        <family val="2"/>
        <charset val="238"/>
      </rPr>
      <t>4 381 350,00,</t>
    </r>
    <r>
      <rPr>
        <sz val="11"/>
        <color indexed="36"/>
        <rFont val="Calibri"/>
        <family val="2"/>
        <charset val="238"/>
      </rPr>
      <t xml:space="preserve"> č. 3/2014  uhrazeno </t>
    </r>
    <r>
      <rPr>
        <sz val="11"/>
        <color indexed="17"/>
        <rFont val="Calibri"/>
        <family val="2"/>
        <charset val="238"/>
      </rPr>
      <t>1 844 554,00</t>
    </r>
    <r>
      <rPr>
        <sz val="11"/>
        <color indexed="36"/>
        <rFont val="Calibri"/>
        <family val="2"/>
        <charset val="238"/>
      </rPr>
      <t xml:space="preserve"> a č. 5 uhrazeno </t>
    </r>
    <r>
      <rPr>
        <sz val="11"/>
        <color indexed="17"/>
        <rFont val="Calibri"/>
        <family val="2"/>
        <charset val="238"/>
      </rPr>
      <t xml:space="preserve">420 270,00 </t>
    </r>
    <r>
      <rPr>
        <sz val="11"/>
        <color indexed="36"/>
        <rFont val="Calibri"/>
        <family val="2"/>
        <charset val="238"/>
      </rPr>
      <t>+</t>
    </r>
    <r>
      <rPr>
        <sz val="11"/>
        <color indexed="17"/>
        <rFont val="Calibri"/>
        <family val="2"/>
        <charset val="238"/>
      </rPr>
      <t xml:space="preserve">  </t>
    </r>
    <r>
      <rPr>
        <sz val="11"/>
        <color indexed="36"/>
        <rFont val="Calibri"/>
        <family val="2"/>
        <charset val="238"/>
      </rPr>
      <t xml:space="preserve"> a požádáno o vratku přeplatku  </t>
    </r>
    <r>
      <rPr>
        <sz val="11"/>
        <color indexed="17"/>
        <rFont val="Calibri"/>
        <family val="2"/>
        <charset val="238"/>
      </rPr>
      <t xml:space="preserve"> 3 943 215,00 + 1 383 415,50 + 315 202,00   </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</si>
  <si>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</si>
  <si>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ve výši 2.078,- nebyla podávána žádost o prominutí z důvodu hospodárnosti; částka ve výši 13.849,- Kč byla řešena jako škodní případ - nebude vymáháno
</t>
    </r>
    <r>
      <rPr>
        <b/>
        <sz val="16"/>
        <rFont val="Calibri"/>
        <family val="2"/>
        <charset val="238"/>
        <scheme val="minor"/>
      </rPr>
      <t>KONEČNÝ STAV - ŠKODA NEBUDE VYMÁHÁNA</t>
    </r>
    <r>
      <rPr>
        <sz val="11"/>
        <rFont val="Calibri"/>
        <family val="2"/>
        <charset val="238"/>
        <scheme val="minor"/>
      </rPr>
      <t xml:space="preserve">
</t>
    </r>
  </si>
  <si>
    <r>
      <t xml:space="preserve">dne 5.12.2017 KK podal podnět na ÚOHS, správní poplatek ve výši 10 tis. Kč uhrazen dne 22.11.2017; dne 4.1.2018 z ÚOHS - Oznámení o výsledku šetření podnětu - nezahájí správní řízení
</t>
    </r>
    <r>
      <rPr>
        <b/>
        <sz val="16"/>
        <rFont val="Calibri"/>
        <family val="2"/>
        <charset val="238"/>
        <scheme val="minor"/>
      </rPr>
      <t>NEBUDE ZAHÁJENO SPRÁVNÍ ŘÍZENÍ</t>
    </r>
  </si>
  <si>
    <r>
      <t xml:space="preserve">24.4.2017 ze SFŽP Protokol o kontrole, dne 15.5.2017 odeslána na SFŽP námitky; 9.6.2017 Rozhodnutí o námitce - zamítnuto; dne 11.12.2017 Výzva k úhradě prostředků z MŽP; RKK usnesením č. RK 5/1/18 ze dne 8.1.2018 schválila výzvu neuhradit
</t>
    </r>
    <r>
      <rPr>
        <b/>
        <sz val="16"/>
        <rFont val="Calibri"/>
        <family val="2"/>
        <charset val="238"/>
        <scheme val="minor"/>
      </rPr>
      <t>OČEKÁVÁME ZAHÁJENÍ DAŇOVÉHO ŘÍZENÍ</t>
    </r>
  </si>
  <si>
    <r>
      <t xml:space="preserve">dne 23.10.2017 Oznámení o ukončení kontroly z CRR, stížnost do 24.11.2017, dne 15.11.2017 odeslaná stížnost na CRR a MMR; dne 15.12.2017 z CRR vypořádání stížnosti - zamítnutí
</t>
    </r>
    <r>
      <rPr>
        <b/>
        <sz val="16"/>
        <color theme="1"/>
        <rFont val="Calibri"/>
        <family val="2"/>
        <charset val="238"/>
        <scheme val="minor"/>
      </rPr>
      <t>PO UKONČENÍ PROJEKTU MOŽNÝ SPOR Z VPS</t>
    </r>
  </si>
  <si>
    <t>rekonstrukce analytické laboratoře - diky  havarijnímu stavu staré budovy Střední uměleckoprůmyslové školy K.Vary nelze v době udržitelnosti projektu laboratoř  využívat</t>
  </si>
  <si>
    <r>
      <t xml:space="preserve">datum úhrady 16.1.2015
</t>
    </r>
    <r>
      <rPr>
        <b/>
        <sz val="16"/>
        <color theme="1"/>
        <rFont val="Calibri"/>
        <family val="2"/>
        <charset val="238"/>
        <scheme val="minor"/>
      </rPr>
      <t>KONEČNÝ STAV - ÚROK Z POSEČKÁNÍ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</si>
  <si>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6"/>
        <rFont val="Calibri"/>
        <family val="2"/>
        <charset val="238"/>
        <scheme val="minor"/>
      </rPr>
      <t xml:space="preserve">MŠMT ŘEŠÍ S FINANČNÍM ÚŘADEM (částku ve výši 597.901,60 Kč); 
ČÁSTKA VE VÝŠI 14.996,- Kč NEBUDE VYMÁHANA
</t>
    </r>
  </si>
  <si>
    <r>
      <t xml:space="preserve">10.5.2016 ÚRR Výzva k vrácení dotace dotčené nesrovnalostí, uhrazeno 24.5.2016;
schv.usn.č.RK 586/05/16
</t>
    </r>
    <r>
      <rPr>
        <b/>
        <sz val="14"/>
        <color theme="1"/>
        <rFont val="Calibri"/>
        <family val="2"/>
        <charset val="238"/>
        <scheme val="minor"/>
      </rPr>
      <t>VÝZVA UHRAZENA</t>
    </r>
  </si>
  <si>
    <r>
      <t xml:space="preserve">18.7.2017 doručen platební výměr na penále
</t>
    </r>
    <r>
      <rPr>
        <b/>
        <sz val="14"/>
        <color theme="1"/>
        <rFont val="Calibri"/>
        <family val="2"/>
        <charset val="238"/>
        <scheme val="minor"/>
      </rPr>
      <t>PLATEBNÍ VÝMĚR NA PENÁLE UHRAZEN, PODÁNA ŽÁDOST O PROMINUTÍ ODVODU I PENÁLE</t>
    </r>
  </si>
  <si>
    <r>
      <t xml:space="preserve">7.8.2014 - Oznámení o nesrovnalosti a předání věci správci daně - z MŠMT; 
25.4.2016 - Oznámení z MŠMT, trvá na nesrovnalosti a věc předá opětovně na FÚ
</t>
    </r>
    <r>
      <rPr>
        <b/>
        <sz val="16"/>
        <rFont val="Calibri"/>
        <family val="2"/>
        <charset val="238"/>
        <scheme val="minor"/>
      </rPr>
      <t>MŠMT ŘEŠÍ S FINANČNÍM ÚŘADEM</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</si>
  <si>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t>
    </r>
    <r>
      <rPr>
        <b/>
        <sz val="14"/>
        <color theme="1"/>
        <rFont val="Calibri"/>
        <family val="2"/>
        <charset val="238"/>
        <scheme val="minor"/>
      </rPr>
      <t>ŠKODA BUDE VYMÁHÁNA VE VÝŠI 4,5 NÁSOBKU PLATU</t>
    </r>
    <r>
      <rPr>
        <sz val="11"/>
        <color theme="1"/>
        <rFont val="Calibri"/>
        <family val="2"/>
        <charset val="238"/>
        <scheme val="minor"/>
      </rPr>
      <t xml:space="preserve">
</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</si>
  <si>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ovolací orgán o zrušení PV 6/2014, který činil po prominutí 1.699.600,-Kč
dne 12.12. rozhodl odvolací orgán o zrušení PV 7/2014, který činil po částečném prominutí 7.050.874,-Kč
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</si>
  <si>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charset val="238"/>
      </rPr>
      <t xml:space="preserve">30. 5. 2017 DORUČENY ROZHODNUTÍ O ODVOLÁNí PROTI PV Č. 8/2014, 9/2014, 10/2014
</t>
    </r>
    <r>
      <rPr>
        <sz val="11"/>
        <color indexed="8"/>
        <rFont val="Calibri"/>
        <family val="2"/>
        <charset val="238"/>
      </rPr>
      <t>dne 19.12.2017 zaslala RRSZ přípis s informací o rozhodnutí VRR o nevrácení vratitelného přeplatku u PV č.9/2014
dne 2.1.2018 podala KSÚS proti obdržené informace odvolání</t>
    </r>
    <r>
      <rPr>
        <b/>
        <sz val="11"/>
        <color indexed="8"/>
        <rFont val="Calibri"/>
        <family val="2"/>
        <charset val="238"/>
      </rPr>
      <t xml:space="preserve">
OČEKÁVÁME ROZHODNUTÍ MF O ODVOLÁNÍ PROTI PV Č.9/2014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</si>
  <si>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</si>
  <si>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sz val="11"/>
        <color indexed="8"/>
        <rFont val="Calibri"/>
        <family val="2"/>
        <charset val="238"/>
      </rPr>
      <t>9.1.2018 zahájil ÚRR daňové řízení</t>
    </r>
    <r>
      <rPr>
        <b/>
        <sz val="11"/>
        <color indexed="8"/>
        <rFont val="Calibri"/>
        <family val="2"/>
        <charset val="238"/>
      </rPr>
      <t xml:space="preserve">
OČEKÁVÁME VYSTAVENÍ PLATEBNÍCH VÝMĚRŮ</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</si>
  <si>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t>
    </r>
    <r>
      <rPr>
        <b/>
        <sz val="11"/>
        <color indexed="8"/>
        <rFont val="Calibri"/>
        <family val="2"/>
        <charset val="238"/>
      </rPr>
      <t>OČEKÁVÁME ROZHODNUTÍ VE SPORU</t>
    </r>
  </si>
  <si>
    <r>
      <t>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</si>
  <si>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</si>
  <si>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</si>
  <si>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sz val="11"/>
        <rFont val="Calibri"/>
        <family val="2"/>
        <charset val="238"/>
      </rPr>
      <t xml:space="preserve">9.1.2018 zahájil ÚRR daňové řízení
</t>
    </r>
    <r>
      <rPr>
        <b/>
        <sz val="11"/>
        <rFont val="Calibri"/>
        <family val="2"/>
        <charset val="238"/>
      </rPr>
      <t>OČEKÁVÁME VYSTAVENÍ PLATEBNÍHO VÝMĚRU</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</si>
  <si>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</si>
  <si>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</si>
  <si>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9.1.2018 zahájil ÚRR daňové řízení
</t>
    </r>
    <r>
      <rPr>
        <b/>
        <sz val="11"/>
        <color indexed="8"/>
        <rFont val="Calibri"/>
        <family val="2"/>
        <charset val="238"/>
      </rPr>
      <t>OČEKÁVÁME VYSTAVENÍ PLATEBNÍHO VÝMĚRU</t>
    </r>
  </si>
  <si>
    <r>
      <t xml:space="preserve">dne 24.1.2018 - e-mailem sdělení z MŠMT o sankci, možno podat do 8.2.2018 námitky, sankce bude předána na FÚ; dne 6.2.2018 na MŠMT odeslány námitky
</t>
    </r>
    <r>
      <rPr>
        <b/>
        <sz val="14"/>
        <rFont val="Calibri"/>
        <family val="2"/>
        <charset val="238"/>
        <scheme val="minor"/>
      </rPr>
      <t>BUDE ZAHÁJENO DAŇOVÉ ŘÍZENÍ</t>
    </r>
  </si>
  <si>
    <t xml:space="preserve">23.8.2017 z MF oznámení o auditu operace, 25.10.2017 z MF Návrh zprávy o ausitu operace, stanovisko do 6.11.2017; stanovisko nebylo podáno, dne 30.11.2017 zpráva o auditu operace z MF; dne 16.2.2018 z MPSV předání podkladů k prošetření podezření na porušení rozp.kázně na FÚ
</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</si>
  <si>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t>
    </r>
    <r>
      <rPr>
        <b/>
        <sz val="14"/>
        <rFont val="Calibri"/>
        <family val="2"/>
        <charset val="238"/>
        <scheme val="minor"/>
      </rPr>
      <t>MOŽNO PODAT SPRÁVNÍ ŽALOBU;
KK BUDE PODÁVAT ŽÁDOST O PROMIN.ODVODU A PENÁLE</t>
    </r>
    <r>
      <rPr>
        <sz val="11"/>
        <rFont val="Calibri"/>
        <family val="2"/>
        <charset val="238"/>
        <scheme val="minor"/>
      </rPr>
      <t xml:space="preserve">
</t>
    </r>
  </si>
  <si>
    <r>
      <t xml:space="preserve">dne 22.2.2018 z FÚ platební výměry na penále ve výši 17.228,- Kč a 3.041,- Kč
</t>
    </r>
    <r>
      <rPr>
        <b/>
        <sz val="14"/>
        <rFont val="Calibri"/>
        <family val="2"/>
        <charset val="238"/>
        <scheme val="minor"/>
      </rPr>
      <t>KK BUDE PODÁVAT ŽÁDOST O PROMIN.ODVODU A PENÁLE</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</si>
  <si>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t>
    </r>
    <r>
      <rPr>
        <b/>
        <sz val="14"/>
        <rFont val="Calibri"/>
        <family val="2"/>
        <charset val="238"/>
        <scheme val="minor"/>
      </rPr>
      <t>MOŽNO PODAT SPRÁVNÍ ŽALOBU
KK BUDE PODÁVAT ŽÁDOST O PROMIN.ODVODU A PENÁLE</t>
    </r>
    <r>
      <rPr>
        <sz val="11"/>
        <rFont val="Calibri"/>
        <family val="2"/>
        <charset val="238"/>
        <scheme val="minor"/>
      </rPr>
      <t xml:space="preserve">
</t>
    </r>
  </si>
  <si>
    <r>
      <t xml:space="preserve">dne 22.2.2018 z FÚ platební výměry na penále ve výši 1.970.915,-Kč a 347.809,-Kč
</t>
    </r>
    <r>
      <rPr>
        <b/>
        <sz val="14"/>
        <rFont val="Calibri"/>
        <family val="2"/>
        <charset val="238"/>
        <scheme val="minor"/>
      </rPr>
      <t>KK BUDE PODÁVAT ŽÁDOST O PROMIN.ODVODU A PENÁLE</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</si>
  <si>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t>
    </r>
    <r>
      <rPr>
        <b/>
        <sz val="14"/>
        <color theme="1"/>
        <rFont val="Calibri"/>
        <family val="2"/>
        <charset val="238"/>
        <scheme val="minor"/>
      </rPr>
      <t>OČEKÁVÁME VYSTAVENÍ PV NA ODVOD A PV NA PENÁLE</t>
    </r>
    <r>
      <rPr>
        <sz val="11"/>
        <color theme="1"/>
        <rFont val="Calibri"/>
        <family val="2"/>
        <charset val="238"/>
        <scheme val="minor"/>
      </rPr>
      <t xml:space="preserve">
</t>
    </r>
    <r>
      <rPr>
        <b/>
        <sz val="16"/>
        <color theme="1"/>
        <rFont val="Calibri"/>
        <family val="2"/>
        <charset val="238"/>
        <scheme val="minor"/>
      </rPr>
      <t/>
    </r>
  </si>
  <si>
    <r>
      <t xml:space="preserve">proveden přesun do nezpůsobilých výdajů- není pokryto dotací;  zbývající část dotace byla poskytnuta v 9/2014; 
</t>
    </r>
    <r>
      <rPr>
        <b/>
        <sz val="11"/>
        <color indexed="8"/>
        <rFont val="Calibri"/>
        <family val="2"/>
        <charset val="238"/>
      </rPr>
      <t>30.3.2015</t>
    </r>
    <r>
      <rPr>
        <sz val="11"/>
        <color indexed="8"/>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charset val="238"/>
      </rPr>
      <t xml:space="preserve">samostatném řízení; </t>
    </r>
    <r>
      <rPr>
        <sz val="11"/>
        <color indexed="8"/>
        <rFont val="Calibri"/>
        <family val="2"/>
        <charset val="238"/>
      </rPr>
      <t xml:space="preserve">16.6.2015 doručeno vyjádření ÚRR ve věci sporu, 24.6.2015  odesláno na MF ČR  stanovisko ISŠTE; 
11.5.2015 zahájen MF ČR audit operace za II.etapu projektu;
31.8.2015 doručeno </t>
    </r>
    <r>
      <rPr>
        <b/>
        <sz val="11"/>
        <color indexed="8"/>
        <rFont val="Calibri"/>
        <family val="2"/>
        <charset val="238"/>
      </rPr>
      <t>rozhodnutí MF ČR ve prospěch ISŠTE</t>
    </r>
    <r>
      <rPr>
        <sz val="11"/>
        <color indexed="8"/>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630.739,-Kč.
19.2.2018 podána správní žaloba proti rozhodnutí o sporu
</t>
    </r>
    <r>
      <rPr>
        <b/>
        <sz val="11"/>
        <color indexed="8"/>
        <rFont val="Calibri"/>
        <family val="2"/>
        <charset val="238"/>
      </rPr>
      <t>OČEKÁVÁME ROZHODNUTÍ O SPORU</t>
    </r>
  </si>
  <si>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</si>
  <si>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datum úhrady  2/2013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</si>
  <si>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 dne 7.11.2017 FÚ Rozhodnutí o přeplatku ve výši 8.505,- Kč; dne 13.11.2017 FÚ vrátil prominutý odvod ve výši 8.505,-Kč; škoda ve výši 1.501,- Kč byla řešena jako škodní případ - nebude vymáháno
</t>
    </r>
    <r>
      <rPr>
        <b/>
        <sz val="16"/>
        <rFont val="Calibri"/>
        <family val="2"/>
        <charset val="238"/>
        <scheme val="minor"/>
      </rPr>
      <t>KONEČNÝ STAV -ŠKODA NEBUDE VYMÁHÁNA</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</si>
  <si>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10.006,-Kč
</t>
    </r>
    <r>
      <rPr>
        <b/>
        <sz val="16"/>
        <rFont val="Calibri"/>
        <family val="2"/>
        <charset val="238"/>
        <scheme val="minor"/>
      </rPr>
      <t>KONEČNÝ STAV - PENÁLE VRÁCENO V PLNÉ VÝŠI</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</si>
  <si>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6"/>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</si>
  <si>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6"/>
        <rFont val="Calibri"/>
        <family val="2"/>
        <charset val="238"/>
        <scheme val="minor"/>
      </rPr>
      <t>KONEČNÝ STAV - ŠKODA NEBUDE VYMÁHÁNA</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</si>
  <si>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charset val="238"/>
        <scheme val="minor"/>
      </rPr>
      <t>ŠKODNÍ PŘÍPAD - UKONČEN (škoda nebude vymáhána)</t>
    </r>
  </si>
  <si>
    <r>
      <t xml:space="preserve">oznamovacím dopisem ze dne 28.2.2013 byl projekt pozastaven z důvodů šetření nesrovnalostí;
</t>
    </r>
    <r>
      <rPr>
        <b/>
        <sz val="16"/>
        <color theme="1"/>
        <rFont val="Calibri"/>
        <family val="2"/>
        <charset val="238"/>
        <scheme val="minor"/>
      </rPr>
      <t>PROJEKT POZASTAVEN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</si>
  <si>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4"/>
        <color theme="1"/>
        <rFont val="Calibri"/>
        <family val="2"/>
        <charset val="238"/>
        <scheme val="minor"/>
      </rPr>
      <t>KONEČNÝ STAV - ŠKODA NEBUDE VYMÁHÁNA</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</si>
  <si>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4"/>
        <color theme="1"/>
        <rFont val="Calibri"/>
        <family val="2"/>
        <charset val="238"/>
        <scheme val="minor"/>
      </rPr>
      <t>BUDE ŘEŠENO JAKO ŠKODNÍ PŘÍPAD</t>
    </r>
    <r>
      <rPr>
        <sz val="11"/>
        <color theme="1"/>
        <rFont val="Calibri"/>
        <family val="2"/>
        <charset val="238"/>
        <scheme val="minor"/>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</si>
  <si>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 RKK 1329/11/17 ze dne 13.11.2017
</t>
    </r>
    <r>
      <rPr>
        <b/>
        <sz val="16"/>
        <color theme="1"/>
        <rFont val="Calibri"/>
        <family val="2"/>
        <charset val="238"/>
        <scheme val="minor"/>
      </rPr>
      <t>KONEČNÝ STAV - ŠKODA NEBUDE VYMÁHÁNA</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</si>
  <si>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</si>
  <si>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</si>
  <si>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</si>
  <si>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</si>
  <si>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</si>
  <si>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4"/>
        <color theme="1"/>
        <rFont val="Calibri"/>
        <family val="2"/>
        <charset val="238"/>
        <scheme val="minor"/>
      </rPr>
      <t>ŠKODA 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</si>
  <si>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t>
    </r>
    <r>
      <rPr>
        <b/>
        <sz val="14"/>
        <color theme="1"/>
        <rFont val="Calibri"/>
        <family val="2"/>
        <charset val="238"/>
        <scheme val="minor"/>
      </rPr>
      <t>OČEKÁVÁME VYSTAVENÍ PV NA ODVOD A PV NA PENÁLE</t>
    </r>
    <r>
      <rPr>
        <b/>
        <sz val="16"/>
        <color theme="1"/>
        <rFont val="Calibri"/>
        <family val="2"/>
        <charset val="238"/>
        <scheme val="minor"/>
      </rPr>
      <t/>
    </r>
  </si>
  <si>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</si>
  <si>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rgb="FFFF0000"/>
        <rFont val="Calibri"/>
        <family val="2"/>
        <charset val="238"/>
        <scheme val="minor"/>
      </rPr>
      <t xml:space="preserve"> </t>
    </r>
    <r>
      <rPr>
        <sz val="11"/>
        <rFont val="Calibri"/>
        <family val="2"/>
        <charset val="238"/>
        <scheme val="minor"/>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charset val="238"/>
        <scheme val="minor"/>
      </rPr>
      <t>ŽÁDOST O PROMINUTÍ ODVODU A DOSUD NEVYM.PENÁLE NA GENER.FIN.ŘED.
SPRÁVNÍ ŽALOBA PROTI ROZHODNUTÍ O ODVOLÁNÍ - PV NA ODVOD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</si>
</sst>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sz val="11"/>
      <color theme="7"/>
      <name val="Calibri"/>
      <family val="2"/>
      <charset val="238"/>
      <scheme val="minor"/>
    </font>
    <font>
      <sz val="12"/>
      <color theme="3" tint="0.39997558519241921"/>
      <name val="Calibri"/>
      <family val="2"/>
      <charset val="238"/>
      <scheme val="minor"/>
    </font>
    <font>
      <b/>
      <sz val="16"/>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sz val="11"/>
      <color indexed="17"/>
      <name val="Calibri"/>
      <family val="2"/>
      <charset val="238"/>
    </font>
    <font>
      <sz val="11"/>
      <color indexed="36"/>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b/>
      <sz val="14"/>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s>
  <cellStyleXfs count="10">
    <xf numFmtId="0" fontId="0" fillId="0" borderId="0"/>
    <xf numFmtId="0" fontId="101" fillId="0" borderId="0"/>
    <xf numFmtId="0" fontId="102" fillId="0" borderId="0"/>
    <xf numFmtId="0" fontId="93" fillId="0" borderId="0"/>
    <xf numFmtId="0" fontId="103" fillId="0" borderId="0"/>
    <xf numFmtId="0" fontId="93" fillId="0" borderId="0"/>
    <xf numFmtId="0" fontId="92" fillId="0" borderId="0"/>
    <xf numFmtId="0" fontId="91" fillId="11" borderId="1"/>
    <xf numFmtId="0" fontId="89" fillId="0" borderId="0"/>
    <xf numFmtId="0" fontId="88" fillId="0" borderId="0"/>
  </cellStyleXfs>
  <cellXfs count="1198">
    <xf numFmtId="0" fontId="0" fillId="0" borderId="0" xfId="0"/>
    <xf numFmtId="0" fontId="95" fillId="0" borderId="0" xfId="0" applyFont="1"/>
    <xf numFmtId="0" fontId="97" fillId="0" borderId="1" xfId="0" applyFont="1" applyBorder="1" applyAlignment="1">
      <alignment horizontal="center" vertical="center"/>
    </xf>
    <xf numFmtId="0" fontId="9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9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9" fillId="0" borderId="0" xfId="0" applyNumberFormat="1" applyFont="1" applyAlignment="1">
      <alignment horizontal="center" vertical="center"/>
    </xf>
    <xf numFmtId="4" fontId="0" fillId="0" borderId="0" xfId="0" applyNumberFormat="1" applyAlignment="1">
      <alignment vertical="center"/>
    </xf>
    <xf numFmtId="0" fontId="94" fillId="0" borderId="0" xfId="0" applyFont="1"/>
    <xf numFmtId="0" fontId="0" fillId="0" borderId="0" xfId="0" applyAlignment="1">
      <alignment horizontal="center"/>
    </xf>
    <xf numFmtId="0" fontId="94" fillId="0" borderId="0" xfId="0" applyFont="1" applyFill="1"/>
    <xf numFmtId="4" fontId="100" fillId="0" borderId="1" xfId="0" applyNumberFormat="1" applyFont="1" applyBorder="1" applyAlignment="1">
      <alignment horizontal="right" vertical="center" wrapText="1"/>
    </xf>
    <xf numFmtId="0" fontId="93" fillId="0" borderId="6" xfId="5" applyBorder="1" applyAlignment="1">
      <alignment vertical="center" wrapText="1"/>
    </xf>
    <xf numFmtId="0" fontId="93" fillId="0" borderId="2" xfId="5" applyBorder="1" applyAlignment="1">
      <alignment vertical="center" wrapText="1"/>
    </xf>
    <xf numFmtId="0" fontId="93" fillId="0" borderId="2" xfId="5" applyBorder="1" applyAlignment="1">
      <alignment horizontal="left" vertical="center" wrapText="1"/>
    </xf>
    <xf numFmtId="0" fontId="0" fillId="0" borderId="1" xfId="0" applyFill="1" applyBorder="1"/>
    <xf numFmtId="4" fontId="93" fillId="0" borderId="2" xfId="0" applyNumberFormat="1" applyFont="1" applyBorder="1" applyAlignment="1">
      <alignment vertical="center"/>
    </xf>
    <xf numFmtId="0" fontId="93" fillId="0" borderId="4" xfId="0" applyFont="1" applyBorder="1" applyAlignment="1">
      <alignment vertical="center" wrapText="1"/>
    </xf>
    <xf numFmtId="0" fontId="0" fillId="0" borderId="4" xfId="0" applyBorder="1" applyAlignment="1">
      <alignment horizontal="center" vertical="center"/>
    </xf>
    <xf numFmtId="0" fontId="96" fillId="4" borderId="8" xfId="0" applyFont="1" applyFill="1" applyBorder="1" applyAlignment="1">
      <alignment horizontal="center" vertical="center" textRotation="90" wrapText="1"/>
    </xf>
    <xf numFmtId="0" fontId="96" fillId="4" borderId="8" xfId="0" applyFont="1" applyFill="1" applyBorder="1" applyAlignment="1">
      <alignment horizontal="center" vertical="center" wrapText="1"/>
    </xf>
    <xf numFmtId="0" fontId="9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6" fillId="4" borderId="11" xfId="0" applyFont="1" applyFill="1" applyBorder="1" applyAlignment="1">
      <alignment horizontal="center" vertical="center" wrapText="1"/>
    </xf>
    <xf numFmtId="0" fontId="96" fillId="4" borderId="13" xfId="0" applyFont="1" applyFill="1" applyBorder="1" applyAlignment="1">
      <alignment horizontal="center" vertical="center" wrapText="1"/>
    </xf>
    <xf numFmtId="0" fontId="9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04" fillId="0" borderId="17" xfId="5" applyFont="1" applyBorder="1" applyAlignment="1">
      <alignment horizontal="left" vertical="center" wrapText="1"/>
    </xf>
    <xf numFmtId="0" fontId="104" fillId="3" borderId="18" xfId="0" applyFont="1" applyFill="1" applyBorder="1" applyAlignment="1">
      <alignment horizontal="left" vertical="center" wrapText="1"/>
    </xf>
    <xf numFmtId="0" fontId="93" fillId="0" borderId="17" xfId="5" applyFont="1" applyBorder="1" applyAlignment="1">
      <alignment horizontal="left" vertical="center" wrapText="1"/>
    </xf>
    <xf numFmtId="0" fontId="104" fillId="0" borderId="17" xfId="5" applyFont="1" applyBorder="1" applyAlignment="1">
      <alignment vertical="center" wrapText="1"/>
    </xf>
    <xf numFmtId="0" fontId="0" fillId="0" borderId="2" xfId="0" applyFill="1" applyBorder="1"/>
    <xf numFmtId="0" fontId="9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94" fillId="3" borderId="0" xfId="0" applyFont="1" applyFill="1"/>
    <xf numFmtId="0" fontId="94" fillId="7" borderId="0" xfId="0" applyFont="1" applyFill="1"/>
    <xf numFmtId="0" fontId="94" fillId="0" borderId="0" xfId="0" applyFont="1" applyAlignment="1">
      <alignment vertical="center"/>
    </xf>
    <xf numFmtId="0" fontId="94" fillId="9" borderId="0" xfId="0" applyFont="1" applyFill="1" applyBorder="1"/>
    <xf numFmtId="0" fontId="94" fillId="8" borderId="0" xfId="0" applyFont="1" applyFill="1" applyBorder="1"/>
    <xf numFmtId="0" fontId="94" fillId="10" borderId="0" xfId="0" applyFont="1" applyFill="1"/>
    <xf numFmtId="0" fontId="0" fillId="10" borderId="18" xfId="0" applyFill="1" applyBorder="1" applyAlignment="1">
      <alignment horizontal="left" vertical="center" wrapText="1"/>
    </xf>
    <xf numFmtId="0" fontId="97" fillId="0" borderId="0" xfId="0" applyFont="1" applyBorder="1" applyAlignment="1">
      <alignment horizontal="center" vertical="center"/>
    </xf>
    <xf numFmtId="0" fontId="93" fillId="0" borderId="0" xfId="0" applyFont="1" applyBorder="1" applyAlignment="1">
      <alignment vertical="center" wrapText="1"/>
    </xf>
    <xf numFmtId="0" fontId="0" fillId="0" borderId="0" xfId="0" applyBorder="1" applyAlignment="1">
      <alignment horizontal="left" vertical="center" wrapText="1"/>
    </xf>
    <xf numFmtId="0" fontId="93" fillId="0" borderId="0" xfId="0" applyFont="1" applyBorder="1" applyAlignment="1">
      <alignment horizontal="center" vertical="center"/>
    </xf>
    <xf numFmtId="4" fontId="93" fillId="0" borderId="0" xfId="0" applyNumberFormat="1" applyFont="1" applyBorder="1" applyAlignment="1">
      <alignment vertical="center"/>
    </xf>
    <xf numFmtId="4" fontId="100" fillId="0" borderId="0" xfId="0" applyNumberFormat="1" applyFont="1" applyBorder="1" applyAlignment="1">
      <alignment horizontal="right" vertical="center" wrapText="1"/>
    </xf>
    <xf numFmtId="0" fontId="10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7" fillId="0" borderId="1" xfId="0" applyFont="1" applyBorder="1" applyAlignment="1">
      <alignment horizontal="center" vertical="center"/>
    </xf>
    <xf numFmtId="0" fontId="100" fillId="0" borderId="1" xfId="0" applyFont="1" applyBorder="1" applyAlignment="1">
      <alignment vertical="center" wrapText="1"/>
    </xf>
    <xf numFmtId="0" fontId="100" fillId="0" borderId="2" xfId="5" applyFont="1" applyBorder="1" applyAlignment="1">
      <alignment horizontal="left" vertical="center" wrapText="1"/>
    </xf>
    <xf numFmtId="0" fontId="100" fillId="0" borderId="1" xfId="0" applyFont="1" applyBorder="1" applyAlignment="1">
      <alignment horizontal="center" vertical="center"/>
    </xf>
    <xf numFmtId="0" fontId="100" fillId="0" borderId="1" xfId="0" applyFont="1" applyBorder="1"/>
    <xf numFmtId="0" fontId="100" fillId="0" borderId="2" xfId="0" applyFont="1" applyBorder="1"/>
    <xf numFmtId="0" fontId="100" fillId="0" borderId="17" xfId="5" applyFont="1" applyBorder="1" applyAlignment="1">
      <alignment vertical="center" wrapText="1"/>
    </xf>
    <xf numFmtId="0" fontId="100" fillId="10" borderId="18" xfId="0" applyFont="1" applyFill="1" applyBorder="1" applyAlignment="1">
      <alignment horizontal="left" vertical="center" wrapText="1"/>
    </xf>
    <xf numFmtId="0" fontId="108" fillId="0" borderId="5" xfId="0" applyFont="1" applyFill="1" applyBorder="1" applyAlignment="1">
      <alignment horizontal="center" vertical="center" wrapText="1"/>
    </xf>
    <xf numFmtId="0" fontId="108" fillId="0" borderId="2" xfId="0" applyFont="1" applyFill="1" applyBorder="1" applyAlignment="1">
      <alignment horizontal="center" vertical="center" wrapText="1"/>
    </xf>
    <xf numFmtId="0" fontId="90" fillId="0" borderId="1" xfId="0" applyFont="1" applyBorder="1" applyAlignment="1">
      <alignment vertical="center" wrapText="1"/>
    </xf>
    <xf numFmtId="0" fontId="90" fillId="10" borderId="18" xfId="5" applyFont="1" applyFill="1" applyBorder="1" applyAlignment="1">
      <alignment horizontal="left" vertical="center" wrapText="1"/>
    </xf>
    <xf numFmtId="0" fontId="90" fillId="0" borderId="18" xfId="5" applyFont="1" applyBorder="1" applyAlignment="1">
      <alignment horizontal="left" vertical="center" wrapText="1"/>
    </xf>
    <xf numFmtId="0" fontId="9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05" fillId="0" borderId="5" xfId="0" applyFont="1" applyFill="1" applyBorder="1"/>
    <xf numFmtId="0" fontId="105" fillId="0" borderId="1" xfId="0" applyFont="1" applyFill="1" applyBorder="1"/>
    <xf numFmtId="0" fontId="105" fillId="0" borderId="2" xfId="0" applyFont="1" applyFill="1" applyBorder="1"/>
    <xf numFmtId="0" fontId="0" fillId="0" borderId="6" xfId="0" applyBorder="1" applyAlignment="1">
      <alignment horizontal="left" vertical="center" wrapText="1"/>
    </xf>
    <xf numFmtId="0" fontId="10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7" fillId="0" borderId="8" xfId="0" applyFont="1" applyBorder="1" applyAlignment="1">
      <alignment horizontal="center" vertical="center"/>
    </xf>
    <xf numFmtId="0" fontId="93" fillId="0" borderId="8" xfId="0" applyFont="1" applyBorder="1" applyAlignment="1">
      <alignment vertical="center" wrapText="1"/>
    </xf>
    <xf numFmtId="0" fontId="93" fillId="2" borderId="8" xfId="0" applyFont="1" applyFill="1" applyBorder="1" applyAlignment="1">
      <alignment vertical="center" wrapText="1"/>
    </xf>
    <xf numFmtId="0" fontId="0" fillId="0" borderId="9" xfId="0" applyBorder="1" applyAlignment="1">
      <alignment horizontal="left" vertical="center" wrapText="1"/>
    </xf>
    <xf numFmtId="0" fontId="93" fillId="0" borderId="8" xfId="0" applyFont="1" applyBorder="1" applyAlignment="1">
      <alignment horizontal="center" vertical="center"/>
    </xf>
    <xf numFmtId="4" fontId="93" fillId="0" borderId="8" xfId="0" applyNumberFormat="1" applyFont="1" applyBorder="1" applyAlignment="1">
      <alignment vertical="center"/>
    </xf>
    <xf numFmtId="4" fontId="100" fillId="0" borderId="8" xfId="0" applyNumberFormat="1" applyFont="1" applyBorder="1" applyAlignment="1">
      <alignment horizontal="right" vertical="center" wrapText="1"/>
    </xf>
    <xf numFmtId="4" fontId="93" fillId="0" borderId="9" xfId="0" applyNumberFormat="1" applyFont="1" applyBorder="1" applyAlignment="1">
      <alignment vertical="center"/>
    </xf>
    <xf numFmtId="0" fontId="10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94" fillId="0" borderId="4" xfId="0" applyFont="1" applyBorder="1" applyAlignment="1">
      <alignment vertical="center" wrapText="1"/>
    </xf>
    <xf numFmtId="0" fontId="94" fillId="2" borderId="4" xfId="0" applyFont="1" applyFill="1" applyBorder="1" applyAlignment="1">
      <alignment vertical="center" wrapText="1"/>
    </xf>
    <xf numFmtId="4" fontId="94" fillId="0" borderId="4" xfId="0" applyNumberFormat="1" applyFont="1" applyBorder="1" applyAlignment="1">
      <alignment vertical="center"/>
    </xf>
    <xf numFmtId="4" fontId="110" fillId="0" borderId="4" xfId="0" applyNumberFormat="1" applyFont="1" applyBorder="1" applyAlignment="1">
      <alignment horizontal="right" vertical="center" wrapText="1"/>
    </xf>
    <xf numFmtId="4" fontId="94" fillId="0" borderId="6" xfId="0" applyNumberFormat="1" applyFont="1" applyBorder="1" applyAlignment="1">
      <alignment vertical="center"/>
    </xf>
    <xf numFmtId="0" fontId="104" fillId="0" borderId="1" xfId="0" applyFont="1" applyBorder="1" applyAlignment="1">
      <alignment vertical="center" wrapText="1"/>
    </xf>
    <xf numFmtId="0" fontId="104" fillId="0" borderId="2" xfId="5" applyFont="1" applyBorder="1" applyAlignment="1">
      <alignment horizontal="left" vertical="center" wrapText="1"/>
    </xf>
    <xf numFmtId="0" fontId="104" fillId="0" borderId="1" xfId="0" applyFont="1" applyBorder="1" applyAlignment="1">
      <alignment horizontal="center" vertical="center"/>
    </xf>
    <xf numFmtId="4" fontId="104" fillId="0" borderId="1" xfId="0" applyNumberFormat="1" applyFont="1" applyBorder="1" applyAlignment="1">
      <alignment horizontal="right" vertical="center" wrapText="1"/>
    </xf>
    <xf numFmtId="0" fontId="104" fillId="0" borderId="2" xfId="0" applyFont="1" applyBorder="1"/>
    <xf numFmtId="0" fontId="104" fillId="0" borderId="18" xfId="0" applyFont="1" applyFill="1" applyBorder="1" applyAlignment="1">
      <alignment horizontal="left" vertical="center" wrapText="1"/>
    </xf>
    <xf numFmtId="4" fontId="100" fillId="0" borderId="4" xfId="0" applyNumberFormat="1" applyFont="1" applyBorder="1" applyAlignment="1">
      <alignment vertical="center"/>
    </xf>
    <xf numFmtId="0" fontId="0" fillId="0" borderId="0" xfId="0" applyBorder="1"/>
    <xf numFmtId="0" fontId="97" fillId="0" borderId="4" xfId="0" applyFont="1" applyBorder="1" applyAlignment="1">
      <alignment horizontal="center" vertical="center"/>
    </xf>
    <xf numFmtId="0" fontId="93" fillId="0" borderId="4" xfId="5" applyBorder="1" applyAlignment="1">
      <alignment horizontal="left" vertical="center" wrapText="1"/>
    </xf>
    <xf numFmtId="0" fontId="93" fillId="0" borderId="4" xfId="0" applyFont="1" applyBorder="1" applyAlignment="1">
      <alignment horizontal="center" vertical="center"/>
    </xf>
    <xf numFmtId="4" fontId="9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04" fillId="0" borderId="2" xfId="0" applyNumberFormat="1" applyFont="1" applyBorder="1" applyAlignment="1">
      <alignment horizontal="right" vertical="center" wrapText="1"/>
    </xf>
    <xf numFmtId="4" fontId="100" fillId="0" borderId="6" xfId="0" applyNumberFormat="1" applyFont="1" applyBorder="1" applyAlignment="1">
      <alignment vertical="center"/>
    </xf>
    <xf numFmtId="4" fontId="100" fillId="0" borderId="9" xfId="0" applyNumberFormat="1" applyFont="1" applyBorder="1" applyAlignment="1">
      <alignment horizontal="right" vertical="center" wrapText="1"/>
    </xf>
    <xf numFmtId="4" fontId="11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94" fillId="0" borderId="0" xfId="0" applyFont="1" applyFill="1" applyAlignment="1">
      <alignment vertical="center"/>
    </xf>
    <xf numFmtId="0" fontId="94" fillId="0" borderId="0" xfId="0" applyFont="1" applyFill="1" applyBorder="1"/>
    <xf numFmtId="0" fontId="0" fillId="0" borderId="28" xfId="0" applyBorder="1"/>
    <xf numFmtId="0" fontId="0" fillId="0" borderId="27" xfId="0" applyBorder="1"/>
    <xf numFmtId="4" fontId="10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9" fillId="0" borderId="0" xfId="0" applyFont="1" applyBorder="1" applyAlignment="1">
      <alignment vertical="center" wrapText="1"/>
    </xf>
    <xf numFmtId="0" fontId="89" fillId="0" borderId="0" xfId="0" applyFont="1" applyBorder="1" applyAlignment="1">
      <alignment horizontal="center" vertical="center"/>
    </xf>
    <xf numFmtId="4" fontId="89" fillId="0" borderId="0" xfId="0" applyNumberFormat="1" applyFont="1" applyBorder="1" applyAlignment="1">
      <alignment vertical="center"/>
    </xf>
    <xf numFmtId="0" fontId="89" fillId="0" borderId="0" xfId="0" applyFont="1" applyFill="1" applyBorder="1" applyAlignment="1">
      <alignment vertical="center" wrapText="1"/>
    </xf>
    <xf numFmtId="0" fontId="89" fillId="0" borderId="0" xfId="0" applyFont="1" applyFill="1" applyBorder="1" applyAlignment="1">
      <alignment horizontal="center" vertical="center"/>
    </xf>
    <xf numFmtId="4" fontId="89" fillId="0" borderId="0" xfId="0" applyNumberFormat="1" applyFont="1" applyFill="1" applyBorder="1" applyAlignment="1">
      <alignment horizontal="center" vertical="center"/>
    </xf>
    <xf numFmtId="0" fontId="111" fillId="0" borderId="0" xfId="0" applyFont="1" applyFill="1"/>
    <xf numFmtId="0" fontId="111" fillId="0" borderId="0" xfId="0" applyFont="1" applyFill="1" applyBorder="1" applyAlignment="1"/>
    <xf numFmtId="0" fontId="114" fillId="0" borderId="0" xfId="0" applyFont="1"/>
    <xf numFmtId="10" fontId="0" fillId="0" borderId="0" xfId="0" applyNumberFormat="1"/>
    <xf numFmtId="0" fontId="113" fillId="0" borderId="0" xfId="0" applyFont="1"/>
    <xf numFmtId="10" fontId="113" fillId="0" borderId="0" xfId="0" applyNumberFormat="1" applyFont="1"/>
    <xf numFmtId="0" fontId="113" fillId="0" borderId="0" xfId="0" applyFont="1" applyAlignment="1">
      <alignment horizontal="left" vertical="top"/>
    </xf>
    <xf numFmtId="0" fontId="115" fillId="0" borderId="0" xfId="0" applyFont="1" applyBorder="1" applyAlignment="1">
      <alignment horizontal="left" vertical="center" wrapText="1"/>
    </xf>
    <xf numFmtId="10" fontId="100" fillId="0" borderId="0" xfId="0" applyNumberFormat="1" applyFont="1" applyBorder="1" applyAlignment="1">
      <alignment horizontal="left" vertical="center" wrapText="1"/>
    </xf>
    <xf numFmtId="10" fontId="100" fillId="0" borderId="0" xfId="0" applyNumberFormat="1" applyFont="1" applyBorder="1" applyAlignment="1">
      <alignment horizontal="center" vertical="center" wrapText="1"/>
    </xf>
    <xf numFmtId="0" fontId="115" fillId="0" borderId="0" xfId="0" applyFont="1" applyFill="1" applyBorder="1" applyAlignment="1">
      <alignment horizontal="left" vertical="center" wrapText="1"/>
    </xf>
    <xf numFmtId="4" fontId="115" fillId="0" borderId="0" xfId="0" applyNumberFormat="1" applyFont="1" applyFill="1" applyBorder="1" applyAlignment="1">
      <alignment horizontal="right" vertical="center"/>
    </xf>
    <xf numFmtId="4" fontId="116" fillId="0" borderId="0" xfId="0" applyNumberFormat="1" applyFont="1" applyFill="1" applyBorder="1" applyAlignment="1">
      <alignment horizontal="right" vertical="center"/>
    </xf>
    <xf numFmtId="10" fontId="115" fillId="0" borderId="0" xfId="0" applyNumberFormat="1" applyFont="1" applyFill="1" applyBorder="1" applyAlignment="1">
      <alignment horizontal="center" vertical="center"/>
    </xf>
    <xf numFmtId="0" fontId="95" fillId="0" borderId="0" xfId="0" applyFont="1" applyFill="1" applyBorder="1" applyAlignment="1">
      <alignment vertical="center"/>
    </xf>
    <xf numFmtId="0" fontId="120" fillId="17" borderId="8" xfId="0" applyFont="1" applyFill="1" applyBorder="1" applyAlignment="1">
      <alignment horizontal="center" vertical="center" wrapText="1"/>
    </xf>
    <xf numFmtId="0" fontId="120" fillId="17" borderId="9" xfId="0" applyFont="1" applyFill="1" applyBorder="1" applyAlignment="1">
      <alignment horizontal="center" vertical="center" wrapText="1"/>
    </xf>
    <xf numFmtId="0" fontId="120" fillId="17" borderId="23" xfId="0" applyFont="1" applyFill="1" applyBorder="1" applyAlignment="1">
      <alignment horizontal="center" vertical="center" wrapText="1"/>
    </xf>
    <xf numFmtId="0" fontId="120" fillId="17" borderId="11"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4" fontId="87" fillId="2" borderId="5" xfId="0" applyNumberFormat="1" applyFont="1" applyFill="1" applyBorder="1" applyAlignment="1">
      <alignment horizontal="right" vertical="center"/>
    </xf>
    <xf numFmtId="4" fontId="87" fillId="0" borderId="2" xfId="0" applyNumberFormat="1" applyFont="1" applyBorder="1" applyAlignment="1">
      <alignment horizontal="right" vertical="center"/>
    </xf>
    <xf numFmtId="0" fontId="87" fillId="0" borderId="5" xfId="0" applyFont="1" applyBorder="1" applyAlignment="1">
      <alignment vertical="center" wrapText="1"/>
    </xf>
    <xf numFmtId="4" fontId="105" fillId="2" borderId="5" xfId="0" applyNumberFormat="1" applyFont="1" applyFill="1" applyBorder="1" applyAlignment="1">
      <alignment horizontal="right" vertical="center"/>
    </xf>
    <xf numFmtId="4" fontId="87" fillId="2" borderId="2" xfId="0" applyNumberFormat="1" applyFont="1" applyFill="1" applyBorder="1" applyAlignment="1">
      <alignment horizontal="right" vertical="center"/>
    </xf>
    <xf numFmtId="0" fontId="87" fillId="2" borderId="2" xfId="0" applyFont="1" applyFill="1" applyBorder="1" applyAlignment="1">
      <alignment horizontal="left" vertical="center" wrapText="1"/>
    </xf>
    <xf numFmtId="4" fontId="118" fillId="2" borderId="5" xfId="0" applyNumberFormat="1" applyFont="1" applyFill="1" applyBorder="1" applyAlignment="1">
      <alignment horizontal="right" vertical="center"/>
    </xf>
    <xf numFmtId="4" fontId="104" fillId="2" borderId="22" xfId="0" applyNumberFormat="1" applyFont="1" applyFill="1" applyBorder="1" applyAlignment="1">
      <alignment horizontal="right" vertical="center" wrapText="1"/>
    </xf>
    <xf numFmtId="4" fontId="105" fillId="2" borderId="5" xfId="0" applyNumberFormat="1" applyFont="1" applyFill="1" applyBorder="1" applyAlignment="1">
      <alignment horizontal="right" vertical="center" wrapText="1"/>
    </xf>
    <xf numFmtId="0" fontId="87" fillId="0" borderId="2" xfId="0" applyFont="1" applyFill="1" applyBorder="1" applyAlignment="1">
      <alignment horizontal="left" vertical="center" wrapText="1"/>
    </xf>
    <xf numFmtId="0" fontId="87" fillId="0" borderId="1" xfId="0" applyFont="1" applyFill="1" applyBorder="1" applyAlignment="1">
      <alignment vertical="center" wrapText="1"/>
    </xf>
    <xf numFmtId="0" fontId="87" fillId="2" borderId="1" xfId="0" applyFont="1" applyFill="1" applyBorder="1" applyAlignment="1">
      <alignment vertical="center" wrapText="1"/>
    </xf>
    <xf numFmtId="0" fontId="87" fillId="2" borderId="2" xfId="0" applyFont="1" applyFill="1" applyBorder="1" applyAlignment="1">
      <alignment vertical="center" wrapText="1"/>
    </xf>
    <xf numFmtId="4" fontId="87" fillId="0" borderId="2" xfId="0" applyNumberFormat="1" applyFont="1" applyFill="1" applyBorder="1" applyAlignment="1">
      <alignment horizontal="right" vertical="center"/>
    </xf>
    <xf numFmtId="0" fontId="87" fillId="0" borderId="2" xfId="0" applyFont="1" applyBorder="1" applyAlignment="1">
      <alignment horizontal="right"/>
    </xf>
    <xf numFmtId="0" fontId="87" fillId="2" borderId="1" xfId="0" applyFont="1" applyFill="1" applyBorder="1" applyAlignment="1">
      <alignment horizontal="left" vertical="center"/>
    </xf>
    <xf numFmtId="2" fontId="105" fillId="2" borderId="5" xfId="0" applyNumberFormat="1" applyFont="1" applyFill="1" applyBorder="1" applyAlignment="1">
      <alignment horizontal="right" vertical="center"/>
    </xf>
    <xf numFmtId="0" fontId="98" fillId="0" borderId="1" xfId="8" applyFont="1" applyBorder="1" applyAlignment="1">
      <alignment horizontal="left" vertical="center" wrapText="1"/>
    </xf>
    <xf numFmtId="4" fontId="98" fillId="0" borderId="1" xfId="0" applyNumberFormat="1" applyFont="1" applyFill="1" applyBorder="1" applyAlignment="1">
      <alignment horizontal="right" vertical="center"/>
    </xf>
    <xf numFmtId="4" fontId="87" fillId="0" borderId="22" xfId="0" applyNumberFormat="1" applyFont="1" applyFill="1" applyBorder="1" applyAlignment="1">
      <alignment horizontal="right" vertical="center"/>
    </xf>
    <xf numFmtId="0" fontId="104" fillId="0" borderId="1" xfId="0" applyFont="1" applyFill="1" applyBorder="1" applyAlignment="1">
      <alignment vertical="center" wrapText="1"/>
    </xf>
    <xf numFmtId="0" fontId="104" fillId="0" borderId="1" xfId="0" applyFont="1" applyBorder="1" applyAlignment="1">
      <alignment horizontal="left" vertical="center"/>
    </xf>
    <xf numFmtId="0" fontId="104" fillId="2" borderId="1" xfId="0" applyFont="1" applyFill="1" applyBorder="1" applyAlignment="1">
      <alignment horizontal="left" vertical="center" wrapText="1"/>
    </xf>
    <xf numFmtId="0" fontId="104" fillId="0" borderId="2" xfId="0" applyFont="1" applyFill="1" applyBorder="1" applyAlignment="1">
      <alignment horizontal="left" vertical="center" wrapText="1"/>
    </xf>
    <xf numFmtId="4" fontId="104" fillId="2" borderId="22" xfId="0" applyNumberFormat="1" applyFont="1" applyFill="1" applyBorder="1" applyAlignment="1">
      <alignment horizontal="right" vertical="center"/>
    </xf>
    <xf numFmtId="0" fontId="104" fillId="0" borderId="4" xfId="9" applyFont="1" applyBorder="1" applyAlignment="1">
      <alignment horizontal="left" vertical="center" wrapText="1"/>
    </xf>
    <xf numFmtId="4" fontId="104" fillId="0" borderId="2" xfId="0" applyNumberFormat="1" applyFont="1" applyBorder="1" applyAlignment="1">
      <alignment horizontal="right" vertical="center"/>
    </xf>
    <xf numFmtId="0" fontId="87" fillId="2" borderId="6" xfId="0" applyFont="1" applyFill="1" applyBorder="1" applyAlignment="1">
      <alignment horizontal="left" vertical="center" wrapText="1"/>
    </xf>
    <xf numFmtId="0" fontId="98" fillId="0" borderId="1" xfId="0" applyFont="1" applyBorder="1" applyAlignment="1">
      <alignment vertical="center" wrapText="1"/>
    </xf>
    <xf numFmtId="0" fontId="87" fillId="0" borderId="1" xfId="0" applyFont="1" applyBorder="1" applyAlignment="1">
      <alignment vertical="center"/>
    </xf>
    <xf numFmtId="10" fontId="110" fillId="17" borderId="43" xfId="0" applyNumberFormat="1" applyFont="1" applyFill="1" applyBorder="1" applyAlignment="1">
      <alignment horizontal="center" vertical="center" wrapText="1"/>
    </xf>
    <xf numFmtId="0" fontId="94" fillId="0" borderId="6" xfId="0" applyFont="1" applyBorder="1" applyAlignment="1">
      <alignment horizontal="center" vertical="center"/>
    </xf>
    <xf numFmtId="0" fontId="104" fillId="0" borderId="24" xfId="0" applyFont="1" applyFill="1" applyBorder="1" applyAlignment="1">
      <alignment horizontal="center" vertical="center"/>
    </xf>
    <xf numFmtId="4" fontId="108" fillId="0" borderId="12" xfId="0" applyNumberFormat="1" applyFont="1" applyFill="1" applyBorder="1" applyAlignment="1">
      <alignment vertical="center"/>
    </xf>
    <xf numFmtId="4" fontId="104" fillId="0" borderId="6" xfId="0" applyNumberFormat="1" applyFont="1" applyFill="1" applyBorder="1" applyAlignment="1">
      <alignment horizontal="center" vertical="center" wrapText="1"/>
    </xf>
    <xf numFmtId="4" fontId="104" fillId="0" borderId="24" xfId="0" applyNumberFormat="1" applyFont="1" applyFill="1" applyBorder="1" applyAlignment="1">
      <alignment horizontal="center" vertical="center" wrapText="1"/>
    </xf>
    <xf numFmtId="0" fontId="104" fillId="0" borderId="22" xfId="0" applyFont="1" applyBorder="1" applyAlignment="1">
      <alignment horizontal="center" vertical="center"/>
    </xf>
    <xf numFmtId="4" fontId="117" fillId="0" borderId="5" xfId="0" applyNumberFormat="1" applyFont="1" applyFill="1" applyBorder="1" applyAlignment="1">
      <alignment vertical="center"/>
    </xf>
    <xf numFmtId="4" fontId="94" fillId="0" borderId="2" xfId="0" applyNumberFormat="1" applyFont="1" applyFill="1" applyBorder="1" applyAlignment="1">
      <alignment vertical="center"/>
    </xf>
    <xf numFmtId="4" fontId="87" fillId="0" borderId="22" xfId="0" applyNumberFormat="1" applyFont="1" applyBorder="1" applyAlignment="1">
      <alignment horizontal="center" vertical="center"/>
    </xf>
    <xf numFmtId="0" fontId="96" fillId="17" borderId="33" xfId="0" applyFont="1" applyFill="1" applyBorder="1" applyAlignment="1">
      <alignment vertical="center" wrapText="1"/>
    </xf>
    <xf numFmtId="0" fontId="119" fillId="17" borderId="31" xfId="0" applyFont="1" applyFill="1" applyBorder="1" applyAlignment="1">
      <alignment vertical="center" wrapText="1"/>
    </xf>
    <xf numFmtId="0" fontId="119" fillId="17" borderId="37" xfId="0" applyFont="1" applyFill="1" applyBorder="1" applyAlignment="1">
      <alignment vertical="center" wrapText="1"/>
    </xf>
    <xf numFmtId="4" fontId="104" fillId="2" borderId="18" xfId="0" applyNumberFormat="1" applyFont="1" applyFill="1" applyBorder="1" applyAlignment="1">
      <alignment horizontal="right" vertical="center" wrapText="1"/>
    </xf>
    <xf numFmtId="0" fontId="0" fillId="0" borderId="0" xfId="0" applyAlignment="1">
      <alignment horizontal="left"/>
    </xf>
    <xf numFmtId="0" fontId="95" fillId="0" borderId="0" xfId="0" applyFont="1" applyAlignment="1">
      <alignment horizontal="right"/>
    </xf>
    <xf numFmtId="0" fontId="86" fillId="2" borderId="1" xfId="0" applyFont="1" applyFill="1" applyBorder="1" applyAlignment="1">
      <alignment horizontal="left" vertical="center" wrapText="1"/>
    </xf>
    <xf numFmtId="0" fontId="98" fillId="0" borderId="1" xfId="5" applyFont="1" applyBorder="1" applyAlignment="1">
      <alignment horizontal="left" vertical="center" wrapText="1"/>
    </xf>
    <xf numFmtId="4" fontId="104" fillId="0" borderId="22" xfId="0" applyNumberFormat="1" applyFont="1" applyFill="1" applyBorder="1" applyAlignment="1">
      <alignment vertical="center"/>
    </xf>
    <xf numFmtId="4" fontId="104" fillId="0" borderId="2" xfId="0" applyNumberFormat="1" applyFont="1" applyFill="1" applyBorder="1" applyAlignment="1">
      <alignment vertical="center"/>
    </xf>
    <xf numFmtId="0" fontId="120" fillId="5" borderId="8" xfId="0" applyFont="1" applyFill="1" applyBorder="1" applyAlignment="1">
      <alignment horizontal="center" vertical="center" wrapText="1"/>
    </xf>
    <xf numFmtId="0" fontId="120" fillId="5" borderId="9" xfId="0" applyFont="1" applyFill="1" applyBorder="1" applyAlignment="1">
      <alignment horizontal="center" vertical="center" wrapText="1"/>
    </xf>
    <xf numFmtId="0" fontId="120" fillId="5" borderId="11" xfId="0" applyFont="1" applyFill="1" applyBorder="1" applyAlignment="1">
      <alignment horizontal="center" vertical="center" wrapText="1"/>
    </xf>
    <xf numFmtId="0" fontId="119" fillId="5" borderId="31" xfId="0" applyFont="1" applyFill="1" applyBorder="1" applyAlignment="1">
      <alignment horizontal="left" vertical="center" wrapText="1"/>
    </xf>
    <xf numFmtId="4" fontId="105" fillId="0" borderId="5" xfId="0" applyNumberFormat="1" applyFont="1" applyBorder="1" applyAlignment="1">
      <alignment vertical="center"/>
    </xf>
    <xf numFmtId="0" fontId="108" fillId="0" borderId="27" xfId="0" applyFont="1" applyFill="1" applyBorder="1" applyAlignment="1">
      <alignment horizontal="right" vertical="center" wrapText="1"/>
    </xf>
    <xf numFmtId="0" fontId="104" fillId="0" borderId="27" xfId="0" applyFont="1" applyFill="1" applyBorder="1" applyAlignment="1">
      <alignment horizontal="center" vertical="center"/>
    </xf>
    <xf numFmtId="0" fontId="105" fillId="0" borderId="27" xfId="0" applyFont="1" applyFill="1" applyBorder="1" applyAlignment="1">
      <alignment horizontal="center" vertical="center"/>
    </xf>
    <xf numFmtId="0" fontId="105" fillId="0" borderId="46" xfId="0" applyFont="1" applyFill="1" applyBorder="1" applyAlignment="1">
      <alignment horizontal="center" vertical="center"/>
    </xf>
    <xf numFmtId="10" fontId="94" fillId="5" borderId="45" xfId="0" applyNumberFormat="1" applyFont="1" applyFill="1" applyBorder="1" applyAlignment="1">
      <alignment horizontal="center" vertical="center"/>
    </xf>
    <xf numFmtId="0" fontId="86" fillId="0" borderId="15" xfId="0" applyFont="1" applyBorder="1" applyAlignment="1">
      <alignment horizontal="center" vertical="center"/>
    </xf>
    <xf numFmtId="0" fontId="86" fillId="0" borderId="17" xfId="0" applyFont="1" applyBorder="1" applyAlignment="1">
      <alignment horizontal="center" vertical="center"/>
    </xf>
    <xf numFmtId="4" fontId="0" fillId="0" borderId="0" xfId="0" applyNumberFormat="1" applyAlignment="1">
      <alignment horizontal="center" vertical="center"/>
    </xf>
    <xf numFmtId="0" fontId="85" fillId="0" borderId="1" xfId="8" applyFont="1" applyFill="1" applyBorder="1" applyAlignment="1">
      <alignment horizontal="left" vertical="center" wrapText="1"/>
    </xf>
    <xf numFmtId="0" fontId="85" fillId="2" borderId="2" xfId="0" applyFont="1" applyFill="1" applyBorder="1" applyAlignment="1">
      <alignment horizontal="left" vertical="center" wrapText="1"/>
    </xf>
    <xf numFmtId="4" fontId="105" fillId="2" borderId="12" xfId="0" applyNumberFormat="1" applyFont="1" applyFill="1" applyBorder="1" applyAlignment="1">
      <alignment horizontal="right" vertical="center"/>
    </xf>
    <xf numFmtId="0" fontId="122" fillId="0" borderId="0" xfId="0" applyFont="1"/>
    <xf numFmtId="0" fontId="126" fillId="18" borderId="4" xfId="0" applyFont="1" applyFill="1" applyBorder="1" applyAlignment="1">
      <alignment horizontal="left" vertical="center" wrapText="1"/>
    </xf>
    <xf numFmtId="0" fontId="126" fillId="18" borderId="6" xfId="0" applyFont="1" applyFill="1" applyBorder="1" applyAlignment="1">
      <alignment horizontal="left" vertical="center" wrapText="1"/>
    </xf>
    <xf numFmtId="0" fontId="127" fillId="18" borderId="24" xfId="0" applyFont="1" applyFill="1" applyBorder="1" applyAlignment="1">
      <alignment horizontal="center" vertical="center" wrapText="1"/>
    </xf>
    <xf numFmtId="0" fontId="127" fillId="18" borderId="1" xfId="0" applyFont="1" applyFill="1" applyBorder="1" applyAlignment="1">
      <alignment horizontal="center" vertical="center" wrapText="1"/>
    </xf>
    <xf numFmtId="0" fontId="127" fillId="18" borderId="2" xfId="0" applyFont="1" applyFill="1" applyBorder="1" applyAlignment="1">
      <alignment horizontal="center" vertical="center" wrapText="1"/>
    </xf>
    <xf numFmtId="0" fontId="127" fillId="18" borderId="15" xfId="0" applyFont="1" applyFill="1" applyBorder="1" applyAlignment="1">
      <alignment horizontal="center" vertical="center" wrapText="1"/>
    </xf>
    <xf numFmtId="4" fontId="122" fillId="17" borderId="24" xfId="0" applyNumberFormat="1" applyFont="1" applyFill="1" applyBorder="1" applyAlignment="1">
      <alignment horizontal="right" vertical="center" wrapText="1"/>
    </xf>
    <xf numFmtId="4" fontId="122" fillId="17" borderId="24" xfId="0" applyNumberFormat="1" applyFont="1" applyFill="1" applyBorder="1" applyAlignment="1">
      <alignment horizontal="right" vertical="center"/>
    </xf>
    <xf numFmtId="4" fontId="122" fillId="17" borderId="12" xfId="0" applyNumberFormat="1" applyFont="1" applyFill="1" applyBorder="1" applyAlignment="1">
      <alignment horizontal="right" vertical="center"/>
    </xf>
    <xf numFmtId="4" fontId="113" fillId="17" borderId="1" xfId="0" applyNumberFormat="1" applyFont="1" applyFill="1" applyBorder="1" applyAlignment="1">
      <alignment horizontal="right" vertical="center"/>
    </xf>
    <xf numFmtId="4" fontId="113" fillId="17" borderId="2" xfId="0" applyNumberFormat="1" applyFont="1" applyFill="1" applyBorder="1" applyAlignment="1">
      <alignment horizontal="right" vertical="center"/>
    </xf>
    <xf numFmtId="10" fontId="122" fillId="17" borderId="15" xfId="0" applyNumberFormat="1" applyFont="1" applyFill="1" applyBorder="1" applyAlignment="1">
      <alignment horizontal="center" vertical="center"/>
    </xf>
    <xf numFmtId="4" fontId="122" fillId="5" borderId="22" xfId="0" applyNumberFormat="1" applyFont="1" applyFill="1" applyBorder="1" applyAlignment="1">
      <alignment horizontal="right" vertical="center" wrapText="1"/>
    </xf>
    <xf numFmtId="4" fontId="122" fillId="5" borderId="22" xfId="0" applyNumberFormat="1" applyFont="1" applyFill="1" applyBorder="1" applyAlignment="1">
      <alignment horizontal="right" vertical="center"/>
    </xf>
    <xf numFmtId="4" fontId="122" fillId="5" borderId="5" xfId="0" applyNumberFormat="1" applyFont="1" applyFill="1" applyBorder="1" applyAlignment="1">
      <alignment horizontal="right" vertical="center"/>
    </xf>
    <xf numFmtId="4" fontId="113" fillId="5" borderId="1" xfId="0" applyNumberFormat="1" applyFont="1" applyFill="1" applyBorder="1" applyAlignment="1">
      <alignment horizontal="right" vertical="center"/>
    </xf>
    <xf numFmtId="4" fontId="113" fillId="5" borderId="2" xfId="0" applyNumberFormat="1" applyFont="1" applyFill="1" applyBorder="1" applyAlignment="1">
      <alignment horizontal="right" vertical="center"/>
    </xf>
    <xf numFmtId="10" fontId="122" fillId="5" borderId="17" xfId="0" applyNumberFormat="1" applyFont="1" applyFill="1" applyBorder="1" applyAlignment="1">
      <alignment horizontal="center" vertical="center"/>
    </xf>
    <xf numFmtId="10" fontId="122" fillId="5" borderId="15" xfId="0" applyNumberFormat="1" applyFont="1" applyFill="1" applyBorder="1" applyAlignment="1">
      <alignment horizontal="center" vertical="center"/>
    </xf>
    <xf numFmtId="0" fontId="113" fillId="0" borderId="23" xfId="0" applyFont="1" applyBorder="1" applyAlignment="1">
      <alignment horizontal="center" vertical="center" wrapText="1"/>
    </xf>
    <xf numFmtId="4" fontId="122" fillId="0" borderId="23" xfId="0" applyNumberFormat="1" applyFont="1" applyBorder="1" applyAlignment="1">
      <alignment horizontal="right" vertical="center"/>
    </xf>
    <xf numFmtId="4" fontId="122" fillId="0" borderId="11" xfId="0" applyNumberFormat="1" applyFont="1" applyBorder="1" applyAlignment="1">
      <alignment horizontal="right" vertical="center"/>
    </xf>
    <xf numFmtId="4" fontId="113" fillId="0" borderId="8" xfId="0" applyNumberFormat="1" applyFont="1" applyBorder="1" applyAlignment="1">
      <alignment horizontal="right" vertical="center"/>
    </xf>
    <xf numFmtId="4" fontId="113" fillId="0" borderId="9" xfId="0" applyNumberFormat="1" applyFont="1" applyBorder="1" applyAlignment="1">
      <alignment horizontal="right" vertical="center"/>
    </xf>
    <xf numFmtId="10" fontId="122" fillId="0" borderId="19" xfId="0" applyNumberFormat="1" applyFont="1" applyBorder="1" applyAlignment="1">
      <alignment horizontal="center" vertical="center"/>
    </xf>
    <xf numFmtId="10" fontId="113" fillId="0" borderId="19" xfId="0" applyNumberFormat="1" applyFont="1" applyFill="1" applyBorder="1" applyAlignment="1">
      <alignment horizontal="center" vertical="center"/>
    </xf>
    <xf numFmtId="4" fontId="122" fillId="18" borderId="32" xfId="0" applyNumberFormat="1" applyFont="1" applyFill="1" applyBorder="1" applyAlignment="1">
      <alignment horizontal="right" vertical="center"/>
    </xf>
    <xf numFmtId="4" fontId="113" fillId="18" borderId="36" xfId="0" applyNumberFormat="1" applyFont="1" applyFill="1" applyBorder="1" applyAlignment="1">
      <alignment horizontal="right" vertical="center"/>
    </xf>
    <xf numFmtId="4" fontId="113" fillId="18" borderId="25" xfId="0" applyNumberFormat="1" applyFont="1" applyFill="1" applyBorder="1" applyAlignment="1">
      <alignment horizontal="right" vertical="center"/>
    </xf>
    <xf numFmtId="10" fontId="122" fillId="18" borderId="29" xfId="0" applyNumberFormat="1" applyFont="1" applyFill="1" applyBorder="1" applyAlignment="1">
      <alignment horizontal="center" vertical="center"/>
    </xf>
    <xf numFmtId="10" fontId="122" fillId="18" borderId="15" xfId="0" applyNumberFormat="1" applyFont="1" applyFill="1" applyBorder="1" applyAlignment="1">
      <alignment horizontal="center" vertical="center"/>
    </xf>
    <xf numFmtId="0" fontId="122" fillId="0" borderId="2" xfId="0" applyFont="1" applyFill="1" applyBorder="1" applyAlignment="1">
      <alignment horizontal="right" vertical="center" wrapText="1"/>
    </xf>
    <xf numFmtId="4" fontId="128" fillId="0" borderId="2" xfId="0" applyNumberFormat="1" applyFont="1" applyFill="1" applyBorder="1" applyAlignment="1">
      <alignment horizontal="right" vertical="center"/>
    </xf>
    <xf numFmtId="0" fontId="122" fillId="0" borderId="2" xfId="0" applyFont="1" applyFill="1" applyBorder="1" applyAlignment="1">
      <alignment horizontal="left" vertical="center" wrapText="1"/>
    </xf>
    <xf numFmtId="4" fontId="129" fillId="0" borderId="30" xfId="0" applyNumberFormat="1" applyFont="1" applyFill="1" applyBorder="1" applyAlignment="1">
      <alignment vertical="center"/>
    </xf>
    <xf numFmtId="4" fontId="129" fillId="0" borderId="5" xfId="0" applyNumberFormat="1" applyFont="1" applyFill="1" applyBorder="1" applyAlignment="1">
      <alignment vertical="center"/>
    </xf>
    <xf numFmtId="4" fontId="129" fillId="0" borderId="2" xfId="0" applyNumberFormat="1" applyFont="1" applyFill="1" applyBorder="1" applyAlignment="1">
      <alignment horizontal="right" vertical="center"/>
    </xf>
    <xf numFmtId="4" fontId="130" fillId="0" borderId="2" xfId="0" applyNumberFormat="1" applyFont="1" applyFill="1" applyBorder="1" applyAlignment="1">
      <alignment horizontal="right" vertical="center"/>
    </xf>
    <xf numFmtId="4" fontId="122" fillId="0" borderId="2" xfId="0" applyNumberFormat="1" applyFont="1" applyFill="1" applyBorder="1" applyAlignment="1">
      <alignment horizontal="right" vertical="center"/>
    </xf>
    <xf numFmtId="0" fontId="113" fillId="0" borderId="1" xfId="0" applyFont="1" applyBorder="1" applyAlignment="1">
      <alignment horizontal="center" vertical="top"/>
    </xf>
    <xf numFmtId="0" fontId="113" fillId="0" borderId="1" xfId="0" applyFont="1" applyFill="1" applyBorder="1" applyAlignment="1">
      <alignment horizontal="center" vertical="top"/>
    </xf>
    <xf numFmtId="0" fontId="131" fillId="0" borderId="0" xfId="0" applyFont="1" applyFill="1" applyBorder="1" applyAlignment="1">
      <alignment vertical="center"/>
    </xf>
    <xf numFmtId="0" fontId="133" fillId="0" borderId="0" xfId="0" applyFont="1"/>
    <xf numFmtId="0" fontId="134" fillId="0" borderId="0" xfId="0" applyFont="1" applyFill="1" applyBorder="1" applyAlignment="1">
      <alignment horizontal="left" vertical="center" wrapText="1"/>
    </xf>
    <xf numFmtId="4" fontId="134" fillId="0" borderId="0" xfId="0" applyNumberFormat="1" applyFont="1" applyFill="1" applyBorder="1" applyAlignment="1">
      <alignment horizontal="right" vertical="center"/>
    </xf>
    <xf numFmtId="4" fontId="133" fillId="0" borderId="0" xfId="0" applyNumberFormat="1" applyFont="1" applyFill="1" applyBorder="1" applyAlignment="1">
      <alignment horizontal="right" vertical="center"/>
    </xf>
    <xf numFmtId="10" fontId="134" fillId="0" borderId="0" xfId="0" applyNumberFormat="1" applyFont="1" applyFill="1" applyBorder="1" applyAlignment="1">
      <alignment horizontal="center" vertical="center"/>
    </xf>
    <xf numFmtId="0" fontId="133" fillId="0" borderId="0" xfId="0" applyFont="1" applyFill="1" applyBorder="1" applyAlignment="1">
      <alignment horizontal="right"/>
    </xf>
    <xf numFmtId="0" fontId="133" fillId="0" borderId="0" xfId="0" applyFont="1" applyAlignment="1">
      <alignment horizontal="right"/>
    </xf>
    <xf numFmtId="0" fontId="84" fillId="2" borderId="2" xfId="0" applyFont="1" applyFill="1" applyBorder="1" applyAlignment="1">
      <alignment horizontal="left" vertical="center" wrapText="1"/>
    </xf>
    <xf numFmtId="0" fontId="104" fillId="0" borderId="46" xfId="0" applyFont="1" applyFill="1" applyBorder="1" applyAlignment="1">
      <alignment horizontal="center" vertical="center"/>
    </xf>
    <xf numFmtId="0" fontId="104" fillId="0" borderId="39" xfId="0" applyFont="1" applyBorder="1" applyAlignment="1">
      <alignment horizontal="center" vertical="center"/>
    </xf>
    <xf numFmtId="0" fontId="94" fillId="0" borderId="30" xfId="0" applyFont="1" applyBorder="1" applyAlignment="1">
      <alignment horizontal="right" vertical="center" wrapText="1"/>
    </xf>
    <xf numFmtId="0" fontId="87"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0" fontId="108" fillId="0" borderId="44" xfId="0" applyFont="1" applyFill="1" applyBorder="1" applyAlignment="1">
      <alignment horizontal="right" vertical="center" wrapText="1"/>
    </xf>
    <xf numFmtId="4" fontId="135" fillId="0" borderId="2" xfId="0" applyNumberFormat="1" applyFont="1" applyBorder="1" applyAlignment="1">
      <alignment horizontal="right" vertical="center"/>
    </xf>
    <xf numFmtId="10" fontId="87" fillId="0" borderId="24" xfId="0" applyNumberFormat="1" applyFont="1" applyBorder="1" applyAlignment="1">
      <alignment horizontal="center" vertical="center"/>
    </xf>
    <xf numFmtId="4" fontId="87" fillId="2" borderId="22" xfId="0" applyNumberFormat="1" applyFont="1" applyFill="1" applyBorder="1" applyAlignment="1">
      <alignment horizontal="right" vertical="center"/>
    </xf>
    <xf numFmtId="0" fontId="104" fillId="0" borderId="1" xfId="5" applyFont="1" applyFill="1" applyBorder="1" applyAlignment="1">
      <alignment horizontal="left" vertical="center" wrapText="1"/>
    </xf>
    <xf numFmtId="4" fontId="87" fillId="2" borderId="32" xfId="0" applyNumberFormat="1" applyFont="1" applyFill="1" applyBorder="1" applyAlignment="1">
      <alignment vertical="center"/>
    </xf>
    <xf numFmtId="4" fontId="87" fillId="0" borderId="48" xfId="0" applyNumberFormat="1" applyFont="1" applyBorder="1" applyAlignment="1">
      <alignment vertical="center"/>
    </xf>
    <xf numFmtId="4" fontId="118" fillId="2" borderId="5" xfId="0" applyNumberFormat="1" applyFont="1" applyFill="1" applyBorder="1" applyAlignment="1">
      <alignment horizontal="right" vertical="center" wrapText="1"/>
    </xf>
    <xf numFmtId="0" fontId="104" fillId="0" borderId="5" xfId="0" applyFont="1" applyBorder="1" applyAlignment="1">
      <alignment vertical="center" wrapText="1"/>
    </xf>
    <xf numFmtId="0" fontId="82" fillId="2" borderId="1" xfId="0" applyFont="1" applyFill="1" applyBorder="1" applyAlignment="1">
      <alignment horizontal="left" vertical="center" wrapText="1"/>
    </xf>
    <xf numFmtId="0" fontId="87" fillId="0" borderId="4"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4" fontId="98" fillId="0" borderId="1" xfId="0" applyNumberFormat="1" applyFont="1" applyFill="1" applyBorder="1" applyAlignment="1">
      <alignment horizontal="right" vertical="center"/>
    </xf>
    <xf numFmtId="0" fontId="87" fillId="0" borderId="4" xfId="0" applyFont="1" applyFill="1" applyBorder="1" applyAlignment="1">
      <alignment vertical="center" wrapText="1"/>
    </xf>
    <xf numFmtId="4" fontId="87" fillId="2" borderId="6" xfId="0" applyNumberFormat="1" applyFont="1" applyFill="1" applyBorder="1" applyAlignment="1">
      <alignment horizontal="right" vertical="center"/>
    </xf>
    <xf numFmtId="10" fontId="87" fillId="0" borderId="22" xfId="0" applyNumberFormat="1" applyFont="1" applyBorder="1" applyAlignment="1">
      <alignment horizontal="center" vertical="center"/>
    </xf>
    <xf numFmtId="0" fontId="116" fillId="0" borderId="1" xfId="9" applyFont="1" applyBorder="1" applyAlignment="1">
      <alignment horizontal="left" vertical="center" wrapText="1"/>
    </xf>
    <xf numFmtId="4" fontId="104" fillId="0" borderId="6" xfId="0" applyNumberFormat="1" applyFont="1" applyBorder="1" applyAlignment="1">
      <alignment horizontal="right" vertical="center" wrapText="1"/>
    </xf>
    <xf numFmtId="4" fontId="94" fillId="17" borderId="51" xfId="0" applyNumberFormat="1" applyFont="1" applyFill="1" applyBorder="1" applyAlignment="1">
      <alignment horizontal="right" vertical="center"/>
    </xf>
    <xf numFmtId="0" fontId="81" fillId="2" borderId="4" xfId="0" applyFont="1" applyFill="1" applyBorder="1" applyAlignment="1">
      <alignment horizontal="left" vertical="center" wrapText="1"/>
    </xf>
    <xf numFmtId="4" fontId="104" fillId="0" borderId="24" xfId="0" applyNumberFormat="1" applyFont="1" applyFill="1" applyBorder="1" applyAlignment="1">
      <alignment horizontal="right" vertical="center" wrapText="1"/>
    </xf>
    <xf numFmtId="4" fontId="87" fillId="0" borderId="24" xfId="0" applyNumberFormat="1" applyFont="1" applyFill="1" applyBorder="1" applyAlignment="1">
      <alignment horizontal="right" vertical="center"/>
    </xf>
    <xf numFmtId="0" fontId="104" fillId="0" borderId="5" xfId="0" applyFont="1" applyFill="1" applyBorder="1" applyAlignment="1">
      <alignment vertical="center" wrapText="1"/>
    </xf>
    <xf numFmtId="4" fontId="104" fillId="0" borderId="22" xfId="0" applyNumberFormat="1" applyFont="1" applyFill="1" applyBorder="1" applyAlignment="1">
      <alignment horizontal="right" vertical="center"/>
    </xf>
    <xf numFmtId="0" fontId="104" fillId="0" borderId="12" xfId="0" applyFont="1" applyBorder="1" applyAlignment="1">
      <alignment vertical="center" wrapText="1"/>
    </xf>
    <xf numFmtId="4" fontId="104" fillId="0" borderId="22" xfId="0" applyNumberFormat="1" applyFont="1" applyFill="1" applyBorder="1" applyAlignment="1">
      <alignment horizontal="right" vertical="center" wrapText="1"/>
    </xf>
    <xf numFmtId="10" fontId="87" fillId="0" borderId="33" xfId="0" applyNumberFormat="1" applyFont="1" applyBorder="1" applyAlignment="1">
      <alignment horizontal="center" vertical="center"/>
    </xf>
    <xf numFmtId="4" fontId="104" fillId="0" borderId="33" xfId="0" applyNumberFormat="1" applyFont="1" applyFill="1" applyBorder="1" applyAlignment="1">
      <alignment horizontal="right" vertical="center" wrapText="1"/>
    </xf>
    <xf numFmtId="4" fontId="105" fillId="2" borderId="30" xfId="0" applyNumberFormat="1" applyFont="1" applyFill="1" applyBorder="1" applyAlignment="1">
      <alignment horizontal="right" vertical="center"/>
    </xf>
    <xf numFmtId="4" fontId="0" fillId="0" borderId="0" xfId="0" applyNumberFormat="1" applyFill="1"/>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0" fontId="87" fillId="0" borderId="1" xfId="0" applyFont="1" applyFill="1" applyBorder="1" applyAlignment="1">
      <alignment horizontal="left" vertical="center" wrapText="1"/>
    </xf>
    <xf numFmtId="0" fontId="79" fillId="2" borderId="1" xfId="0" applyFont="1" applyFill="1" applyBorder="1" applyAlignment="1">
      <alignment horizontal="left" vertical="center" wrapText="1"/>
    </xf>
    <xf numFmtId="0" fontId="78" fillId="2" borderId="6" xfId="0" applyFont="1" applyFill="1" applyBorder="1" applyAlignment="1">
      <alignment horizontal="left" vertical="center" wrapText="1"/>
    </xf>
    <xf numFmtId="0" fontId="78" fillId="2" borderId="10" xfId="0" applyFont="1" applyFill="1" applyBorder="1" applyAlignment="1">
      <alignment horizontal="left" vertical="center" wrapText="1"/>
    </xf>
    <xf numFmtId="4" fontId="104" fillId="0" borderId="1"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0" fontId="104" fillId="0" borderId="31" xfId="0" applyFont="1" applyBorder="1" applyAlignment="1">
      <alignment vertical="center" wrapText="1"/>
    </xf>
    <xf numFmtId="0" fontId="77" fillId="2" borderId="7" xfId="0" applyFont="1" applyFill="1" applyBorder="1" applyAlignment="1">
      <alignment horizontal="left" vertical="center" wrapText="1"/>
    </xf>
    <xf numFmtId="0" fontId="104" fillId="0" borderId="1" xfId="0" applyFont="1" applyBorder="1" applyAlignment="1">
      <alignment horizontal="left" vertical="center" wrapText="1"/>
    </xf>
    <xf numFmtId="0" fontId="75" fillId="2" borderId="2" xfId="0" applyFont="1" applyFill="1" applyBorder="1" applyAlignment="1">
      <alignment horizontal="left" vertical="center" wrapText="1"/>
    </xf>
    <xf numFmtId="0" fontId="104" fillId="2" borderId="1" xfId="8" applyFont="1" applyFill="1" applyBorder="1" applyAlignment="1">
      <alignment horizontal="left" vertical="center" wrapText="1"/>
    </xf>
    <xf numFmtId="0" fontId="98" fillId="0" borderId="2" xfId="9" applyFont="1" applyBorder="1" applyAlignment="1">
      <alignment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0" fontId="87" fillId="0" borderId="1" xfId="0" applyFont="1" applyFill="1" applyBorder="1" applyAlignment="1">
      <alignment horizontal="left" vertical="center" wrapText="1"/>
    </xf>
    <xf numFmtId="10" fontId="87" fillId="0" borderId="24" xfId="0" applyNumberFormat="1" applyFont="1" applyBorder="1" applyAlignment="1">
      <alignment horizontal="center" vertical="center"/>
    </xf>
    <xf numFmtId="4" fontId="87" fillId="2" borderId="22" xfId="0" applyNumberFormat="1" applyFont="1" applyFill="1" applyBorder="1" applyAlignment="1">
      <alignment horizontal="right" vertical="center"/>
    </xf>
    <xf numFmtId="0" fontId="127" fillId="20" borderId="24" xfId="0" applyFont="1" applyFill="1" applyBorder="1" applyAlignment="1">
      <alignment horizontal="center" vertical="center" wrapText="1"/>
    </xf>
    <xf numFmtId="4" fontId="122" fillId="20" borderId="32" xfId="0" applyNumberFormat="1" applyFont="1" applyFill="1" applyBorder="1" applyAlignment="1">
      <alignment horizontal="right" vertical="center"/>
    </xf>
    <xf numFmtId="0" fontId="126" fillId="19" borderId="12" xfId="0" applyFont="1" applyFill="1" applyBorder="1" applyAlignment="1">
      <alignment horizontal="left" vertical="center" wrapText="1"/>
    </xf>
    <xf numFmtId="0" fontId="127" fillId="19" borderId="12" xfId="0" applyFont="1" applyFill="1" applyBorder="1" applyAlignment="1">
      <alignment horizontal="center" vertical="center" wrapText="1"/>
    </xf>
    <xf numFmtId="4" fontId="122" fillId="19" borderId="26" xfId="0" applyNumberFormat="1" applyFont="1" applyFill="1" applyBorder="1" applyAlignment="1">
      <alignment horizontal="right" vertical="center"/>
    </xf>
    <xf numFmtId="10" fontId="0" fillId="0" borderId="1" xfId="0" applyNumberFormat="1" applyBorder="1" applyAlignment="1">
      <alignment vertical="center"/>
    </xf>
    <xf numFmtId="0" fontId="119" fillId="5" borderId="20" xfId="0" applyFont="1" applyFill="1" applyBorder="1" applyAlignment="1">
      <alignment horizontal="left" vertical="center" wrapText="1"/>
    </xf>
    <xf numFmtId="10" fontId="0" fillId="0" borderId="4" xfId="0" applyNumberFormat="1" applyBorder="1" applyAlignment="1">
      <alignment vertical="center"/>
    </xf>
    <xf numFmtId="0" fontId="120" fillId="5" borderId="19" xfId="0" applyFont="1" applyFill="1" applyBorder="1" applyAlignment="1">
      <alignment horizontal="center" vertical="center" wrapText="1"/>
    </xf>
    <xf numFmtId="4" fontId="94" fillId="5" borderId="45" xfId="0" applyNumberFormat="1" applyFont="1" applyFill="1" applyBorder="1" applyAlignment="1">
      <alignment horizontal="center" vertical="center"/>
    </xf>
    <xf numFmtId="0" fontId="120" fillId="17" borderId="19" xfId="0" applyFont="1" applyFill="1" applyBorder="1" applyAlignment="1">
      <alignment horizontal="center" vertical="center" wrapText="1"/>
    </xf>
    <xf numFmtId="0" fontId="120" fillId="17" borderId="14" xfId="0" applyFont="1" applyFill="1" applyBorder="1" applyAlignment="1">
      <alignment horizontal="center" vertical="center" wrapText="1"/>
    </xf>
    <xf numFmtId="10" fontId="87" fillId="0" borderId="24" xfId="0" applyNumberFormat="1" applyFont="1" applyBorder="1" applyAlignment="1">
      <alignment horizontal="center" vertical="center"/>
    </xf>
    <xf numFmtId="4" fontId="87" fillId="2" borderId="22" xfId="0" applyNumberFormat="1" applyFont="1" applyFill="1" applyBorder="1" applyAlignment="1">
      <alignment horizontal="right" vertical="center"/>
    </xf>
    <xf numFmtId="0" fontId="74" fillId="2" borderId="1" xfId="0" applyFont="1" applyFill="1" applyBorder="1" applyAlignment="1">
      <alignment horizontal="left" vertical="center" wrapText="1"/>
    </xf>
    <xf numFmtId="10" fontId="87" fillId="0" borderId="33" xfId="0" applyNumberFormat="1" applyFont="1" applyBorder="1" applyAlignment="1">
      <alignment horizontal="center" vertical="center"/>
    </xf>
    <xf numFmtId="0" fontId="81" fillId="2" borderId="3" xfId="0" applyFont="1" applyFill="1" applyBorder="1" applyAlignment="1">
      <alignment horizontal="left" vertical="center" wrapText="1"/>
    </xf>
    <xf numFmtId="4" fontId="117" fillId="2" borderId="5" xfId="0" applyNumberFormat="1" applyFont="1" applyFill="1" applyBorder="1" applyAlignment="1">
      <alignment horizontal="right" vertical="center"/>
    </xf>
    <xf numFmtId="4" fontId="87" fillId="0" borderId="39" xfId="0" applyNumberFormat="1" applyFont="1" applyFill="1" applyBorder="1" applyAlignment="1">
      <alignment horizontal="right" vertical="center"/>
    </xf>
    <xf numFmtId="4" fontId="104" fillId="0" borderId="39" xfId="0" applyNumberFormat="1" applyFont="1" applyFill="1" applyBorder="1" applyAlignment="1">
      <alignment horizontal="right" vertical="center" wrapText="1"/>
    </xf>
    <xf numFmtId="4" fontId="104" fillId="0" borderId="30" xfId="0" applyNumberFormat="1" applyFont="1" applyFill="1" applyBorder="1" applyAlignment="1">
      <alignment horizontal="right" vertical="center" wrapText="1"/>
    </xf>
    <xf numFmtId="0" fontId="73" fillId="2" borderId="18" xfId="0" applyFont="1" applyFill="1" applyBorder="1" applyAlignment="1">
      <alignment horizontal="left" vertical="center" wrapText="1"/>
    </xf>
    <xf numFmtId="4" fontId="118" fillId="0" borderId="17" xfId="0" applyNumberFormat="1" applyFont="1" applyFill="1" applyBorder="1" applyAlignment="1">
      <alignment horizontal="right" vertical="center" wrapText="1"/>
    </xf>
    <xf numFmtId="4" fontId="87" fillId="2" borderId="22"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72"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68" fillId="2" borderId="1"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4" fontId="118" fillId="0" borderId="5" xfId="0" applyNumberFormat="1" applyFont="1" applyFill="1" applyBorder="1" applyAlignment="1">
      <alignment horizontal="right" vertical="center" wrapText="1"/>
    </xf>
    <xf numFmtId="4" fontId="118" fillId="2" borderId="0" xfId="0" applyNumberFormat="1" applyFont="1" applyFill="1" applyBorder="1" applyAlignment="1">
      <alignment horizontal="right" vertical="center"/>
    </xf>
    <xf numFmtId="4" fontId="122" fillId="19" borderId="1" xfId="0" applyNumberFormat="1" applyFont="1" applyFill="1" applyBorder="1" applyAlignment="1">
      <alignment horizontal="right" vertical="center"/>
    </xf>
    <xf numFmtId="4" fontId="0" fillId="0" borderId="0" xfId="0" applyNumberFormat="1" applyBorder="1" applyAlignment="1">
      <alignment vertical="center"/>
    </xf>
    <xf numFmtId="10" fontId="87" fillId="0" borderId="24" xfId="0" applyNumberFormat="1" applyFont="1" applyBorder="1" applyAlignment="1">
      <alignment horizontal="center" vertical="center"/>
    </xf>
    <xf numFmtId="4" fontId="87" fillId="2" borderId="22" xfId="0" applyNumberFormat="1" applyFont="1" applyFill="1" applyBorder="1" applyAlignment="1">
      <alignment horizontal="right" vertical="center"/>
    </xf>
    <xf numFmtId="0" fontId="67" fillId="2" borderId="1" xfId="0" applyFont="1" applyFill="1" applyBorder="1" applyAlignment="1">
      <alignment horizontal="left" vertical="center" wrapText="1"/>
    </xf>
    <xf numFmtId="4" fontId="87" fillId="2" borderId="39"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65" fillId="2" borderId="4" xfId="0" applyFont="1" applyFill="1" applyBorder="1" applyAlignment="1">
      <alignment horizontal="left" vertical="center" wrapText="1"/>
    </xf>
    <xf numFmtId="0" fontId="65" fillId="0" borderId="6" xfId="0" applyFont="1" applyFill="1" applyBorder="1" applyAlignment="1">
      <alignment horizontal="left" vertical="center" wrapText="1"/>
    </xf>
    <xf numFmtId="4" fontId="87" fillId="2" borderId="22" xfId="0" applyNumberFormat="1" applyFont="1" applyFill="1" applyBorder="1" applyAlignment="1">
      <alignment horizontal="right" vertical="center"/>
    </xf>
    <xf numFmtId="4" fontId="94" fillId="5" borderId="52" xfId="0" applyNumberFormat="1" applyFont="1" applyFill="1" applyBorder="1" applyAlignment="1">
      <alignment horizontal="right" vertical="center"/>
    </xf>
    <xf numFmtId="10" fontId="87" fillId="0" borderId="33" xfId="0" applyNumberFormat="1" applyFont="1" applyBorder="1" applyAlignment="1">
      <alignment horizontal="center" vertical="center"/>
    </xf>
    <xf numFmtId="0" fontId="69" fillId="2" borderId="40" xfId="0" applyFont="1" applyFill="1" applyBorder="1" applyAlignment="1">
      <alignment horizontal="left" vertical="center" wrapText="1"/>
    </xf>
    <xf numFmtId="4" fontId="87" fillId="0" borderId="34" xfId="0" applyNumberFormat="1" applyFont="1" applyFill="1" applyBorder="1" applyAlignment="1">
      <alignment horizontal="right" vertical="center"/>
    </xf>
    <xf numFmtId="4" fontId="87" fillId="2" borderId="10" xfId="0" applyNumberFormat="1" applyFont="1" applyFill="1" applyBorder="1" applyAlignment="1">
      <alignment horizontal="right" vertical="center"/>
    </xf>
    <xf numFmtId="0" fontId="0" fillId="0" borderId="1" xfId="0" applyBorder="1" applyAlignment="1">
      <alignment horizontal="center" vertical="center" wrapText="1"/>
    </xf>
    <xf numFmtId="4" fontId="94" fillId="17" borderId="53" xfId="0" applyNumberFormat="1" applyFont="1" applyFill="1" applyBorder="1" applyAlignment="1">
      <alignment horizontal="right" vertical="center"/>
    </xf>
    <xf numFmtId="0" fontId="87" fillId="17" borderId="53" xfId="0" applyFont="1" applyFill="1" applyBorder="1" applyAlignment="1">
      <alignment horizontal="center" vertical="center"/>
    </xf>
    <xf numFmtId="0" fontId="87" fillId="17" borderId="57" xfId="0" applyFont="1" applyFill="1" applyBorder="1" applyAlignment="1">
      <alignment horizontal="center" vertical="center"/>
    </xf>
    <xf numFmtId="0" fontId="8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94" fillId="5" borderId="54" xfId="0" applyNumberFormat="1" applyFont="1" applyFill="1" applyBorder="1" applyAlignment="1">
      <alignment horizontal="center" vertical="center"/>
    </xf>
    <xf numFmtId="0" fontId="104" fillId="2" borderId="1" xfId="0" applyFont="1" applyFill="1" applyBorder="1" applyAlignment="1">
      <alignment vertical="center" wrapText="1"/>
    </xf>
    <xf numFmtId="0" fontId="61"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7" fillId="0" borderId="24" xfId="0" applyNumberFormat="1" applyFont="1" applyBorder="1" applyAlignment="1">
      <alignment horizontal="center" vertical="center"/>
    </xf>
    <xf numFmtId="0" fontId="104" fillId="0" borderId="41" xfId="9" applyFont="1" applyBorder="1" applyAlignment="1">
      <alignment horizontal="left" vertical="center" wrapText="1"/>
    </xf>
    <xf numFmtId="0" fontId="60" fillId="2" borderId="2" xfId="0" applyFont="1" applyFill="1" applyBorder="1" applyAlignment="1">
      <alignment horizontal="left" vertical="center" wrapText="1"/>
    </xf>
    <xf numFmtId="0" fontId="59" fillId="0" borderId="6" xfId="0" applyFont="1" applyFill="1" applyBorder="1" applyAlignment="1">
      <alignment horizontal="left" vertical="center" wrapText="1"/>
    </xf>
    <xf numFmtId="0" fontId="0" fillId="0" borderId="1" xfId="0" applyBorder="1" applyAlignment="1">
      <alignment horizontal="left" vertical="center" wrapText="1"/>
    </xf>
    <xf numFmtId="4" fontId="98" fillId="0" borderId="1" xfId="0" applyNumberFormat="1" applyFont="1" applyFill="1" applyBorder="1" applyAlignment="1">
      <alignment horizontal="right" vertical="center" wrapText="1"/>
    </xf>
    <xf numFmtId="0" fontId="57" fillId="0" borderId="5" xfId="0" applyFont="1" applyBorder="1" applyAlignment="1">
      <alignment vertical="center" wrapText="1"/>
    </xf>
    <xf numFmtId="4" fontId="94" fillId="20" borderId="54" xfId="0" applyNumberFormat="1" applyFont="1" applyFill="1" applyBorder="1" applyAlignment="1">
      <alignment horizontal="right" vertical="center"/>
    </xf>
    <xf numFmtId="4" fontId="94" fillId="19" borderId="54" xfId="0" applyNumberFormat="1" applyFont="1" applyFill="1" applyBorder="1" applyAlignment="1">
      <alignment horizontal="right" vertical="center"/>
    </xf>
    <xf numFmtId="4" fontId="94" fillId="17" borderId="61" xfId="0" applyNumberFormat="1" applyFont="1" applyFill="1" applyBorder="1" applyAlignment="1">
      <alignment horizontal="right" vertical="center"/>
    </xf>
    <xf numFmtId="10" fontId="110" fillId="17" borderId="54" xfId="0" applyNumberFormat="1" applyFont="1" applyFill="1" applyBorder="1" applyAlignment="1">
      <alignment horizontal="center" vertical="center" wrapText="1"/>
    </xf>
    <xf numFmtId="0" fontId="61" fillId="0" borderId="1" xfId="0" applyFont="1" applyBorder="1" applyAlignment="1">
      <alignment horizontal="left" vertical="center" wrapText="1"/>
    </xf>
    <xf numFmtId="164" fontId="64"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7" fillId="0" borderId="24" xfId="0" applyNumberFormat="1" applyFont="1" applyBorder="1" applyAlignment="1">
      <alignment horizontal="center" vertical="center"/>
    </xf>
    <xf numFmtId="10" fontId="87" fillId="0" borderId="3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4" fillId="2" borderId="20" xfId="0" applyNumberFormat="1" applyFont="1" applyFill="1" applyBorder="1" applyAlignment="1">
      <alignment vertical="center" wrapText="1"/>
    </xf>
    <xf numFmtId="10" fontId="87" fillId="0" borderId="24" xfId="0" applyNumberFormat="1" applyFont="1" applyBorder="1" applyAlignment="1">
      <alignment horizontal="center" vertical="center"/>
    </xf>
    <xf numFmtId="0" fontId="55" fillId="2" borderId="1" xfId="0" applyFont="1" applyFill="1" applyBorder="1" applyAlignment="1">
      <alignment horizontal="left" vertical="center" wrapText="1"/>
    </xf>
    <xf numFmtId="0" fontId="54" fillId="2" borderId="1" xfId="0" applyFont="1" applyFill="1" applyBorder="1" applyAlignment="1">
      <alignment horizontal="left" vertical="center" wrapText="1"/>
    </xf>
    <xf numFmtId="0" fontId="54" fillId="2" borderId="4" xfId="0" applyFont="1" applyFill="1" applyBorder="1" applyAlignment="1">
      <alignment horizontal="left" vertical="center" wrapText="1"/>
    </xf>
    <xf numFmtId="4" fontId="0" fillId="0" borderId="24" xfId="0" applyNumberFormat="1" applyBorder="1" applyAlignment="1">
      <alignment horizontal="right" vertical="center"/>
    </xf>
    <xf numFmtId="4" fontId="0" fillId="0" borderId="0" xfId="0" applyNumberFormat="1" applyAlignment="1">
      <alignment horizontal="center"/>
    </xf>
    <xf numFmtId="0" fontId="0" fillId="0" borderId="1" xfId="0" applyBorder="1" applyAlignment="1">
      <alignment horizontal="left" vertical="center" wrapText="1"/>
    </xf>
    <xf numFmtId="10" fontId="87" fillId="0" borderId="33" xfId="0" applyNumberFormat="1" applyFont="1" applyBorder="1" applyAlignment="1">
      <alignment horizontal="center" vertical="center"/>
    </xf>
    <xf numFmtId="0" fontId="0" fillId="0" borderId="24" xfId="0" applyBorder="1" applyAlignment="1">
      <alignment horizontal="center" vertical="center"/>
    </xf>
    <xf numFmtId="0" fontId="51" fillId="2" borderId="1" xfId="0" applyFont="1" applyFill="1" applyBorder="1" applyAlignment="1">
      <alignment horizontal="left" vertical="center" wrapText="1"/>
    </xf>
    <xf numFmtId="4" fontId="104" fillId="0" borderId="5" xfId="0" applyNumberFormat="1" applyFont="1" applyFill="1" applyBorder="1" applyAlignment="1">
      <alignment horizontal="right" vertical="center" wrapText="1"/>
    </xf>
    <xf numFmtId="0" fontId="51" fillId="2" borderId="2" xfId="0" applyFont="1" applyFill="1" applyBorder="1" applyAlignment="1">
      <alignment horizontal="left" vertical="center" wrapText="1"/>
    </xf>
    <xf numFmtId="0" fontId="94" fillId="19" borderId="0" xfId="0" applyFont="1" applyFill="1" applyAlignment="1">
      <alignment vertical="center"/>
    </xf>
    <xf numFmtId="4" fontId="108" fillId="2" borderId="5" xfId="0" applyNumberFormat="1" applyFont="1" applyFill="1" applyBorder="1" applyAlignment="1">
      <alignment horizontal="right" vertical="center"/>
    </xf>
    <xf numFmtId="4" fontId="105" fillId="0" borderId="5" xfId="0" applyNumberFormat="1" applyFont="1" applyFill="1" applyBorder="1" applyAlignment="1">
      <alignment vertical="center"/>
    </xf>
    <xf numFmtId="4" fontId="104" fillId="0" borderId="5" xfId="0" applyNumberFormat="1" applyFont="1" applyFill="1" applyBorder="1" applyAlignment="1">
      <alignment horizontal="right" vertical="center"/>
    </xf>
    <xf numFmtId="4" fontId="105" fillId="0" borderId="5" xfId="0" applyNumberFormat="1" applyFont="1" applyFill="1" applyBorder="1" applyAlignment="1">
      <alignment horizontal="right" vertical="center" wrapText="1"/>
    </xf>
    <xf numFmtId="4" fontId="135" fillId="0" borderId="5" xfId="0" applyNumberFormat="1" applyFont="1" applyFill="1" applyBorder="1" applyAlignment="1">
      <alignment horizontal="right" vertical="center" wrapText="1"/>
    </xf>
    <xf numFmtId="4" fontId="98" fillId="0" borderId="2" xfId="0" applyNumberFormat="1" applyFont="1" applyFill="1" applyBorder="1" applyAlignment="1">
      <alignment horizontal="right" vertical="center" wrapText="1"/>
    </xf>
    <xf numFmtId="4" fontId="118" fillId="0" borderId="5" xfId="0" applyNumberFormat="1" applyFont="1" applyFill="1" applyBorder="1" applyAlignment="1">
      <alignment horizontal="right" vertical="center"/>
    </xf>
    <xf numFmtId="4" fontId="105" fillId="0" borderId="5" xfId="0" applyNumberFormat="1" applyFont="1" applyFill="1" applyBorder="1" applyAlignment="1">
      <alignment horizontal="right" vertical="center"/>
    </xf>
    <xf numFmtId="4" fontId="104" fillId="0" borderId="18" xfId="0" applyNumberFormat="1" applyFont="1" applyFill="1" applyBorder="1" applyAlignment="1">
      <alignment horizontal="right" vertical="center" wrapText="1"/>
    </xf>
    <xf numFmtId="4" fontId="104" fillId="0" borderId="18" xfId="0" applyNumberFormat="1" applyFont="1" applyFill="1" applyBorder="1" applyAlignment="1">
      <alignment vertical="center"/>
    </xf>
    <xf numFmtId="4" fontId="104" fillId="0" borderId="24" xfId="0" applyNumberFormat="1" applyFont="1" applyFill="1" applyBorder="1" applyAlignment="1">
      <alignment vertical="center"/>
    </xf>
    <xf numFmtId="10" fontId="104" fillId="0" borderId="22" xfId="0" applyNumberFormat="1" applyFont="1" applyFill="1" applyBorder="1" applyAlignment="1">
      <alignment horizontal="center" vertical="center"/>
    </xf>
    <xf numFmtId="4" fontId="105" fillId="0" borderId="12" xfId="0" applyNumberFormat="1" applyFont="1" applyFill="1" applyBorder="1" applyAlignment="1">
      <alignment vertical="center"/>
    </xf>
    <xf numFmtId="0" fontId="136" fillId="0" borderId="12" xfId="0" applyFont="1" applyFill="1" applyBorder="1" applyAlignment="1">
      <alignment horizontal="right" vertical="center"/>
    </xf>
    <xf numFmtId="4" fontId="104" fillId="0" borderId="27" xfId="0" applyNumberFormat="1" applyFont="1" applyFill="1" applyBorder="1" applyAlignment="1">
      <alignment horizontal="right" vertical="center"/>
    </xf>
    <xf numFmtId="4" fontId="118" fillId="0" borderId="24" xfId="0" applyNumberFormat="1" applyFont="1" applyFill="1" applyBorder="1" applyAlignment="1">
      <alignment vertical="center"/>
    </xf>
    <xf numFmtId="4" fontId="105" fillId="0" borderId="17" xfId="0" applyNumberFormat="1" applyFont="1" applyFill="1" applyBorder="1" applyAlignment="1">
      <alignment horizontal="right" vertical="center" wrapText="1"/>
    </xf>
    <xf numFmtId="4" fontId="105" fillId="0" borderId="38"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50" fillId="2" borderId="1" xfId="0" applyFont="1" applyFill="1" applyBorder="1" applyAlignment="1">
      <alignment vertical="center" wrapText="1"/>
    </xf>
    <xf numFmtId="0" fontId="0" fillId="0" borderId="1" xfId="0" applyBorder="1" applyAlignment="1">
      <alignment horizontal="left" vertical="center" wrapText="1"/>
    </xf>
    <xf numFmtId="0" fontId="104" fillId="2" borderId="27" xfId="0" applyFont="1" applyFill="1" applyBorder="1" applyAlignment="1">
      <alignment vertical="center" wrapText="1"/>
    </xf>
    <xf numFmtId="0" fontId="49" fillId="0" borderId="2" xfId="0" applyFont="1" applyBorder="1" applyAlignment="1">
      <alignment horizontal="left" vertical="center" wrapText="1"/>
    </xf>
    <xf numFmtId="0" fontId="49" fillId="2" borderId="1" xfId="0" applyFont="1" applyFill="1" applyBorder="1" applyAlignment="1">
      <alignment horizontal="left" vertical="center" wrapText="1"/>
    </xf>
    <xf numFmtId="0" fontId="0" fillId="0" borderId="1" xfId="0" applyBorder="1" applyAlignment="1">
      <alignment horizontal="left" vertical="center" wrapText="1"/>
    </xf>
    <xf numFmtId="4" fontId="130" fillId="0" borderId="30" xfId="0" applyNumberFormat="1" applyFont="1" applyFill="1" applyBorder="1" applyAlignment="1">
      <alignment horizontal="left" vertical="center"/>
    </xf>
    <xf numFmtId="4" fontId="130" fillId="0" borderId="5" xfId="0" applyNumberFormat="1" applyFont="1" applyFill="1" applyBorder="1" applyAlignment="1">
      <alignment horizontal="left" vertical="center"/>
    </xf>
    <xf numFmtId="4" fontId="113" fillId="0" borderId="1" xfId="0" applyNumberFormat="1" applyFont="1" applyFill="1" applyBorder="1" applyAlignment="1">
      <alignment horizontal="left" vertical="center"/>
    </xf>
    <xf numFmtId="0" fontId="0" fillId="0" borderId="28" xfId="0" applyBorder="1" applyAlignment="1">
      <alignment vertical="center"/>
    </xf>
    <xf numFmtId="0" fontId="46" fillId="0" borderId="2" xfId="0" applyFont="1" applyFill="1" applyBorder="1" applyAlignment="1">
      <alignment horizontal="left" vertical="center" wrapText="1"/>
    </xf>
    <xf numFmtId="0" fontId="0" fillId="0" borderId="1" xfId="0" applyBorder="1" applyAlignment="1">
      <alignment horizontal="left" vertical="center" wrapText="1"/>
    </xf>
    <xf numFmtId="4" fontId="105" fillId="0" borderId="27" xfId="0" applyNumberFormat="1" applyFont="1" applyFill="1" applyBorder="1" applyAlignment="1">
      <alignment horizontal="right" vertical="center"/>
    </xf>
    <xf numFmtId="4" fontId="105" fillId="0" borderId="30" xfId="0" applyNumberFormat="1" applyFont="1" applyFill="1" applyBorder="1" applyAlignment="1">
      <alignment horizontal="right" vertical="center"/>
    </xf>
    <xf numFmtId="4" fontId="105" fillId="0" borderId="27" xfId="0" applyNumberFormat="1" applyFont="1" applyBorder="1" applyAlignment="1">
      <alignment horizontal="right" vertical="center"/>
    </xf>
    <xf numFmtId="4" fontId="105" fillId="0" borderId="6" xfId="0" applyNumberFormat="1" applyFont="1" applyFill="1" applyBorder="1" applyAlignment="1">
      <alignment horizontal="right" vertical="center" wrapText="1"/>
    </xf>
    <xf numFmtId="4" fontId="105" fillId="0" borderId="2" xfId="0" applyNumberFormat="1" applyFont="1" applyFill="1" applyBorder="1" applyAlignment="1">
      <alignment horizontal="right" vertical="center"/>
    </xf>
    <xf numFmtId="0" fontId="111" fillId="0" borderId="0" xfId="0" applyFont="1" applyFill="1" applyBorder="1" applyAlignment="1">
      <alignment horizontal="left"/>
    </xf>
    <xf numFmtId="0" fontId="9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1" fillId="0" borderId="0" xfId="0" applyFont="1" applyFill="1" applyBorder="1" applyAlignment="1">
      <alignment horizontal="right"/>
    </xf>
    <xf numFmtId="0" fontId="104" fillId="0" borderId="27"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105" fillId="0" borderId="12" xfId="0" applyNumberFormat="1" applyFont="1" applyBorder="1" applyAlignment="1">
      <alignment horizontal="right" vertical="center"/>
    </xf>
    <xf numFmtId="0" fontId="0" fillId="0" borderId="1" xfId="0" applyBorder="1" applyAlignment="1">
      <alignment horizontal="left" vertical="center" wrapText="1"/>
    </xf>
    <xf numFmtId="0" fontId="44" fillId="2" borderId="1" xfId="0" applyFont="1" applyFill="1" applyBorder="1" applyAlignment="1">
      <alignment horizontal="left" vertical="center" wrapText="1"/>
    </xf>
    <xf numFmtId="10" fontId="87" fillId="0" borderId="34" xfId="0" applyNumberFormat="1" applyFont="1" applyBorder="1" applyAlignment="1">
      <alignment horizontal="center" vertical="center"/>
    </xf>
    <xf numFmtId="10" fontId="87" fillId="0" borderId="24" xfId="0" applyNumberFormat="1" applyFont="1" applyBorder="1" applyAlignment="1">
      <alignment horizontal="center" vertical="center"/>
    </xf>
    <xf numFmtId="10" fontId="0" fillId="0" borderId="24" xfId="0" applyNumberFormat="1" applyBorder="1" applyAlignment="1">
      <alignment horizontal="center" vertical="center"/>
    </xf>
    <xf numFmtId="10" fontId="87" fillId="0" borderId="33" xfId="0" applyNumberFormat="1" applyFont="1" applyBorder="1" applyAlignment="1">
      <alignment horizontal="center" vertical="center"/>
    </xf>
    <xf numFmtId="0" fontId="0" fillId="0" borderId="24" xfId="0" applyBorder="1" applyAlignment="1">
      <alignment horizontal="center" vertical="center"/>
    </xf>
    <xf numFmtId="0" fontId="42" fillId="2" borderId="1" xfId="0" applyFont="1" applyFill="1" applyBorder="1" applyAlignment="1">
      <alignment horizontal="left" vertical="center" wrapText="1"/>
    </xf>
    <xf numFmtId="0" fontId="104" fillId="0" borderId="15"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0" fillId="0" borderId="1" xfId="0" applyBorder="1" applyAlignment="1">
      <alignment horizontal="left" vertical="center" wrapText="1"/>
    </xf>
    <xf numFmtId="0" fontId="41" fillId="2" borderId="1" xfId="0" applyFont="1" applyFill="1" applyBorder="1" applyAlignment="1">
      <alignment horizontal="left" vertical="center" wrapText="1"/>
    </xf>
    <xf numFmtId="0" fontId="38" fillId="0" borderId="2" xfId="0" applyFont="1" applyBorder="1" applyAlignment="1">
      <alignment horizontal="left" vertical="center" wrapText="1"/>
    </xf>
    <xf numFmtId="4" fontId="104" fillId="0" borderId="1" xfId="0" applyNumberFormat="1" applyFont="1" applyFill="1" applyBorder="1" applyAlignment="1">
      <alignment horizontal="center" vertical="center"/>
    </xf>
    <xf numFmtId="0" fontId="34" fillId="0" borderId="5" xfId="0" applyFont="1" applyBorder="1" applyAlignment="1">
      <alignment vertical="center" wrapText="1"/>
    </xf>
    <xf numFmtId="14" fontId="34" fillId="0" borderId="5" xfId="0" applyNumberFormat="1" applyFont="1" applyFill="1" applyBorder="1" applyAlignment="1">
      <alignment vertical="center" wrapText="1"/>
    </xf>
    <xf numFmtId="0" fontId="34" fillId="17" borderId="55" xfId="0" applyFont="1" applyFill="1" applyBorder="1" applyAlignment="1">
      <alignment horizontal="center" vertical="center"/>
    </xf>
    <xf numFmtId="0" fontId="34" fillId="0" borderId="12" xfId="0" applyFont="1" applyBorder="1" applyAlignment="1">
      <alignment horizontal="center" vertical="center"/>
    </xf>
    <xf numFmtId="0" fontId="34" fillId="0" borderId="5" xfId="0" applyFont="1" applyBorder="1" applyAlignment="1">
      <alignment horizontal="center" vertical="center"/>
    </xf>
    <xf numFmtId="0" fontId="34" fillId="0" borderId="4" xfId="0" applyFont="1" applyFill="1" applyBorder="1" applyAlignment="1">
      <alignment vertical="center" wrapText="1"/>
    </xf>
    <xf numFmtId="0" fontId="104" fillId="0" borderId="1" xfId="0" applyFont="1" applyBorder="1" applyAlignment="1">
      <alignment horizontal="left" vertical="center" wrapText="1"/>
    </xf>
    <xf numFmtId="4" fontId="98"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04" fillId="0" borderId="2" xfId="0" applyNumberFormat="1" applyFont="1" applyFill="1" applyBorder="1" applyAlignment="1">
      <alignment horizontal="center" vertical="center"/>
    </xf>
    <xf numFmtId="0" fontId="112" fillId="0" borderId="0" xfId="0" applyFont="1" applyFill="1" applyBorder="1" applyAlignment="1">
      <alignment horizontal="left"/>
    </xf>
    <xf numFmtId="0" fontId="141" fillId="5" borderId="8" xfId="0" applyFont="1" applyFill="1" applyBorder="1" applyAlignment="1">
      <alignment horizontal="center" vertical="center" wrapText="1"/>
    </xf>
    <xf numFmtId="4" fontId="104" fillId="0" borderId="1" xfId="0" applyNumberFormat="1" applyFont="1" applyBorder="1" applyAlignment="1">
      <alignment horizontal="left" vertical="center"/>
    </xf>
    <xf numFmtId="4" fontId="104" fillId="0" borderId="1" xfId="0" applyNumberFormat="1" applyFont="1" applyFill="1" applyBorder="1" applyAlignment="1">
      <alignment horizontal="left" vertical="center" wrapText="1"/>
    </xf>
    <xf numFmtId="4" fontId="110" fillId="5" borderId="57" xfId="0" applyNumberFormat="1" applyFont="1" applyFill="1" applyBorder="1" applyAlignment="1">
      <alignment horizontal="left" vertical="center"/>
    </xf>
    <xf numFmtId="0" fontId="104" fillId="0" borderId="27" xfId="0" applyFont="1" applyFill="1" applyBorder="1" applyAlignment="1">
      <alignment horizontal="left" vertical="center"/>
    </xf>
    <xf numFmtId="0" fontId="104" fillId="0" borderId="0" xfId="0" applyFont="1" applyAlignment="1">
      <alignment horizontal="left" vertical="center"/>
    </xf>
    <xf numFmtId="0" fontId="104" fillId="0" borderId="0" xfId="0" applyFont="1" applyAlignment="1">
      <alignment horizontal="left"/>
    </xf>
    <xf numFmtId="0" fontId="120" fillId="5" borderId="65" xfId="0" applyFont="1" applyFill="1" applyBorder="1" applyAlignment="1">
      <alignment horizontal="center" vertical="center" wrapText="1"/>
    </xf>
    <xf numFmtId="0" fontId="119" fillId="5" borderId="1" xfId="0" applyFont="1" applyFill="1" applyBorder="1" applyAlignment="1">
      <alignment horizontal="left"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04" fillId="0" borderId="22" xfId="0" applyFont="1" applyFill="1" applyBorder="1" applyAlignment="1">
      <alignment vertical="center" wrapText="1"/>
    </xf>
    <xf numFmtId="0" fontId="94" fillId="0" borderId="66" xfId="0" applyFont="1" applyBorder="1" applyAlignment="1">
      <alignment horizontal="center" vertical="center"/>
    </xf>
    <xf numFmtId="0" fontId="94" fillId="0" borderId="61" xfId="0" applyFont="1" applyBorder="1" applyAlignment="1">
      <alignment horizontal="center" vertical="center"/>
    </xf>
    <xf numFmtId="0" fontId="94" fillId="0" borderId="57" xfId="0" applyFont="1" applyBorder="1" applyAlignment="1">
      <alignment horizontal="right" vertical="center" wrapText="1"/>
    </xf>
    <xf numFmtId="0" fontId="104" fillId="0" borderId="54" xfId="0" applyFont="1" applyBorder="1" applyAlignment="1">
      <alignment horizontal="center" vertical="center"/>
    </xf>
    <xf numFmtId="4" fontId="117" fillId="0" borderId="55" xfId="0" applyNumberFormat="1" applyFont="1" applyBorder="1" applyAlignment="1">
      <alignment vertical="center"/>
    </xf>
    <xf numFmtId="4" fontId="94" fillId="0" borderId="53" xfId="0" applyNumberFormat="1" applyFont="1" applyBorder="1" applyAlignment="1">
      <alignment horizontal="center" vertical="center"/>
    </xf>
    <xf numFmtId="0" fontId="32" fillId="2" borderId="20" xfId="0" applyFont="1" applyFill="1" applyBorder="1" applyAlignment="1">
      <alignment horizontal="left" vertical="center" wrapText="1"/>
    </xf>
    <xf numFmtId="0" fontId="31" fillId="0" borderId="5" xfId="0" applyFont="1" applyBorder="1" applyAlignment="1">
      <alignment vertical="center" wrapText="1"/>
    </xf>
    <xf numFmtId="0" fontId="31" fillId="0" borderId="5" xfId="0" applyFont="1" applyFill="1" applyBorder="1" applyAlignment="1">
      <alignment vertical="center" wrapText="1"/>
    </xf>
    <xf numFmtId="0" fontId="31" fillId="0" borderId="12" xfId="0" applyFont="1" applyFill="1" applyBorder="1" applyAlignment="1">
      <alignment vertical="center" wrapText="1"/>
    </xf>
    <xf numFmtId="0" fontId="31" fillId="0" borderId="41" xfId="0" applyFont="1" applyFill="1" applyBorder="1" applyAlignment="1">
      <alignment vertical="center" wrapText="1"/>
    </xf>
    <xf numFmtId="0" fontId="0" fillId="0" borderId="0" xfId="0" applyAlignment="1">
      <alignment wrapText="1"/>
    </xf>
    <xf numFmtId="4" fontId="105" fillId="0" borderId="5" xfId="0" applyNumberFormat="1" applyFont="1" applyBorder="1" applyAlignment="1">
      <alignment horizontal="right" vertical="center"/>
    </xf>
    <xf numFmtId="4" fontId="105" fillId="0" borderId="18" xfId="0" applyNumberFormat="1" applyFont="1" applyBorder="1" applyAlignment="1">
      <alignment horizontal="right" vertical="center"/>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0"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4" fontId="94" fillId="0" borderId="57" xfId="0" applyNumberFormat="1" applyFont="1" applyBorder="1"/>
    <xf numFmtId="4" fontId="94" fillId="0" borderId="58" xfId="0" applyNumberFormat="1" applyFont="1" applyBorder="1"/>
    <xf numFmtId="0" fontId="94" fillId="0" borderId="72" xfId="0" applyFont="1" applyBorder="1" applyAlignment="1">
      <alignment horizontal="center"/>
    </xf>
    <xf numFmtId="0" fontId="94" fillId="0" borderId="71" xfId="0" applyFont="1" applyBorder="1" applyAlignment="1">
      <alignment horizontal="center"/>
    </xf>
    <xf numFmtId="0" fontId="94" fillId="0" borderId="69" xfId="0" applyFont="1" applyBorder="1" applyAlignment="1">
      <alignment horizontal="center"/>
    </xf>
    <xf numFmtId="0" fontId="94" fillId="0" borderId="68" xfId="0" applyFont="1" applyBorder="1" applyAlignment="1">
      <alignment horizontal="center"/>
    </xf>
    <xf numFmtId="0" fontId="30" fillId="0" borderId="1" xfId="0" applyFont="1" applyFill="1" applyBorder="1" applyAlignment="1">
      <alignment vertical="center" wrapText="1"/>
    </xf>
    <xf numFmtId="0" fontId="30"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29" fillId="2" borderId="1" xfId="0" applyFont="1" applyFill="1" applyBorder="1" applyAlignment="1">
      <alignment horizontal="left" vertical="center" wrapText="1"/>
    </xf>
    <xf numFmtId="4" fontId="104" fillId="0" borderId="5" xfId="0" applyNumberFormat="1" applyFont="1" applyFill="1" applyBorder="1" applyAlignment="1">
      <alignment vertical="center"/>
    </xf>
    <xf numFmtId="4" fontId="104" fillId="0" borderId="41" xfId="0" applyNumberFormat="1" applyFont="1" applyFill="1" applyBorder="1" applyAlignment="1">
      <alignment vertical="center"/>
    </xf>
    <xf numFmtId="0" fontId="28" fillId="0" borderId="5" xfId="0" applyFont="1" applyFill="1" applyBorder="1" applyAlignment="1">
      <alignment vertical="center" wrapText="1"/>
    </xf>
    <xf numFmtId="0" fontId="0" fillId="0" borderId="4" xfId="0" applyBorder="1" applyAlignment="1">
      <alignment horizontal="left" vertical="center" wrapText="1"/>
    </xf>
    <xf numFmtId="4" fontId="0" fillId="0" borderId="6" xfId="0" applyNumberFormat="1" applyBorder="1" applyAlignment="1">
      <alignment horizontal="right" vertical="center"/>
    </xf>
    <xf numFmtId="10" fontId="87" fillId="0" borderId="24" xfId="0" applyNumberFormat="1" applyFont="1" applyBorder="1" applyAlignment="1">
      <alignment horizontal="center" vertical="center"/>
    </xf>
    <xf numFmtId="0" fontId="27"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4" fontId="105" fillId="0" borderId="17" xfId="0" applyNumberFormat="1" applyFont="1" applyFill="1" applyBorder="1" applyAlignment="1">
      <alignment vertical="center"/>
    </xf>
    <xf numFmtId="4" fontId="98" fillId="0" borderId="20" xfId="0" applyNumberFormat="1" applyFont="1" applyFill="1" applyBorder="1" applyAlignment="1">
      <alignment horizontal="right" vertical="center"/>
    </xf>
    <xf numFmtId="0" fontId="104" fillId="0" borderId="20" xfId="0" applyFont="1" applyFill="1" applyBorder="1" applyAlignment="1">
      <alignment horizontal="left" vertical="center" wrapText="1"/>
    </xf>
    <xf numFmtId="0" fontId="104" fillId="0" borderId="1" xfId="0" applyFont="1" applyFill="1" applyBorder="1" applyAlignment="1">
      <alignment horizontal="left" vertical="center" wrapText="1"/>
    </xf>
    <xf numFmtId="4" fontId="104" fillId="0" borderId="20" xfId="0" applyNumberFormat="1" applyFont="1" applyFill="1" applyBorder="1" applyAlignment="1">
      <alignment horizontal="left" vertical="center"/>
    </xf>
    <xf numFmtId="4" fontId="105" fillId="0" borderId="50" xfId="0" applyNumberFormat="1" applyFont="1" applyFill="1" applyBorder="1" applyAlignment="1">
      <alignment horizontal="right" vertical="center" wrapText="1"/>
    </xf>
    <xf numFmtId="4" fontId="104" fillId="0" borderId="20" xfId="0" applyNumberFormat="1" applyFont="1" applyFill="1" applyBorder="1" applyAlignment="1">
      <alignment horizontal="left" vertical="center" wrapText="1"/>
    </xf>
    <xf numFmtId="0" fontId="98" fillId="0" borderId="20" xfId="5"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10" xfId="0" applyFont="1" applyFill="1" applyBorder="1" applyAlignment="1">
      <alignment horizontal="left" vertical="center" wrapText="1"/>
    </xf>
    <xf numFmtId="4" fontId="25" fillId="0" borderId="24" xfId="0" applyNumberFormat="1" applyFont="1" applyFill="1" applyBorder="1" applyAlignment="1">
      <alignment vertical="center"/>
    </xf>
    <xf numFmtId="4" fontId="25" fillId="0" borderId="6" xfId="0" applyNumberFormat="1" applyFont="1" applyFill="1" applyBorder="1" applyAlignment="1">
      <alignment horizontal="right" vertical="center"/>
    </xf>
    <xf numFmtId="10" fontId="25" fillId="0" borderId="34" xfId="0" applyNumberFormat="1" applyFont="1" applyFill="1" applyBorder="1" applyAlignment="1">
      <alignment horizontal="center" vertical="center"/>
    </xf>
    <xf numFmtId="0" fontId="25" fillId="0" borderId="22" xfId="0" applyFont="1" applyFill="1" applyBorder="1" applyAlignment="1">
      <alignment vertical="center" wrapText="1"/>
    </xf>
    <xf numFmtId="4" fontId="25" fillId="0" borderId="22" xfId="0" applyNumberFormat="1" applyFont="1" applyFill="1" applyBorder="1" applyAlignment="1">
      <alignment vertical="center"/>
    </xf>
    <xf numFmtId="4" fontId="25" fillId="0" borderId="2" xfId="0" applyNumberFormat="1" applyFont="1" applyFill="1" applyBorder="1" applyAlignment="1">
      <alignment horizontal="right" vertical="center"/>
    </xf>
    <xf numFmtId="10" fontId="25" fillId="0" borderId="22" xfId="0" applyNumberFormat="1"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4" fontId="25" fillId="0" borderId="22" xfId="0" applyNumberFormat="1" applyFont="1" applyFill="1" applyBorder="1" applyAlignment="1">
      <alignment horizontal="right" vertical="center"/>
    </xf>
    <xf numFmtId="0" fontId="25" fillId="0" borderId="17" xfId="0" applyFont="1" applyFill="1" applyBorder="1" applyAlignment="1">
      <alignment horizontal="center" vertical="center"/>
    </xf>
    <xf numFmtId="0" fontId="25" fillId="0" borderId="1" xfId="0" applyFont="1" applyFill="1" applyBorder="1" applyAlignment="1">
      <alignment vertical="center"/>
    </xf>
    <xf numFmtId="0" fontId="25" fillId="0" borderId="1" xfId="5" applyFont="1" applyBorder="1" applyAlignment="1">
      <alignment horizontal="left" vertical="center" wrapText="1"/>
    </xf>
    <xf numFmtId="0" fontId="25" fillId="0" borderId="1" xfId="0" applyFont="1" applyBorder="1" applyAlignment="1">
      <alignment horizontal="left" vertical="center"/>
    </xf>
    <xf numFmtId="4" fontId="25" fillId="0" borderId="1" xfId="0" applyNumberFormat="1" applyFont="1" applyBorder="1" applyAlignment="1">
      <alignment horizontal="right" vertical="center"/>
    </xf>
    <xf numFmtId="4" fontId="25" fillId="0" borderId="2" xfId="0" applyNumberFormat="1" applyFont="1" applyFill="1" applyBorder="1" applyAlignment="1">
      <alignment vertical="center"/>
    </xf>
    <xf numFmtId="10" fontId="25" fillId="0" borderId="30" xfId="0" applyNumberFormat="1" applyFont="1" applyFill="1" applyBorder="1" applyAlignment="1">
      <alignment horizontal="center" vertical="center"/>
    </xf>
    <xf numFmtId="0" fontId="25" fillId="0" borderId="6" xfId="0" applyFont="1" applyFill="1" applyBorder="1" applyAlignment="1">
      <alignment horizontal="left" vertical="center" wrapText="1"/>
    </xf>
    <xf numFmtId="4" fontId="25" fillId="0" borderId="27" xfId="0" applyNumberFormat="1" applyFont="1" applyFill="1" applyBorder="1" applyAlignment="1">
      <alignment vertical="center" wrapText="1"/>
    </xf>
    <xf numFmtId="4" fontId="25" fillId="0" borderId="18" xfId="0" applyNumberFormat="1" applyFont="1" applyFill="1" applyBorder="1" applyAlignment="1">
      <alignment horizontal="right" vertical="center" wrapText="1"/>
    </xf>
    <xf numFmtId="4" fontId="25" fillId="0" borderId="2" xfId="0" applyNumberFormat="1" applyFont="1" applyFill="1" applyBorder="1" applyAlignment="1">
      <alignment horizontal="right" vertical="center" wrapText="1"/>
    </xf>
    <xf numFmtId="4" fontId="25" fillId="0" borderId="18" xfId="0" applyNumberFormat="1" applyFont="1" applyFill="1" applyBorder="1" applyAlignment="1">
      <alignment horizontal="right" vertical="center"/>
    </xf>
    <xf numFmtId="4" fontId="25" fillId="0" borderId="5" xfId="0" applyNumberFormat="1" applyFont="1" applyFill="1" applyBorder="1" applyAlignment="1">
      <alignment horizontal="right" vertical="center"/>
    </xf>
    <xf numFmtId="0" fontId="25" fillId="2" borderId="2" xfId="0" applyFont="1" applyFill="1" applyBorder="1" applyAlignment="1">
      <alignment horizontal="left" vertical="center" wrapText="1"/>
    </xf>
    <xf numFmtId="4" fontId="25" fillId="0" borderId="30" xfId="0" applyNumberFormat="1" applyFont="1" applyFill="1" applyBorder="1" applyAlignment="1">
      <alignment vertical="center"/>
    </xf>
    <xf numFmtId="4" fontId="25" fillId="0" borderId="27" xfId="0" applyNumberFormat="1" applyFont="1" applyFill="1" applyBorder="1" applyAlignment="1">
      <alignment vertical="center"/>
    </xf>
    <xf numFmtId="0" fontId="25" fillId="0" borderId="17" xfId="0" applyFont="1" applyFill="1" applyBorder="1" applyAlignment="1">
      <alignment horizontal="center" vertical="center" wrapText="1"/>
    </xf>
    <xf numFmtId="0" fontId="25" fillId="0" borderId="1" xfId="0" applyFont="1" applyFill="1" applyBorder="1" applyAlignment="1">
      <alignment vertical="center" wrapText="1"/>
    </xf>
    <xf numFmtId="4" fontId="25" fillId="0" borderId="18" xfId="0" applyNumberFormat="1" applyFont="1" applyFill="1" applyBorder="1" applyAlignment="1">
      <alignment vertical="center"/>
    </xf>
    <xf numFmtId="4" fontId="25" fillId="0" borderId="38" xfId="0" applyNumberFormat="1" applyFont="1" applyFill="1" applyBorder="1" applyAlignment="1">
      <alignment vertical="center"/>
    </xf>
    <xf numFmtId="4" fontId="25" fillId="0" borderId="33" xfId="0" applyNumberFormat="1" applyFont="1" applyFill="1" applyBorder="1" applyAlignment="1">
      <alignment vertical="center"/>
    </xf>
    <xf numFmtId="0" fontId="25" fillId="0" borderId="6" xfId="0" applyFont="1" applyFill="1" applyBorder="1" applyAlignment="1">
      <alignment horizontal="center" vertical="center" wrapText="1"/>
    </xf>
    <xf numFmtId="0" fontId="25" fillId="0" borderId="18" xfId="0" applyFont="1" applyFill="1" applyBorder="1" applyAlignment="1">
      <alignment horizontal="left" vertical="center" wrapText="1"/>
    </xf>
    <xf numFmtId="4" fontId="25" fillId="0" borderId="24" xfId="0" applyNumberFormat="1" applyFont="1" applyFill="1" applyBorder="1" applyAlignment="1">
      <alignment horizontal="right" vertical="center"/>
    </xf>
    <xf numFmtId="0" fontId="25" fillId="0" borderId="24" xfId="0" applyFont="1" applyFill="1" applyBorder="1" applyAlignment="1">
      <alignment horizontal="left" vertical="center" wrapText="1"/>
    </xf>
    <xf numFmtId="0" fontId="25" fillId="0" borderId="40" xfId="0" applyFont="1" applyFill="1" applyBorder="1" applyAlignment="1">
      <alignment horizontal="left" vertical="center" wrapText="1"/>
    </xf>
    <xf numFmtId="4" fontId="25" fillId="0" borderId="6" xfId="0" applyNumberFormat="1" applyFont="1" applyFill="1" applyBorder="1" applyAlignment="1">
      <alignment horizontal="center" vertical="center" wrapText="1"/>
    </xf>
    <xf numFmtId="4" fontId="25" fillId="0" borderId="6" xfId="0" applyNumberFormat="1" applyFont="1" applyFill="1" applyBorder="1" applyAlignment="1">
      <alignment vertical="center"/>
    </xf>
    <xf numFmtId="10" fontId="25" fillId="0" borderId="24" xfId="0" applyNumberFormat="1" applyFont="1" applyFill="1" applyBorder="1" applyAlignment="1">
      <alignment horizontal="center" vertical="center"/>
    </xf>
    <xf numFmtId="0" fontId="25" fillId="0" borderId="1" xfId="0" applyFont="1" applyFill="1" applyBorder="1" applyAlignment="1">
      <alignment horizontal="left" vertical="center"/>
    </xf>
    <xf numFmtId="0" fontId="25" fillId="0" borderId="18" xfId="0" applyFont="1" applyFill="1" applyBorder="1" applyAlignment="1">
      <alignment vertical="center" wrapText="1"/>
    </xf>
    <xf numFmtId="0" fontId="25" fillId="0" borderId="40" xfId="0" applyFont="1" applyFill="1" applyBorder="1" applyAlignment="1">
      <alignment vertical="center" wrapText="1"/>
    </xf>
    <xf numFmtId="4" fontId="25" fillId="0" borderId="40" xfId="0" applyNumberFormat="1" applyFont="1" applyFill="1" applyBorder="1" applyAlignment="1">
      <alignment vertical="center"/>
    </xf>
    <xf numFmtId="0" fontId="25" fillId="0" borderId="34" xfId="0" applyFont="1" applyFill="1" applyBorder="1" applyAlignment="1">
      <alignment vertical="center" wrapText="1"/>
    </xf>
    <xf numFmtId="0" fontId="25" fillId="0" borderId="20" xfId="0" applyFont="1" applyFill="1" applyBorder="1" applyAlignment="1">
      <alignment horizontal="left" vertical="center" wrapText="1"/>
    </xf>
    <xf numFmtId="0" fontId="25" fillId="0" borderId="37" xfId="0" applyFont="1" applyFill="1" applyBorder="1" applyAlignment="1">
      <alignment horizontal="left" vertical="center" wrapText="1"/>
    </xf>
    <xf numFmtId="10" fontId="25" fillId="0" borderId="33" xfId="0" applyNumberFormat="1" applyFont="1" applyFill="1" applyBorder="1" applyAlignment="1">
      <alignment horizontal="center" vertical="center"/>
    </xf>
    <xf numFmtId="0" fontId="25" fillId="0" borderId="56" xfId="0" applyFont="1" applyFill="1" applyBorder="1" applyAlignment="1">
      <alignment horizontal="left" vertical="center" wrapText="1"/>
    </xf>
    <xf numFmtId="0" fontId="25" fillId="0" borderId="50" xfId="0" applyFont="1" applyFill="1" applyBorder="1" applyAlignment="1">
      <alignment horizontal="center" vertical="center"/>
    </xf>
    <xf numFmtId="0" fontId="25" fillId="0" borderId="20" xfId="0" applyFont="1" applyBorder="1" applyAlignment="1">
      <alignment horizontal="left" vertical="center"/>
    </xf>
    <xf numFmtId="4" fontId="25" fillId="0" borderId="33" xfId="0" applyNumberFormat="1" applyFont="1" applyBorder="1" applyAlignment="1">
      <alignment horizontal="right" vertical="center"/>
    </xf>
    <xf numFmtId="4" fontId="25" fillId="0" borderId="37" xfId="0" applyNumberFormat="1" applyFont="1" applyBorder="1" applyAlignment="1">
      <alignment horizontal="right" vertical="center"/>
    </xf>
    <xf numFmtId="10" fontId="25" fillId="0" borderId="33" xfId="0" applyNumberFormat="1" applyFont="1" applyBorder="1" applyAlignment="1">
      <alignment horizontal="center" vertical="center"/>
    </xf>
    <xf numFmtId="0" fontId="25" fillId="0" borderId="33" xfId="0" applyFont="1" applyBorder="1" applyAlignment="1">
      <alignment vertical="center" wrapText="1"/>
    </xf>
    <xf numFmtId="0" fontId="25" fillId="0" borderId="22" xfId="0" applyFont="1" applyBorder="1" applyAlignment="1">
      <alignment vertical="center" wrapText="1"/>
    </xf>
    <xf numFmtId="0" fontId="25" fillId="0" borderId="59" xfId="0" applyFont="1" applyFill="1" applyBorder="1" applyAlignment="1">
      <alignment horizontal="left" vertical="center" wrapText="1"/>
    </xf>
    <xf numFmtId="0" fontId="25" fillId="0" borderId="58" xfId="0" applyFont="1" applyFill="1" applyBorder="1" applyAlignment="1">
      <alignment vertical="center" wrapText="1"/>
    </xf>
    <xf numFmtId="0" fontId="25" fillId="0" borderId="46" xfId="0" applyFont="1" applyFill="1" applyBorder="1" applyAlignment="1">
      <alignment vertical="center" wrapText="1"/>
    </xf>
    <xf numFmtId="0" fontId="25" fillId="0" borderId="39" xfId="0" applyFont="1" applyFill="1" applyBorder="1" applyAlignment="1">
      <alignment vertical="center" wrapText="1"/>
    </xf>
    <xf numFmtId="0" fontId="25" fillId="0" borderId="66" xfId="0" applyFont="1" applyFill="1" applyBorder="1" applyAlignment="1">
      <alignment horizontal="center" vertical="center"/>
    </xf>
    <xf numFmtId="4" fontId="25" fillId="0" borderId="24" xfId="0" applyNumberFormat="1" applyFont="1" applyBorder="1" applyAlignment="1">
      <alignment horizontal="right" vertical="center"/>
    </xf>
    <xf numFmtId="10" fontId="25" fillId="0" borderId="22" xfId="0" applyNumberFormat="1" applyFont="1" applyBorder="1" applyAlignment="1">
      <alignment horizontal="center" vertical="center"/>
    </xf>
    <xf numFmtId="0" fontId="25" fillId="0" borderId="46" xfId="0" applyFont="1" applyBorder="1" applyAlignment="1">
      <alignment vertical="center" wrapText="1"/>
    </xf>
    <xf numFmtId="4" fontId="25" fillId="0" borderId="22" xfId="0" applyNumberFormat="1" applyFont="1" applyBorder="1" applyAlignment="1">
      <alignment horizontal="right" vertical="center"/>
    </xf>
    <xf numFmtId="0" fontId="25" fillId="5" borderId="57" xfId="0" applyFont="1" applyFill="1" applyBorder="1" applyAlignment="1">
      <alignment horizontal="left" vertical="center" wrapText="1"/>
    </xf>
    <xf numFmtId="0" fontId="25" fillId="5" borderId="57" xfId="0" applyFont="1" applyFill="1" applyBorder="1" applyAlignment="1">
      <alignment horizontal="left" vertical="center"/>
    </xf>
    <xf numFmtId="0" fontId="25" fillId="5" borderId="57" xfId="0" applyFont="1" applyFill="1" applyBorder="1" applyAlignment="1">
      <alignment horizontal="center" vertical="center"/>
    </xf>
    <xf numFmtId="0" fontId="25" fillId="5" borderId="43" xfId="0" applyFont="1" applyFill="1" applyBorder="1" applyAlignment="1">
      <alignment horizontal="center" vertical="center"/>
    </xf>
    <xf numFmtId="0" fontId="25" fillId="0" borderId="24"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54" xfId="0" applyFont="1" applyBorder="1" applyAlignment="1">
      <alignment horizontal="center" vertical="center"/>
    </xf>
    <xf numFmtId="0" fontId="25" fillId="0" borderId="57" xfId="0" applyFont="1" applyBorder="1" applyAlignment="1">
      <alignment horizontal="center" vertical="center"/>
    </xf>
    <xf numFmtId="0" fontId="25" fillId="0" borderId="23" xfId="0" applyFont="1" applyBorder="1" applyAlignment="1">
      <alignment horizontal="center" vertical="center"/>
    </xf>
    <xf numFmtId="0" fontId="25" fillId="0" borderId="5" xfId="0" applyFont="1" applyBorder="1" applyAlignment="1">
      <alignment horizontal="center" vertical="center"/>
    </xf>
    <xf numFmtId="0" fontId="25" fillId="0" borderId="17" xfId="0" applyFont="1" applyBorder="1" applyAlignment="1">
      <alignment horizontal="center" vertical="center"/>
    </xf>
    <xf numFmtId="4" fontId="25" fillId="0" borderId="0" xfId="0" applyNumberFormat="1" applyFont="1" applyFill="1" applyBorder="1" applyAlignment="1">
      <alignment horizontal="center" vertical="center"/>
    </xf>
    <xf numFmtId="4" fontId="25" fillId="0" borderId="0" xfId="0" applyNumberFormat="1" applyFont="1" applyBorder="1" applyAlignment="1">
      <alignment vertical="center"/>
    </xf>
    <xf numFmtId="0" fontId="0" fillId="0" borderId="24" xfId="0" applyBorder="1" applyAlignment="1">
      <alignment horizontal="center" vertical="center"/>
    </xf>
    <xf numFmtId="14" fontId="24" fillId="0" borderId="5" xfId="0" applyNumberFormat="1" applyFont="1" applyFill="1" applyBorder="1" applyAlignment="1">
      <alignment vertical="center" wrapText="1"/>
    </xf>
    <xf numFmtId="0" fontId="23" fillId="0" borderId="22" xfId="0" applyFont="1" applyFill="1" applyBorder="1" applyAlignment="1">
      <alignment vertical="center" wrapText="1"/>
    </xf>
    <xf numFmtId="0" fontId="22" fillId="0" borderId="22" xfId="0" applyFont="1" applyFill="1" applyBorder="1" applyAlignment="1">
      <alignment vertical="center" wrapText="1"/>
    </xf>
    <xf numFmtId="4" fontId="154" fillId="0" borderId="5" xfId="0" applyNumberFormat="1" applyFont="1" applyFill="1" applyBorder="1" applyAlignment="1">
      <alignment horizontal="right" vertical="center" wrapText="1"/>
    </xf>
    <xf numFmtId="0" fontId="104"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10" fontId="94" fillId="5" borderId="43" xfId="0" applyNumberFormat="1" applyFont="1" applyFill="1" applyBorder="1" applyAlignment="1">
      <alignment horizontal="center" vertical="center"/>
    </xf>
    <xf numFmtId="0" fontId="98" fillId="0" borderId="8" xfId="5" applyFont="1" applyBorder="1" applyAlignment="1">
      <alignment horizontal="left" vertical="center" wrapText="1"/>
    </xf>
    <xf numFmtId="4" fontId="98" fillId="0" borderId="8" xfId="0" applyNumberFormat="1" applyFont="1" applyFill="1" applyBorder="1" applyAlignment="1">
      <alignment horizontal="right" vertical="center" wrapText="1"/>
    </xf>
    <xf numFmtId="4" fontId="104" fillId="0" borderId="35" xfId="0" applyNumberFormat="1" applyFont="1" applyFill="1" applyBorder="1" applyAlignment="1">
      <alignment horizontal="left" vertical="center" wrapText="1"/>
    </xf>
    <xf numFmtId="0" fontId="104" fillId="0" borderId="8" xfId="0" applyFont="1" applyFill="1" applyBorder="1" applyAlignment="1">
      <alignment horizontal="left" vertical="center" wrapText="1"/>
    </xf>
    <xf numFmtId="4" fontId="25" fillId="0" borderId="23" xfId="0" applyNumberFormat="1" applyFont="1" applyBorder="1" applyAlignment="1">
      <alignment horizontal="right" vertical="center"/>
    </xf>
    <xf numFmtId="4" fontId="105" fillId="0" borderId="9" xfId="0" applyNumberFormat="1" applyFont="1" applyBorder="1" applyAlignment="1">
      <alignment horizontal="right" vertical="center"/>
    </xf>
    <xf numFmtId="10" fontId="25" fillId="0" borderId="23" xfId="0" applyNumberFormat="1" applyFont="1" applyBorder="1" applyAlignment="1">
      <alignment horizontal="center" vertical="center"/>
    </xf>
    <xf numFmtId="0" fontId="94" fillId="5" borderId="45" xfId="0" applyFont="1" applyFill="1" applyBorder="1" applyAlignment="1">
      <alignment vertical="center" wrapText="1"/>
    </xf>
    <xf numFmtId="0" fontId="94" fillId="5" borderId="77" xfId="0" applyFont="1" applyFill="1" applyBorder="1" applyAlignment="1">
      <alignment horizontal="center" vertical="center"/>
    </xf>
    <xf numFmtId="0" fontId="25" fillId="0" borderId="19" xfId="0" applyFont="1" applyFill="1" applyBorder="1" applyAlignment="1">
      <alignment horizontal="center" vertical="center"/>
    </xf>
    <xf numFmtId="0" fontId="20" fillId="0" borderId="2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35" xfId="0" applyFont="1" applyBorder="1" applyAlignment="1">
      <alignment horizontal="left" vertical="center"/>
    </xf>
    <xf numFmtId="0" fontId="20" fillId="0" borderId="18" xfId="0" applyFont="1" applyFill="1" applyBorder="1" applyAlignment="1">
      <alignment horizontal="left" vertical="center" wrapText="1"/>
    </xf>
    <xf numFmtId="0" fontId="0" fillId="0" borderId="78" xfId="0" applyBorder="1"/>
    <xf numFmtId="0" fontId="20" fillId="0" borderId="14" xfId="0" applyFont="1" applyFill="1" applyBorder="1" applyAlignment="1">
      <alignment horizontal="left" vertical="center" wrapText="1"/>
    </xf>
    <xf numFmtId="0" fontId="25" fillId="5" borderId="58" xfId="0" applyFont="1" applyFill="1" applyBorder="1" applyAlignment="1">
      <alignment horizontal="center" vertical="center"/>
    </xf>
    <xf numFmtId="0" fontId="0" fillId="2" borderId="62" xfId="0" applyFill="1" applyBorder="1" applyAlignment="1">
      <alignment horizontal="left" vertical="center" wrapText="1"/>
    </xf>
    <xf numFmtId="0" fontId="104" fillId="2" borderId="45" xfId="0" applyFont="1" applyFill="1" applyBorder="1" applyAlignment="1">
      <alignment vertical="center" wrapText="1"/>
    </xf>
    <xf numFmtId="0" fontId="0" fillId="0" borderId="79" xfId="0" applyBorder="1" applyAlignment="1">
      <alignment horizontal="center" vertical="center" wrapText="1"/>
    </xf>
    <xf numFmtId="0" fontId="19" fillId="2" borderId="79" xfId="0" applyFont="1" applyFill="1" applyBorder="1" applyAlignment="1">
      <alignment horizontal="left" vertical="center" wrapText="1"/>
    </xf>
    <xf numFmtId="4" fontId="0" fillId="0" borderId="79" xfId="0" applyNumberFormat="1" applyBorder="1" applyAlignment="1">
      <alignment horizontal="center" vertical="center"/>
    </xf>
    <xf numFmtId="0" fontId="0" fillId="0" borderId="79" xfId="0" applyBorder="1" applyAlignment="1">
      <alignment horizontal="left" vertical="center" wrapText="1"/>
    </xf>
    <xf numFmtId="0" fontId="19" fillId="2" borderId="63" xfId="0" applyFont="1" applyFill="1" applyBorder="1" applyAlignment="1">
      <alignment horizontal="left" vertical="center" wrapText="1"/>
    </xf>
    <xf numFmtId="4" fontId="48" fillId="0" borderId="77" xfId="0" applyNumberFormat="1" applyFont="1" applyFill="1" applyBorder="1" applyAlignment="1">
      <alignment horizontal="right" vertical="center" wrapText="1"/>
    </xf>
    <xf numFmtId="4" fontId="87" fillId="0" borderId="77" xfId="0" applyNumberFormat="1" applyFont="1" applyFill="1" applyBorder="1" applyAlignment="1">
      <alignment horizontal="right" vertical="center"/>
    </xf>
    <xf numFmtId="4" fontId="105" fillId="2" borderId="62" xfId="0" applyNumberFormat="1" applyFont="1" applyFill="1" applyBorder="1" applyAlignment="1">
      <alignment horizontal="right" vertical="center"/>
    </xf>
    <xf numFmtId="10" fontId="87" fillId="0" borderId="64" xfId="0" applyNumberFormat="1" applyFont="1" applyBorder="1" applyAlignment="1">
      <alignment horizontal="center" vertical="center"/>
    </xf>
    <xf numFmtId="4" fontId="87" fillId="2" borderId="51" xfId="0" applyNumberFormat="1" applyFont="1" applyFill="1" applyBorder="1" applyAlignment="1">
      <alignment horizontal="right" vertical="center"/>
    </xf>
    <xf numFmtId="10" fontId="0" fillId="0" borderId="27" xfId="0" applyNumberFormat="1" applyBorder="1" applyAlignment="1">
      <alignment horizontal="center" vertical="center"/>
    </xf>
    <xf numFmtId="4" fontId="94" fillId="19" borderId="55" xfId="0" applyNumberFormat="1" applyFont="1" applyFill="1" applyBorder="1" applyAlignment="1">
      <alignment horizontal="right" vertical="center"/>
    </xf>
    <xf numFmtId="4" fontId="94" fillId="5" borderId="53" xfId="0" applyNumberFormat="1" applyFont="1" applyFill="1" applyBorder="1" applyAlignment="1">
      <alignment horizontal="right" vertical="center"/>
    </xf>
    <xf numFmtId="0" fontId="17" fillId="0" borderId="45" xfId="0" applyFont="1" applyFill="1" applyBorder="1" applyAlignment="1">
      <alignment horizontal="left" vertical="center" wrapText="1"/>
    </xf>
    <xf numFmtId="0" fontId="0" fillId="0" borderId="1" xfId="0" applyBorder="1" applyAlignment="1">
      <alignment horizontal="left" vertical="center" wrapText="1"/>
    </xf>
    <xf numFmtId="0" fontId="16" fillId="2" borderId="1" xfId="0" applyFont="1" applyFill="1" applyBorder="1" applyAlignment="1">
      <alignment horizontal="left" vertical="center" wrapText="1"/>
    </xf>
    <xf numFmtId="0" fontId="0" fillId="0" borderId="1" xfId="0" applyBorder="1" applyAlignment="1">
      <alignment horizontal="left" vertical="center" wrapText="1"/>
    </xf>
    <xf numFmtId="0" fontId="15" fillId="2" borderId="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0" fillId="0" borderId="1" xfId="0" applyBorder="1" applyAlignment="1">
      <alignment horizontal="left" vertical="center" wrapText="1"/>
    </xf>
    <xf numFmtId="10" fontId="87" fillId="0" borderId="34" xfId="0" applyNumberFormat="1" applyFont="1" applyBorder="1" applyAlignment="1">
      <alignment horizontal="center" vertical="center"/>
    </xf>
    <xf numFmtId="4" fontId="87" fillId="2" borderId="33"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4" fontId="105" fillId="0" borderId="11" xfId="0" applyNumberFormat="1" applyFont="1" applyBorder="1" applyAlignment="1">
      <alignment horizontal="right" vertical="center"/>
    </xf>
    <xf numFmtId="0" fontId="12" fillId="0" borderId="23" xfId="0" applyFont="1" applyBorder="1" applyAlignment="1">
      <alignment vertical="center" wrapText="1"/>
    </xf>
    <xf numFmtId="14" fontId="12" fillId="0" borderId="62" xfId="0" applyNumberFormat="1" applyFont="1" applyFill="1" applyBorder="1" applyAlignment="1">
      <alignment vertical="center" wrapText="1"/>
    </xf>
    <xf numFmtId="0" fontId="11" fillId="2" borderId="1" xfId="0" applyFont="1" applyFill="1" applyBorder="1" applyAlignment="1">
      <alignment horizontal="left" vertical="center" wrapText="1"/>
    </xf>
    <xf numFmtId="4" fontId="118" fillId="2" borderId="31" xfId="0" applyNumberFormat="1" applyFont="1" applyFill="1" applyBorder="1" applyAlignment="1">
      <alignment horizontal="right" vertical="center" wrapText="1"/>
    </xf>
    <xf numFmtId="4" fontId="87" fillId="0" borderId="7" xfId="0" applyNumberFormat="1" applyFont="1" applyBorder="1" applyAlignment="1">
      <alignment horizontal="right" vertical="center"/>
    </xf>
    <xf numFmtId="0" fontId="11" fillId="2" borderId="20" xfId="0" applyFont="1" applyFill="1" applyBorder="1" applyAlignment="1">
      <alignment horizontal="left" vertical="center" wrapText="1"/>
    </xf>
    <xf numFmtId="0" fontId="85" fillId="2" borderId="18" xfId="0" applyFont="1" applyFill="1" applyBorder="1" applyAlignment="1">
      <alignment horizontal="left" vertical="center" wrapText="1"/>
    </xf>
    <xf numFmtId="0" fontId="104" fillId="2" borderId="18" xfId="9" applyFont="1" applyFill="1" applyBorder="1" applyAlignment="1">
      <alignment vertical="center" wrapText="1"/>
    </xf>
    <xf numFmtId="0" fontId="87" fillId="2" borderId="18" xfId="0" applyFont="1" applyFill="1" applyBorder="1" applyAlignment="1">
      <alignment horizontal="left" vertical="center" wrapText="1"/>
    </xf>
    <xf numFmtId="14" fontId="11" fillId="0" borderId="5" xfId="0" applyNumberFormat="1" applyFont="1" applyFill="1" applyBorder="1" applyAlignment="1">
      <alignment vertical="center" wrapText="1"/>
    </xf>
    <xf numFmtId="4" fontId="105" fillId="2" borderId="17" xfId="0" applyNumberFormat="1" applyFont="1" applyFill="1" applyBorder="1" applyAlignment="1">
      <alignment horizontal="right" vertical="center"/>
    </xf>
    <xf numFmtId="4" fontId="155" fillId="0" borderId="26" xfId="0" applyNumberFormat="1" applyFont="1" applyFill="1" applyBorder="1" applyAlignment="1">
      <alignment horizontal="right" vertical="center" wrapText="1"/>
    </xf>
    <xf numFmtId="0" fontId="10" fillId="0" borderId="59" xfId="0" applyFont="1" applyBorder="1" applyAlignment="1">
      <alignment vertical="center" wrapText="1"/>
    </xf>
    <xf numFmtId="10" fontId="87" fillId="0" borderId="24" xfId="0" applyNumberFormat="1" applyFont="1" applyBorder="1" applyAlignment="1">
      <alignment horizontal="center" vertical="center"/>
    </xf>
    <xf numFmtId="14" fontId="9" fillId="0" borderId="5" xfId="0" applyNumberFormat="1" applyFont="1" applyFill="1" applyBorder="1" applyAlignment="1">
      <alignment vertical="center" wrapText="1"/>
    </xf>
    <xf numFmtId="0" fontId="8" fillId="2" borderId="2" xfId="0" applyFont="1" applyFill="1" applyBorder="1" applyAlignment="1">
      <alignment horizontal="left" vertical="center" wrapText="1"/>
    </xf>
    <xf numFmtId="0" fontId="104" fillId="0" borderId="17" xfId="9" applyFont="1" applyBorder="1" applyAlignment="1">
      <alignment horizontal="left" vertical="center" wrapText="1"/>
    </xf>
    <xf numFmtId="0" fontId="7" fillId="0" borderId="5" xfId="0" applyFont="1" applyBorder="1" applyAlignment="1">
      <alignment vertical="center" wrapText="1"/>
    </xf>
    <xf numFmtId="0" fontId="7" fillId="0" borderId="31" xfId="0" applyFont="1" applyFill="1" applyBorder="1" applyAlignment="1">
      <alignment vertical="center" wrapText="1"/>
    </xf>
    <xf numFmtId="0" fontId="7" fillId="0" borderId="41" xfId="0" applyFont="1" applyFill="1" applyBorder="1" applyAlignment="1">
      <alignment vertical="center" wrapText="1"/>
    </xf>
    <xf numFmtId="0" fontId="6" fillId="0" borderId="22" xfId="0" applyFont="1" applyFill="1" applyBorder="1" applyAlignment="1">
      <alignment vertical="center" wrapText="1"/>
    </xf>
    <xf numFmtId="10" fontId="87" fillId="0" borderId="24" xfId="0" applyNumberFormat="1" applyFont="1" applyBorder="1" applyAlignment="1">
      <alignment horizontal="center" vertical="center"/>
    </xf>
    <xf numFmtId="14" fontId="5" fillId="0" borderId="5" xfId="0" applyNumberFormat="1" applyFont="1" applyFill="1" applyBorder="1" applyAlignment="1">
      <alignment vertical="center" wrapText="1"/>
    </xf>
    <xf numFmtId="0" fontId="4" fillId="2" borderId="1" xfId="0" applyFont="1" applyFill="1" applyBorder="1" applyAlignment="1">
      <alignment horizontal="left" vertical="center" wrapText="1"/>
    </xf>
    <xf numFmtId="0" fontId="4" fillId="0" borderId="5" xfId="0" applyFont="1" applyFill="1" applyBorder="1" applyAlignment="1">
      <alignment vertical="center" wrapText="1"/>
    </xf>
    <xf numFmtId="0" fontId="3" fillId="0" borderId="22" xfId="0" applyFont="1" applyFill="1" applyBorder="1" applyAlignment="1">
      <alignment vertical="center" wrapText="1"/>
    </xf>
    <xf numFmtId="10" fontId="87" fillId="0" borderId="33" xfId="0" applyNumberFormat="1" applyFont="1" applyBorder="1" applyAlignment="1">
      <alignment horizontal="center" vertical="center"/>
    </xf>
    <xf numFmtId="0" fontId="120" fillId="5" borderId="23" xfId="0" applyFont="1" applyFill="1" applyBorder="1" applyAlignment="1">
      <alignment horizontal="center" vertical="center" wrapText="1"/>
    </xf>
    <xf numFmtId="0" fontId="96" fillId="5" borderId="82" xfId="0" applyFont="1" applyFill="1" applyBorder="1" applyAlignment="1">
      <alignment horizontal="left" vertical="center" wrapText="1"/>
    </xf>
    <xf numFmtId="0" fontId="119" fillId="5" borderId="37" xfId="0" applyFont="1" applyFill="1" applyBorder="1" applyAlignment="1">
      <alignment horizontal="left" vertical="center" wrapText="1"/>
    </xf>
    <xf numFmtId="0" fontId="120" fillId="5" borderId="14" xfId="0" applyFont="1" applyFill="1" applyBorder="1" applyAlignment="1">
      <alignment horizontal="center" vertical="center" wrapText="1"/>
    </xf>
    <xf numFmtId="0" fontId="120" fillId="5" borderId="13" xfId="0" applyFont="1" applyFill="1" applyBorder="1" applyAlignment="1">
      <alignment horizontal="center" vertical="center" wrapText="1"/>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31"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12" xfId="0" applyFont="1" applyFill="1" applyBorder="1" applyAlignment="1">
      <alignment vertical="center" wrapText="1"/>
    </xf>
    <xf numFmtId="14" fontId="2" fillId="0" borderId="5" xfId="0" applyNumberFormat="1" applyFont="1" applyFill="1" applyBorder="1" applyAlignment="1">
      <alignment vertical="center" wrapText="1"/>
    </xf>
    <xf numFmtId="0" fontId="43"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62" fillId="2" borderId="7" xfId="0" applyFont="1" applyFill="1" applyBorder="1" applyAlignment="1">
      <alignment horizontal="left" vertical="center" wrapText="1"/>
    </xf>
    <xf numFmtId="0" fontId="53" fillId="2" borderId="2" xfId="0" applyFont="1" applyFill="1" applyBorder="1" applyAlignment="1">
      <alignment horizontal="left" vertical="center" wrapText="1"/>
    </xf>
    <xf numFmtId="4" fontId="104" fillId="2" borderId="5" xfId="0" applyNumberFormat="1" applyFont="1" applyFill="1" applyBorder="1" applyAlignment="1">
      <alignment horizontal="right" vertical="center"/>
    </xf>
    <xf numFmtId="4" fontId="105" fillId="2" borderId="31" xfId="0" applyNumberFormat="1" applyFont="1" applyFill="1" applyBorder="1" applyAlignment="1">
      <alignment horizontal="right" vertical="center"/>
    </xf>
    <xf numFmtId="4" fontId="48" fillId="0" borderId="22" xfId="0" applyNumberFormat="1" applyFont="1" applyFill="1" applyBorder="1" applyAlignment="1">
      <alignment horizontal="right" vertical="center" wrapText="1"/>
    </xf>
    <xf numFmtId="4" fontId="87" fillId="0" borderId="33" xfId="0" applyNumberFormat="1" applyFont="1" applyFill="1" applyBorder="1" applyAlignment="1">
      <alignment horizontal="right" vertical="center"/>
    </xf>
    <xf numFmtId="4" fontId="87" fillId="2" borderId="7" xfId="0" applyNumberFormat="1" applyFont="1" applyFill="1" applyBorder="1" applyAlignment="1">
      <alignment horizontal="right" vertical="center"/>
    </xf>
    <xf numFmtId="10" fontId="0" fillId="0" borderId="22" xfId="0" applyNumberFormat="1" applyBorder="1" applyAlignment="1">
      <alignment horizontal="center" vertical="center"/>
    </xf>
    <xf numFmtId="0" fontId="0" fillId="0" borderId="22" xfId="0" applyBorder="1" applyAlignment="1">
      <alignment horizontal="center" vertical="center"/>
    </xf>
    <xf numFmtId="0" fontId="122" fillId="18" borderId="2" xfId="0" applyFont="1" applyFill="1" applyBorder="1" applyAlignment="1">
      <alignment horizontal="left" vertical="center" wrapText="1"/>
    </xf>
    <xf numFmtId="0" fontId="122" fillId="18" borderId="30" xfId="0" applyFont="1" applyFill="1" applyBorder="1" applyAlignment="1">
      <alignment horizontal="left" vertical="center" wrapText="1"/>
    </xf>
    <xf numFmtId="0" fontId="122" fillId="18" borderId="5" xfId="0" applyFont="1" applyFill="1" applyBorder="1" applyAlignment="1">
      <alignment horizontal="left" vertical="center" wrapText="1"/>
    </xf>
    <xf numFmtId="4" fontId="113" fillId="0" borderId="1" xfId="0" applyNumberFormat="1" applyFont="1" applyFill="1" applyBorder="1" applyAlignment="1">
      <alignment horizontal="left" vertical="center"/>
    </xf>
    <xf numFmtId="4" fontId="128" fillId="0" borderId="2" xfId="0" applyNumberFormat="1" applyFont="1" applyFill="1" applyBorder="1" applyAlignment="1">
      <alignment horizontal="left" vertical="center"/>
    </xf>
    <xf numFmtId="4" fontId="128" fillId="0" borderId="30" xfId="0" applyNumberFormat="1" applyFont="1" applyFill="1" applyBorder="1" applyAlignment="1">
      <alignment horizontal="left" vertical="center"/>
    </xf>
    <xf numFmtId="4" fontId="128" fillId="0" borderId="5" xfId="0" applyNumberFormat="1" applyFont="1" applyFill="1" applyBorder="1" applyAlignment="1">
      <alignment horizontal="left" vertical="center"/>
    </xf>
    <xf numFmtId="0" fontId="132" fillId="0" borderId="0" xfId="0" applyFont="1" applyAlignment="1">
      <alignment horizontal="center" wrapText="1"/>
    </xf>
    <xf numFmtId="0" fontId="113" fillId="0" borderId="1" xfId="0" applyFont="1" applyBorder="1" applyAlignment="1">
      <alignment horizontal="left" vertical="top" wrapText="1"/>
    </xf>
    <xf numFmtId="4" fontId="122" fillId="0" borderId="30" xfId="0" applyNumberFormat="1" applyFont="1" applyFill="1" applyBorder="1" applyAlignment="1">
      <alignment horizontal="left" vertical="center"/>
    </xf>
    <xf numFmtId="4" fontId="122" fillId="0" borderId="5" xfId="0" applyNumberFormat="1" applyFont="1" applyFill="1" applyBorder="1" applyAlignment="1">
      <alignment horizontal="left" vertical="center"/>
    </xf>
    <xf numFmtId="0" fontId="127" fillId="18" borderId="2" xfId="0" applyFont="1" applyFill="1" applyBorder="1" applyAlignment="1">
      <alignment horizontal="center" vertical="center" wrapText="1"/>
    </xf>
    <xf numFmtId="0" fontId="127" fillId="18" borderId="30" xfId="0" applyFont="1" applyFill="1" applyBorder="1" applyAlignment="1">
      <alignment horizontal="center" vertical="center" wrapText="1"/>
    </xf>
    <xf numFmtId="0" fontId="126" fillId="18" borderId="17" xfId="0" applyFont="1" applyFill="1" applyBorder="1" applyAlignment="1">
      <alignment horizontal="left" vertical="center" wrapText="1"/>
    </xf>
    <xf numFmtId="0" fontId="122" fillId="0" borderId="1" xfId="0" applyFont="1" applyBorder="1" applyAlignment="1">
      <alignment horizontal="left" vertical="top" wrapText="1"/>
    </xf>
    <xf numFmtId="0" fontId="122" fillId="17" borderId="1" xfId="0" applyFont="1" applyFill="1" applyBorder="1" applyAlignment="1">
      <alignment horizontal="left" vertical="center" wrapText="1"/>
    </xf>
    <xf numFmtId="0" fontId="122" fillId="17" borderId="2" xfId="0" applyFont="1" applyFill="1" applyBorder="1" applyAlignment="1">
      <alignment horizontal="left" vertical="center" wrapText="1"/>
    </xf>
    <xf numFmtId="0" fontId="122" fillId="5" borderId="1" xfId="0" applyFont="1" applyFill="1" applyBorder="1" applyAlignment="1">
      <alignment horizontal="left" vertical="center" wrapText="1"/>
    </xf>
    <xf numFmtId="0" fontId="122" fillId="5" borderId="2" xfId="0" applyFont="1" applyFill="1" applyBorder="1" applyAlignment="1">
      <alignment horizontal="left" vertical="center" wrapText="1"/>
    </xf>
    <xf numFmtId="0" fontId="126" fillId="18" borderId="22" xfId="0" applyFont="1" applyFill="1" applyBorder="1" applyAlignment="1">
      <alignment horizontal="left" vertical="center" wrapText="1"/>
    </xf>
    <xf numFmtId="0" fontId="122" fillId="0" borderId="9" xfId="0" applyFont="1" applyBorder="1" applyAlignment="1">
      <alignment horizontal="left" vertical="center" wrapText="1"/>
    </xf>
    <xf numFmtId="0" fontId="122" fillId="0" borderId="35" xfId="0" applyFont="1" applyBorder="1" applyAlignment="1">
      <alignment horizontal="left" vertical="center" wrapText="1"/>
    </xf>
    <xf numFmtId="4" fontId="113" fillId="0" borderId="2" xfId="0" applyNumberFormat="1" applyFont="1" applyFill="1" applyBorder="1" applyAlignment="1">
      <alignment horizontal="center" vertical="center" wrapText="1"/>
    </xf>
    <xf numFmtId="4" fontId="113" fillId="0" borderId="30" xfId="0" applyNumberFormat="1" applyFont="1" applyFill="1" applyBorder="1" applyAlignment="1">
      <alignment horizontal="center" vertical="center" wrapText="1"/>
    </xf>
    <xf numFmtId="4" fontId="113" fillId="0" borderId="5" xfId="0" applyNumberFormat="1" applyFont="1" applyFill="1" applyBorder="1" applyAlignment="1">
      <alignment horizontal="center" vertical="center" wrapText="1"/>
    </xf>
    <xf numFmtId="4" fontId="113" fillId="0" borderId="1" xfId="0" applyNumberFormat="1" applyFont="1" applyFill="1" applyBorder="1" applyAlignment="1">
      <alignment horizontal="left" vertical="center" wrapText="1"/>
    </xf>
    <xf numFmtId="0" fontId="126" fillId="18" borderId="38" xfId="0" applyFont="1" applyFill="1" applyBorder="1" applyAlignment="1">
      <alignment horizontal="center" vertical="center" wrapText="1"/>
    </xf>
    <xf numFmtId="0" fontId="126" fillId="18" borderId="30" xfId="0" applyFont="1" applyFill="1" applyBorder="1" applyAlignment="1">
      <alignment horizontal="center" vertical="center" wrapText="1"/>
    </xf>
    <xf numFmtId="0" fontId="126" fillId="18" borderId="39" xfId="0" applyFont="1" applyFill="1" applyBorder="1" applyAlignment="1">
      <alignment horizontal="center" vertical="center" wrapText="1"/>
    </xf>
    <xf numFmtId="0" fontId="122" fillId="18" borderId="36" xfId="0" applyFont="1" applyFill="1" applyBorder="1" applyAlignment="1">
      <alignment horizontal="left" vertical="center" wrapText="1"/>
    </xf>
    <xf numFmtId="0" fontId="122" fillId="18" borderId="25" xfId="0" applyFont="1" applyFill="1" applyBorder="1" applyAlignment="1">
      <alignment horizontal="left" vertical="center" wrapText="1"/>
    </xf>
    <xf numFmtId="0" fontId="126" fillId="18" borderId="1" xfId="0" applyFont="1" applyFill="1" applyBorder="1" applyAlignment="1">
      <alignment horizontal="left" vertical="center" wrapText="1"/>
    </xf>
    <xf numFmtId="0" fontId="126" fillId="18" borderId="2" xfId="0" applyFont="1" applyFill="1" applyBorder="1" applyAlignment="1">
      <alignment horizontal="left" vertical="center" wrapText="1"/>
    </xf>
    <xf numFmtId="0" fontId="126" fillId="20" borderId="22" xfId="0" applyFont="1" applyFill="1" applyBorder="1" applyAlignment="1">
      <alignment horizontal="left" vertical="center" wrapText="1"/>
    </xf>
    <xf numFmtId="4" fontId="113" fillId="0" borderId="2" xfId="0" applyNumberFormat="1" applyFont="1" applyFill="1" applyBorder="1" applyAlignment="1">
      <alignment horizontal="left" vertical="center"/>
    </xf>
    <xf numFmtId="4" fontId="113" fillId="0" borderId="30" xfId="0" applyNumberFormat="1" applyFont="1" applyFill="1" applyBorder="1" applyAlignment="1">
      <alignment horizontal="left" vertical="center"/>
    </xf>
    <xf numFmtId="4" fontId="113" fillId="0" borderId="5" xfId="0" applyNumberFormat="1" applyFont="1" applyFill="1" applyBorder="1" applyAlignment="1">
      <alignment horizontal="left" vertical="center"/>
    </xf>
    <xf numFmtId="0" fontId="94" fillId="19" borderId="0" xfId="0" applyFont="1" applyFill="1" applyBorder="1" applyAlignment="1">
      <alignment horizontal="left" wrapText="1"/>
    </xf>
    <xf numFmtId="0" fontId="113" fillId="0" borderId="2" xfId="0" applyFont="1" applyBorder="1" applyAlignment="1">
      <alignment horizontal="left" vertical="top" wrapText="1"/>
    </xf>
    <xf numFmtId="0" fontId="113" fillId="0" borderId="30" xfId="0" applyFont="1" applyBorder="1" applyAlignment="1">
      <alignment horizontal="left" vertical="top" wrapText="1"/>
    </xf>
    <xf numFmtId="0" fontId="113" fillId="0" borderId="5" xfId="0" applyFont="1" applyBorder="1" applyAlignment="1">
      <alignment horizontal="left" vertical="top" wrapText="1"/>
    </xf>
    <xf numFmtId="0" fontId="0" fillId="0" borderId="50" xfId="0" applyBorder="1" applyAlignment="1">
      <alignment vertical="center" wrapText="1"/>
    </xf>
    <xf numFmtId="0" fontId="0" fillId="0" borderId="15" xfId="0" applyBorder="1" applyAlignment="1">
      <alignment vertical="center" wrapText="1"/>
    </xf>
    <xf numFmtId="0" fontId="87" fillId="2" borderId="37" xfId="0" applyFont="1" applyFill="1"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70" fillId="2" borderId="37" xfId="0" applyFont="1" applyFill="1" applyBorder="1" applyAlignment="1">
      <alignment horizontal="left" vertical="center" wrapText="1"/>
    </xf>
    <xf numFmtId="0" fontId="0" fillId="0" borderId="37" xfId="0" applyBorder="1" applyAlignment="1">
      <alignment horizontal="right" vertical="center"/>
    </xf>
    <xf numFmtId="0" fontId="0" fillId="0" borderId="16" xfId="0" applyBorder="1" applyAlignment="1">
      <alignment horizontal="right" vertical="center"/>
    </xf>
    <xf numFmtId="0" fontId="0" fillId="0" borderId="33" xfId="0" applyBorder="1" applyAlignment="1">
      <alignment horizontal="center" vertical="center"/>
    </xf>
    <xf numFmtId="0" fontId="0" fillId="0" borderId="24" xfId="0" applyBorder="1" applyAlignment="1">
      <alignment horizontal="center" vertical="center"/>
    </xf>
    <xf numFmtId="4" fontId="0" fillId="0" borderId="33" xfId="0" applyNumberFormat="1" applyBorder="1" applyAlignment="1">
      <alignment horizontal="right" vertical="center"/>
    </xf>
    <xf numFmtId="4" fontId="0" fillId="0" borderId="24" xfId="0" applyNumberFormat="1" applyBorder="1" applyAlignment="1">
      <alignment horizontal="right" vertical="center"/>
    </xf>
    <xf numFmtId="4" fontId="105" fillId="0" borderId="50" xfId="0" applyNumberFormat="1" applyFont="1" applyBorder="1" applyAlignment="1">
      <alignment horizontal="right" vertical="center"/>
    </xf>
    <xf numFmtId="4" fontId="105" fillId="0" borderId="15" xfId="0" applyNumberFormat="1" applyFont="1" applyBorder="1" applyAlignment="1">
      <alignment horizontal="right" vertical="center"/>
    </xf>
    <xf numFmtId="10" fontId="87" fillId="0" borderId="33" xfId="0" applyNumberFormat="1" applyFont="1" applyBorder="1" applyAlignment="1">
      <alignment horizontal="center" vertical="center"/>
    </xf>
    <xf numFmtId="10" fontId="87" fillId="0" borderId="34" xfId="0" applyNumberFormat="1" applyFont="1" applyBorder="1" applyAlignment="1">
      <alignment horizontal="center" vertical="center"/>
    </xf>
    <xf numFmtId="0" fontId="0" fillId="0" borderId="34" xfId="0" applyBorder="1" applyAlignment="1">
      <alignment horizontal="center" vertical="center"/>
    </xf>
    <xf numFmtId="0" fontId="87"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87" fillId="0" borderId="20" xfId="0" applyFont="1" applyFill="1" applyBorder="1" applyAlignment="1">
      <alignment vertical="center" wrapText="1"/>
    </xf>
    <xf numFmtId="0" fontId="0" fillId="0" borderId="4" xfId="0" applyBorder="1" applyAlignment="1">
      <alignment vertical="center" wrapText="1"/>
    </xf>
    <xf numFmtId="0" fontId="30" fillId="0" borderId="20" xfId="0" applyFont="1" applyFill="1" applyBorder="1" applyAlignment="1">
      <alignment vertical="center" wrapText="1"/>
    </xf>
    <xf numFmtId="0" fontId="87" fillId="0" borderId="20" xfId="8" applyFont="1" applyBorder="1" applyAlignment="1">
      <alignment vertical="center" wrapText="1"/>
    </xf>
    <xf numFmtId="0" fontId="87" fillId="0" borderId="20" xfId="0" applyFont="1" applyBorder="1" applyAlignment="1">
      <alignment horizontal="left" vertical="center"/>
    </xf>
    <xf numFmtId="0" fontId="0" fillId="0" borderId="4" xfId="0" applyBorder="1" applyAlignment="1">
      <alignment horizontal="left" vertical="center"/>
    </xf>
    <xf numFmtId="4" fontId="87" fillId="0" borderId="20" xfId="0" applyNumberFormat="1" applyFont="1" applyBorder="1" applyAlignment="1">
      <alignment horizontal="right" vertical="center"/>
    </xf>
    <xf numFmtId="0" fontId="0" fillId="0" borderId="4" xfId="0" applyBorder="1" applyAlignment="1">
      <alignment horizontal="right" vertical="center"/>
    </xf>
    <xf numFmtId="4" fontId="35" fillId="0" borderId="20" xfId="0" applyNumberFormat="1" applyFont="1" applyBorder="1" applyAlignment="1">
      <alignment horizontal="center" vertical="center"/>
    </xf>
    <xf numFmtId="0" fontId="0" fillId="0" borderId="4" xfId="0" applyBorder="1" applyAlignment="1">
      <alignment horizontal="center" vertical="center"/>
    </xf>
    <xf numFmtId="0" fontId="87" fillId="0" borderId="20" xfId="0" applyFont="1" applyBorder="1" applyAlignment="1">
      <alignment horizontal="left" vertical="center" wrapText="1"/>
    </xf>
    <xf numFmtId="0" fontId="0" fillId="0" borderId="4" xfId="0" applyBorder="1" applyAlignment="1">
      <alignment horizontal="left" vertical="center" wrapText="1"/>
    </xf>
    <xf numFmtId="0" fontId="2" fillId="0" borderId="50" xfId="0" applyFont="1" applyBorder="1" applyAlignment="1">
      <alignment vertical="center" wrapText="1"/>
    </xf>
    <xf numFmtId="4" fontId="87" fillId="0" borderId="37" xfId="0" applyNumberFormat="1" applyFont="1" applyBorder="1" applyAlignment="1">
      <alignment horizontal="right" vertical="center"/>
    </xf>
    <xf numFmtId="4" fontId="108" fillId="2" borderId="50" xfId="0" applyNumberFormat="1" applyFont="1" applyFill="1" applyBorder="1" applyAlignment="1">
      <alignment horizontal="right" vertical="center"/>
    </xf>
    <xf numFmtId="0" fontId="0" fillId="0" borderId="15" xfId="0" applyBorder="1" applyAlignment="1">
      <alignment horizontal="right" vertical="center"/>
    </xf>
    <xf numFmtId="4" fontId="87" fillId="2" borderId="33" xfId="0" applyNumberFormat="1" applyFont="1" applyFill="1" applyBorder="1" applyAlignment="1">
      <alignment horizontal="right" vertical="center"/>
    </xf>
    <xf numFmtId="0" fontId="0" fillId="0" borderId="24" xfId="0" applyBorder="1" applyAlignment="1">
      <alignment horizontal="right" vertical="center"/>
    </xf>
    <xf numFmtId="4" fontId="87" fillId="2" borderId="37" xfId="0" applyNumberFormat="1" applyFont="1" applyFill="1" applyBorder="1" applyAlignment="1">
      <alignment horizontal="right" vertical="center"/>
    </xf>
    <xf numFmtId="164" fontId="64" fillId="2" borderId="20" xfId="0" applyNumberFormat="1" applyFont="1" applyFill="1" applyBorder="1" applyAlignment="1">
      <alignment vertical="center" wrapText="1"/>
    </xf>
    <xf numFmtId="164" fontId="64" fillId="2" borderId="3" xfId="0" applyNumberFormat="1" applyFont="1" applyFill="1" applyBorder="1" applyAlignment="1">
      <alignment vertical="center" wrapText="1"/>
    </xf>
    <xf numFmtId="164" fontId="64" fillId="2" borderId="4"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3" xfId="0" applyBorder="1" applyAlignment="1">
      <alignment horizontal="left" vertical="center" wrapText="1"/>
    </xf>
    <xf numFmtId="0" fontId="104" fillId="0" borderId="20" xfId="0" applyFont="1" applyFill="1" applyBorder="1" applyAlignment="1">
      <alignment horizontal="left" vertical="center" wrapText="1"/>
    </xf>
    <xf numFmtId="4" fontId="87" fillId="0" borderId="20" xfId="0" applyNumberFormat="1" applyFont="1" applyFill="1" applyBorder="1" applyAlignment="1">
      <alignment horizontal="right" vertical="center"/>
    </xf>
    <xf numFmtId="4" fontId="87" fillId="0" borderId="4" xfId="0" applyNumberFormat="1" applyFont="1" applyFill="1" applyBorder="1" applyAlignment="1">
      <alignment horizontal="right" vertical="center"/>
    </xf>
    <xf numFmtId="0" fontId="87" fillId="0" borderId="37"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104" fillId="0" borderId="50" xfId="9" applyFont="1" applyBorder="1" applyAlignment="1">
      <alignment horizontal="left" vertical="center" wrapText="1"/>
    </xf>
    <xf numFmtId="0" fontId="0" fillId="0" borderId="15" xfId="0" applyBorder="1" applyAlignment="1">
      <alignment horizontal="left" vertical="center" wrapText="1"/>
    </xf>
    <xf numFmtId="4" fontId="104" fillId="0" borderId="37" xfId="0" applyNumberFormat="1" applyFont="1" applyBorder="1" applyAlignment="1">
      <alignment horizontal="right" vertical="center"/>
    </xf>
    <xf numFmtId="4" fontId="105" fillId="2" borderId="50" xfId="0" applyNumberFormat="1" applyFont="1" applyFill="1" applyBorder="1" applyAlignment="1">
      <alignment horizontal="right" vertical="center"/>
    </xf>
    <xf numFmtId="0" fontId="105" fillId="0" borderId="15" xfId="0" applyFont="1" applyBorder="1" applyAlignment="1">
      <alignment horizontal="right" vertical="center"/>
    </xf>
    <xf numFmtId="0" fontId="0" fillId="0" borderId="20" xfId="0" applyFill="1" applyBorder="1" applyAlignment="1">
      <alignment horizontal="left" vertical="center" wrapText="1"/>
    </xf>
    <xf numFmtId="4" fontId="98" fillId="0" borderId="20" xfId="0" applyNumberFormat="1" applyFont="1" applyFill="1" applyBorder="1" applyAlignment="1">
      <alignment horizontal="right" vertical="center"/>
    </xf>
    <xf numFmtId="4" fontId="104" fillId="0" borderId="20" xfId="0" applyNumberFormat="1" applyFont="1" applyFill="1" applyBorder="1" applyAlignment="1">
      <alignment horizontal="center" vertical="center"/>
    </xf>
    <xf numFmtId="164" fontId="33"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10" fontId="87" fillId="0" borderId="24" xfId="0" applyNumberFormat="1" applyFont="1" applyBorder="1" applyAlignment="1">
      <alignment horizontal="center" vertical="center"/>
    </xf>
    <xf numFmtId="0" fontId="104" fillId="0" borderId="1" xfId="0" applyFont="1" applyFill="1" applyBorder="1" applyAlignment="1">
      <alignment horizontal="left" vertical="center" wrapText="1"/>
    </xf>
    <xf numFmtId="0" fontId="104" fillId="0" borderId="4" xfId="0" applyFont="1" applyFill="1" applyBorder="1" applyAlignment="1">
      <alignment horizontal="left" vertical="center" wrapText="1"/>
    </xf>
    <xf numFmtId="0" fontId="104" fillId="0" borderId="3" xfId="0" applyFont="1" applyBorder="1" applyAlignment="1">
      <alignment horizontal="center" vertical="center"/>
    </xf>
    <xf numFmtId="0" fontId="104" fillId="0" borderId="4" xfId="0" applyFont="1" applyBorder="1" applyAlignment="1">
      <alignment horizontal="center" vertical="center"/>
    </xf>
    <xf numFmtId="4" fontId="35" fillId="0" borderId="20"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0" fontId="0" fillId="0" borderId="3" xfId="0" applyBorder="1" applyAlignment="1">
      <alignment horizontal="center" vertical="center"/>
    </xf>
    <xf numFmtId="4" fontId="33" fillId="0" borderId="20" xfId="0" applyNumberFormat="1" applyFont="1" applyFill="1" applyBorder="1" applyAlignment="1">
      <alignment horizontal="center" vertical="center"/>
    </xf>
    <xf numFmtId="0" fontId="40" fillId="2" borderId="20" xfId="0" applyFont="1" applyFill="1" applyBorder="1" applyAlignment="1">
      <alignment horizontal="left" vertical="center" wrapText="1"/>
    </xf>
    <xf numFmtId="0" fontId="87" fillId="2" borderId="20" xfId="0" applyFont="1" applyFill="1" applyBorder="1" applyAlignment="1">
      <alignment horizontal="left" vertical="center" wrapText="1"/>
    </xf>
    <xf numFmtId="0" fontId="80" fillId="2" borderId="20" xfId="0" applyFont="1" applyFill="1" applyBorder="1" applyAlignment="1">
      <alignment horizontal="left" vertical="center" wrapText="1"/>
    </xf>
    <xf numFmtId="0" fontId="81" fillId="2" borderId="3" xfId="0" applyFont="1" applyFill="1" applyBorder="1" applyAlignment="1">
      <alignment horizontal="left" vertical="center" wrapText="1"/>
    </xf>
    <xf numFmtId="0" fontId="104" fillId="0" borderId="1" xfId="9" applyFont="1" applyBorder="1" applyAlignment="1">
      <alignment horizontal="left" vertical="center" wrapText="1"/>
    </xf>
    <xf numFmtId="0" fontId="0" fillId="0" borderId="1" xfId="0" applyBorder="1" applyAlignment="1">
      <alignment horizontal="left" vertical="center" wrapText="1"/>
    </xf>
    <xf numFmtId="0" fontId="76" fillId="2" borderId="20" xfId="0" applyFont="1" applyFill="1" applyBorder="1" applyAlignment="1">
      <alignment horizontal="left" vertical="center" wrapText="1"/>
    </xf>
    <xf numFmtId="0" fontId="87" fillId="2" borderId="40" xfId="0" applyFont="1" applyFill="1" applyBorder="1" applyAlignment="1">
      <alignment horizontal="left" vertical="center" wrapText="1"/>
    </xf>
    <xf numFmtId="0" fontId="87" fillId="2" borderId="16" xfId="0" applyFont="1" applyFill="1" applyBorder="1" applyAlignment="1">
      <alignment horizontal="left" vertical="center" wrapText="1"/>
    </xf>
    <xf numFmtId="0" fontId="104" fillId="0" borderId="50" xfId="0" applyFont="1" applyFill="1" applyBorder="1" applyAlignment="1">
      <alignment vertical="center" wrapText="1" shrinkToFit="1"/>
    </xf>
    <xf numFmtId="0" fontId="0" fillId="0" borderId="49" xfId="0" applyBorder="1" applyAlignment="1">
      <alignment vertical="center" wrapText="1" shrinkToFit="1"/>
    </xf>
    <xf numFmtId="0" fontId="0" fillId="0" borderId="15" xfId="0" applyBorder="1" applyAlignment="1">
      <alignment vertical="center" wrapText="1" shrinkToFit="1"/>
    </xf>
    <xf numFmtId="0" fontId="84" fillId="2" borderId="37" xfId="0" applyFont="1" applyFill="1" applyBorder="1" applyAlignment="1">
      <alignment horizontal="left" vertical="center" wrapText="1"/>
    </xf>
    <xf numFmtId="0" fontId="84" fillId="2" borderId="16" xfId="0" applyFont="1" applyFill="1" applyBorder="1" applyAlignment="1">
      <alignment horizontal="left" vertical="center" wrapText="1"/>
    </xf>
    <xf numFmtId="0" fontId="0" fillId="0" borderId="34" xfId="0" applyBorder="1" applyAlignment="1">
      <alignment horizontal="right" vertical="center"/>
    </xf>
    <xf numFmtId="0" fontId="105" fillId="0" borderId="49" xfId="0" applyFont="1" applyBorder="1" applyAlignment="1">
      <alignment horizontal="right" vertical="center"/>
    </xf>
    <xf numFmtId="0" fontId="0" fillId="0" borderId="40" xfId="0" applyBorder="1" applyAlignment="1">
      <alignment horizontal="right" vertical="center"/>
    </xf>
    <xf numFmtId="0" fontId="63" fillId="2" borderId="40" xfId="0" applyFont="1" applyFill="1" applyBorder="1" applyAlignment="1">
      <alignment horizontal="left" vertical="center" wrapText="1"/>
    </xf>
    <xf numFmtId="0" fontId="104" fillId="0" borderId="50" xfId="0" applyFont="1" applyBorder="1" applyAlignment="1">
      <alignment horizontal="left" vertical="center" wrapText="1"/>
    </xf>
    <xf numFmtId="0" fontId="104" fillId="0" borderId="15" xfId="0" applyFont="1" applyBorder="1" applyAlignment="1">
      <alignment horizontal="left" vertical="center" wrapText="1"/>
    </xf>
    <xf numFmtId="0" fontId="87" fillId="0" borderId="21"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87" fillId="0" borderId="21" xfId="0" applyFont="1" applyFill="1" applyBorder="1" applyAlignment="1">
      <alignment horizontal="left" vertical="center" wrapText="1"/>
    </xf>
    <xf numFmtId="0" fontId="87" fillId="0" borderId="3" xfId="0" applyFont="1" applyFill="1" applyBorder="1" applyAlignment="1">
      <alignment horizontal="left" vertical="center" wrapText="1"/>
    </xf>
    <xf numFmtId="0" fontId="83" fillId="0" borderId="21" xfId="0" applyFont="1" applyFill="1" applyBorder="1" applyAlignment="1">
      <alignment horizontal="left" vertical="center" wrapText="1"/>
    </xf>
    <xf numFmtId="0" fontId="87" fillId="0" borderId="20"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20" xfId="8" applyFont="1" applyBorder="1" applyAlignment="1">
      <alignment horizontal="left" vertical="center" wrapText="1"/>
    </xf>
    <xf numFmtId="0" fontId="87" fillId="0" borderId="3" xfId="8" applyFont="1" applyBorder="1" applyAlignment="1">
      <alignment horizontal="left" vertical="center" wrapText="1"/>
    </xf>
    <xf numFmtId="0" fontId="87" fillId="0" borderId="20" xfId="0" applyFont="1" applyFill="1" applyBorder="1" applyAlignment="1">
      <alignment horizontal="left" vertical="center"/>
    </xf>
    <xf numFmtId="0" fontId="87" fillId="0" borderId="3" xfId="0" applyFont="1" applyFill="1" applyBorder="1" applyAlignment="1">
      <alignment horizontal="left" vertical="center"/>
    </xf>
    <xf numFmtId="4" fontId="87" fillId="0" borderId="3" xfId="0" applyNumberFormat="1" applyFont="1" applyFill="1" applyBorder="1" applyAlignment="1">
      <alignment horizontal="right" vertical="center"/>
    </xf>
    <xf numFmtId="0" fontId="87" fillId="0" borderId="4" xfId="0" applyFont="1" applyFill="1" applyBorder="1" applyAlignment="1">
      <alignment horizontal="left" vertical="center" wrapText="1"/>
    </xf>
    <xf numFmtId="4" fontId="87" fillId="0" borderId="20" xfId="0" applyNumberFormat="1" applyFont="1" applyFill="1" applyBorder="1" applyAlignment="1">
      <alignment horizontal="right" vertical="center" wrapText="1"/>
    </xf>
    <xf numFmtId="4" fontId="87" fillId="0" borderId="3" xfId="0" applyNumberFormat="1" applyFont="1" applyFill="1" applyBorder="1" applyAlignment="1">
      <alignment horizontal="right" vertical="center" wrapText="1"/>
    </xf>
    <xf numFmtId="4" fontId="87" fillId="0" borderId="4" xfId="0" applyNumberFormat="1" applyFont="1" applyFill="1" applyBorder="1" applyAlignment="1">
      <alignment horizontal="right" vertical="center" wrapText="1"/>
    </xf>
    <xf numFmtId="0" fontId="87" fillId="0" borderId="20" xfId="8" applyFont="1" applyBorder="1" applyAlignment="1">
      <alignment horizontal="left" vertical="center" wrapText="1"/>
    </xf>
    <xf numFmtId="0" fontId="87" fillId="0" borderId="3" xfId="0" applyFont="1" applyBorder="1" applyAlignment="1">
      <alignment horizontal="left" vertical="center"/>
    </xf>
    <xf numFmtId="0" fontId="87" fillId="0" borderId="21" xfId="8" applyFont="1" applyBorder="1" applyAlignment="1">
      <alignment horizontal="left" vertical="center" wrapText="1"/>
    </xf>
    <xf numFmtId="0" fontId="87" fillId="0" borderId="21" xfId="0" applyFont="1" applyBorder="1" applyAlignment="1">
      <alignment horizontal="left" vertical="center"/>
    </xf>
    <xf numFmtId="4" fontId="87" fillId="0" borderId="21" xfId="0" applyNumberFormat="1" applyFont="1" applyFill="1" applyBorder="1" applyAlignment="1">
      <alignment horizontal="right" vertical="center"/>
    </xf>
    <xf numFmtId="4" fontId="87" fillId="0" borderId="3" xfId="0" applyNumberFormat="1" applyFont="1" applyBorder="1" applyAlignment="1">
      <alignment horizontal="right" vertical="center"/>
    </xf>
    <xf numFmtId="0" fontId="0" fillId="0" borderId="3" xfId="0" applyBorder="1" applyAlignment="1">
      <alignment horizontal="left" vertical="center"/>
    </xf>
    <xf numFmtId="0" fontId="0" fillId="0" borderId="3" xfId="0" applyBorder="1" applyAlignment="1">
      <alignment horizontal="right" vertical="center"/>
    </xf>
    <xf numFmtId="0" fontId="98" fillId="0" borderId="20" xfId="8" applyFont="1" applyBorder="1" applyAlignment="1">
      <alignment horizontal="left" vertical="center" wrapText="1"/>
    </xf>
    <xf numFmtId="0" fontId="98" fillId="0" borderId="3" xfId="8" applyFont="1" applyBorder="1" applyAlignment="1">
      <alignment horizontal="left" vertical="center" wrapText="1"/>
    </xf>
    <xf numFmtId="0" fontId="98" fillId="0" borderId="4" xfId="8" applyFont="1" applyBorder="1" applyAlignment="1">
      <alignment horizontal="left" vertical="center" wrapText="1"/>
    </xf>
    <xf numFmtId="0" fontId="30" fillId="0" borderId="20"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66" fillId="0" borderId="3" xfId="0" applyFont="1" applyFill="1" applyBorder="1" applyAlignment="1">
      <alignment horizontal="left" vertical="center" wrapText="1"/>
    </xf>
    <xf numFmtId="0" fontId="87" fillId="0" borderId="4" xfId="0" applyFont="1" applyFill="1" applyBorder="1" applyAlignment="1">
      <alignment horizontal="center" vertical="center" wrapText="1"/>
    </xf>
    <xf numFmtId="0" fontId="104" fillId="0" borderId="20" xfId="0" applyFont="1" applyBorder="1" applyAlignment="1">
      <alignment horizontal="left" vertical="center" wrapText="1"/>
    </xf>
    <xf numFmtId="0" fontId="0" fillId="0" borderId="3" xfId="0" applyBorder="1"/>
    <xf numFmtId="0" fontId="0" fillId="0" borderId="4" xfId="0" applyBorder="1"/>
    <xf numFmtId="4" fontId="35" fillId="0" borderId="20" xfId="0" applyNumberFormat="1" applyFont="1" applyFill="1" applyBorder="1" applyAlignment="1">
      <alignment horizontal="center" vertical="center" wrapText="1"/>
    </xf>
    <xf numFmtId="4" fontId="35" fillId="0" borderId="3" xfId="0" applyNumberFormat="1" applyFont="1" applyFill="1" applyBorder="1" applyAlignment="1">
      <alignment horizontal="center" vertical="center" wrapText="1"/>
    </xf>
    <xf numFmtId="4" fontId="104" fillId="0" borderId="20" xfId="0" applyNumberFormat="1" applyFont="1" applyBorder="1" applyAlignment="1">
      <alignment horizontal="center" vertical="center" wrapText="1"/>
    </xf>
    <xf numFmtId="4" fontId="34" fillId="0" borderId="20" xfId="0" applyNumberFormat="1" applyFont="1" applyFill="1" applyBorder="1" applyAlignment="1">
      <alignment horizontal="center" vertical="center"/>
    </xf>
    <xf numFmtId="4" fontId="98" fillId="0" borderId="20" xfId="0" applyNumberFormat="1" applyFont="1" applyBorder="1" applyAlignment="1">
      <alignment horizontal="right" vertical="center"/>
    </xf>
    <xf numFmtId="4" fontId="98" fillId="0" borderId="3" xfId="0" applyNumberFormat="1" applyFont="1" applyBorder="1" applyAlignment="1">
      <alignment horizontal="right" vertical="center"/>
    </xf>
    <xf numFmtId="4" fontId="98" fillId="0" borderId="4" xfId="0" applyNumberFormat="1" applyFont="1" applyBorder="1" applyAlignment="1">
      <alignment horizontal="right" vertical="center"/>
    </xf>
    <xf numFmtId="0" fontId="10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87" fillId="0" borderId="1" xfId="0" applyFont="1" applyFill="1" applyBorder="1" applyAlignment="1">
      <alignment horizontal="center" vertical="center" wrapText="1"/>
    </xf>
    <xf numFmtId="0" fontId="87" fillId="0" borderId="1" xfId="0" applyFont="1" applyBorder="1" applyAlignment="1">
      <alignment horizontal="left" vertical="center"/>
    </xf>
    <xf numFmtId="0" fontId="81" fillId="0" borderId="20" xfId="0" applyFont="1" applyBorder="1" applyAlignment="1">
      <alignment horizontal="left" vertical="center"/>
    </xf>
    <xf numFmtId="0" fontId="81" fillId="0" borderId="4" xfId="0" applyFont="1" applyBorder="1" applyAlignment="1">
      <alignment horizontal="left" vertical="center"/>
    </xf>
    <xf numFmtId="0" fontId="81" fillId="0" borderId="20" xfId="0" applyFont="1" applyFill="1" applyBorder="1" applyAlignment="1">
      <alignment horizontal="left" vertical="center" wrapText="1"/>
    </xf>
    <xf numFmtId="0" fontId="81" fillId="0" borderId="4" xfId="0" applyFont="1" applyFill="1" applyBorder="1" applyAlignment="1">
      <alignment horizontal="left" vertical="center" wrapText="1"/>
    </xf>
    <xf numFmtId="0" fontId="98" fillId="0" borderId="20" xfId="0" applyFont="1" applyBorder="1" applyAlignment="1">
      <alignment horizontal="left" vertical="center" wrapText="1"/>
    </xf>
    <xf numFmtId="0" fontId="98" fillId="0" borderId="4" xfId="0" applyFont="1" applyBorder="1" applyAlignment="1">
      <alignment horizontal="left" vertical="center" wrapText="1"/>
    </xf>
    <xf numFmtId="0" fontId="87" fillId="0" borderId="4" xfId="0" applyFont="1" applyBorder="1" applyAlignment="1">
      <alignment horizontal="left" vertical="center"/>
    </xf>
    <xf numFmtId="0" fontId="87" fillId="0" borderId="3" xfId="0" applyFont="1" applyFill="1" applyBorder="1" applyAlignment="1">
      <alignment vertical="center" wrapText="1"/>
    </xf>
    <xf numFmtId="0" fontId="87" fillId="0" borderId="4" xfId="8" applyFont="1" applyBorder="1" applyAlignment="1">
      <alignment horizontal="left" vertical="center" wrapText="1"/>
    </xf>
    <xf numFmtId="0" fontId="30" fillId="0" borderId="3" xfId="0" applyFont="1" applyFill="1" applyBorder="1" applyAlignment="1">
      <alignment horizontal="left" vertical="center" wrapText="1"/>
    </xf>
    <xf numFmtId="0" fontId="0" fillId="0" borderId="3" xfId="0" applyBorder="1" applyAlignment="1"/>
    <xf numFmtId="0" fontId="0" fillId="0" borderId="4" xfId="0" applyBorder="1" applyAlignment="1"/>
    <xf numFmtId="0" fontId="116" fillId="0" borderId="20" xfId="9" applyFont="1" applyBorder="1" applyAlignment="1">
      <alignment horizontal="left" vertical="center" wrapText="1"/>
    </xf>
    <xf numFmtId="0" fontId="116" fillId="0" borderId="3" xfId="9" applyFont="1" applyBorder="1" applyAlignment="1">
      <alignment horizontal="left" vertical="center" wrapText="1"/>
    </xf>
    <xf numFmtId="0" fontId="30" fillId="0" borderId="3" xfId="0" applyFont="1" applyFill="1" applyBorder="1" applyAlignment="1">
      <alignment vertical="center" wrapText="1"/>
    </xf>
    <xf numFmtId="0" fontId="0" fillId="0" borderId="3" xfId="0" applyBorder="1" applyAlignment="1">
      <alignment vertical="center" wrapText="1"/>
    </xf>
    <xf numFmtId="0" fontId="87" fillId="0" borderId="1" xfId="0" applyFont="1" applyBorder="1" applyAlignment="1">
      <alignment horizontal="left" vertical="center" wrapText="1"/>
    </xf>
    <xf numFmtId="0" fontId="98" fillId="0" borderId="20" xfId="9" applyFont="1" applyBorder="1" applyAlignment="1">
      <alignment vertical="center" wrapText="1"/>
    </xf>
    <xf numFmtId="0" fontId="79" fillId="0" borderId="20" xfId="0" applyFont="1" applyFill="1" applyBorder="1" applyAlignment="1">
      <alignment vertical="center" wrapText="1"/>
    </xf>
    <xf numFmtId="0" fontId="98" fillId="0" borderId="20" xfId="9" applyFont="1" applyBorder="1" applyAlignment="1">
      <alignment horizontal="left" vertical="center" wrapText="1"/>
    </xf>
    <xf numFmtId="0" fontId="98" fillId="0" borderId="3" xfId="9" applyFont="1" applyBorder="1" applyAlignment="1">
      <alignment horizontal="left" vertical="center" wrapText="1"/>
    </xf>
    <xf numFmtId="0" fontId="87"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4" fontId="98" fillId="0" borderId="3" xfId="0" applyNumberFormat="1" applyFont="1" applyFill="1" applyBorder="1" applyAlignment="1">
      <alignment horizontal="right" vertical="center"/>
    </xf>
    <xf numFmtId="0" fontId="80" fillId="0" borderId="20" xfId="0" applyFont="1" applyFill="1" applyBorder="1" applyAlignment="1">
      <alignment horizontal="center" vertical="center" wrapText="1"/>
    </xf>
    <xf numFmtId="0" fontId="80" fillId="0" borderId="20"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81" fillId="0" borderId="3" xfId="0" applyFont="1" applyFill="1" applyBorder="1" applyAlignment="1">
      <alignment horizontal="left" vertical="center" wrapText="1"/>
    </xf>
    <xf numFmtId="4" fontId="104" fillId="0" borderId="3" xfId="0" applyNumberFormat="1" applyFont="1" applyFill="1" applyBorder="1" applyAlignment="1">
      <alignment horizontal="center" vertical="center"/>
    </xf>
    <xf numFmtId="0" fontId="0" fillId="0" borderId="20" xfId="0" applyBorder="1" applyAlignment="1">
      <alignment horizontal="center" vertical="center" wrapText="1"/>
    </xf>
    <xf numFmtId="0" fontId="79" fillId="0" borderId="20" xfId="0" applyFont="1" applyFill="1" applyBorder="1" applyAlignment="1">
      <alignment horizontal="center" vertical="center" wrapText="1"/>
    </xf>
    <xf numFmtId="0" fontId="108"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6"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8" fillId="0" borderId="20" xfId="8" applyFont="1" applyFill="1" applyBorder="1" applyAlignment="1">
      <alignment horizontal="left" vertical="center" wrapText="1"/>
    </xf>
    <xf numFmtId="0" fontId="87" fillId="0" borderId="3" xfId="0" applyFont="1" applyBorder="1" applyAlignment="1">
      <alignment horizontal="left" vertical="center" wrapText="1"/>
    </xf>
    <xf numFmtId="0" fontId="94" fillId="2" borderId="27" xfId="0" applyFont="1" applyFill="1" applyBorder="1" applyAlignment="1">
      <alignment horizontal="left" vertical="center" wrapText="1"/>
    </xf>
    <xf numFmtId="0" fontId="94" fillId="2" borderId="46" xfId="0" applyFont="1" applyFill="1" applyBorder="1" applyAlignment="1">
      <alignment horizontal="left" vertical="center" wrapText="1"/>
    </xf>
    <xf numFmtId="0" fontId="104" fillId="2" borderId="37" xfId="0" applyFont="1" applyFill="1" applyBorder="1" applyAlignment="1">
      <alignment horizontal="left" vertical="center" wrapText="1"/>
    </xf>
    <xf numFmtId="0" fontId="104" fillId="0" borderId="16" xfId="0" applyFont="1" applyBorder="1" applyAlignment="1">
      <alignment horizontal="left" vertical="center" wrapText="1"/>
    </xf>
    <xf numFmtId="0" fontId="34" fillId="0" borderId="20" xfId="0" applyFont="1" applyFill="1" applyBorder="1" applyAlignment="1">
      <alignment horizontal="left" vertical="center" wrapText="1"/>
    </xf>
    <xf numFmtId="0" fontId="78" fillId="0" borderId="20" xfId="8" applyFont="1" applyBorder="1" applyAlignment="1">
      <alignment horizontal="left" vertical="center" wrapText="1"/>
    </xf>
    <xf numFmtId="0" fontId="87" fillId="0" borderId="4" xfId="0" applyFont="1" applyFill="1" applyBorder="1" applyAlignment="1">
      <alignment horizontal="left" vertical="center"/>
    </xf>
    <xf numFmtId="0" fontId="9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94" fillId="17" borderId="30" xfId="0" applyFont="1" applyFill="1" applyBorder="1" applyAlignment="1">
      <alignment horizontal="center" vertical="center" wrapText="1"/>
    </xf>
    <xf numFmtId="0" fontId="94" fillId="17" borderId="39" xfId="0" applyFont="1" applyFill="1" applyBorder="1" applyAlignment="1">
      <alignment horizontal="center" vertical="center" wrapText="1"/>
    </xf>
    <xf numFmtId="0" fontId="96" fillId="17" borderId="50" xfId="0" applyFont="1" applyFill="1" applyBorder="1" applyAlignment="1">
      <alignment vertical="center" wrapText="1"/>
    </xf>
    <xf numFmtId="0" fontId="96" fillId="17" borderId="49" xfId="0" applyFont="1" applyFill="1" applyBorder="1" applyAlignment="1">
      <alignment vertical="center" wrapText="1"/>
    </xf>
    <xf numFmtId="0" fontId="96" fillId="17" borderId="1" xfId="0" applyFont="1" applyFill="1" applyBorder="1" applyAlignment="1">
      <alignment vertical="center" wrapText="1"/>
    </xf>
    <xf numFmtId="0" fontId="96" fillId="17" borderId="20" xfId="0" applyFont="1" applyFill="1" applyBorder="1" applyAlignment="1">
      <alignment vertical="center" wrapText="1"/>
    </xf>
    <xf numFmtId="0" fontId="96" fillId="17" borderId="20" xfId="0" applyFont="1" applyFill="1" applyBorder="1" applyAlignment="1">
      <alignment horizontal="center" vertical="center" textRotation="90" wrapText="1"/>
    </xf>
    <xf numFmtId="0" fontId="96" fillId="17" borderId="4" xfId="0" applyFont="1" applyFill="1" applyBorder="1" applyAlignment="1">
      <alignment horizontal="center" vertical="center" textRotation="90" wrapText="1"/>
    </xf>
    <xf numFmtId="0" fontId="121" fillId="17" borderId="1" xfId="0" applyFont="1" applyFill="1" applyBorder="1" applyAlignment="1">
      <alignment vertical="center" wrapText="1"/>
    </xf>
    <xf numFmtId="0" fontId="121" fillId="17" borderId="20" xfId="0" applyFont="1" applyFill="1" applyBorder="1" applyAlignment="1">
      <alignment vertical="center" wrapText="1"/>
    </xf>
    <xf numFmtId="0" fontId="104" fillId="2" borderId="16" xfId="0" applyFont="1" applyFill="1" applyBorder="1" applyAlignment="1">
      <alignment horizontal="left" vertical="center" wrapText="1"/>
    </xf>
    <xf numFmtId="0" fontId="104" fillId="2" borderId="40" xfId="0" applyFont="1" applyFill="1" applyBorder="1" applyAlignment="1">
      <alignment horizontal="left" vertical="center" wrapText="1"/>
    </xf>
    <xf numFmtId="4" fontId="36" fillId="0" borderId="20" xfId="0" applyNumberFormat="1" applyFont="1" applyBorder="1" applyAlignment="1">
      <alignment horizontal="center" vertical="center"/>
    </xf>
    <xf numFmtId="0" fontId="96" fillId="17" borderId="33" xfId="0" applyFont="1" applyFill="1" applyBorder="1" applyAlignment="1">
      <alignment horizontal="left" vertical="center" wrapText="1"/>
    </xf>
    <xf numFmtId="0" fontId="96" fillId="17" borderId="24" xfId="0" applyFont="1" applyFill="1" applyBorder="1" applyAlignment="1">
      <alignment horizontal="left" vertical="center" wrapText="1"/>
    </xf>
    <xf numFmtId="0" fontId="96" fillId="17" borderId="33" xfId="0" applyFont="1" applyFill="1" applyBorder="1" applyAlignment="1">
      <alignment vertical="center" wrapText="1"/>
    </xf>
    <xf numFmtId="0" fontId="96" fillId="17" borderId="34" xfId="0" applyFont="1" applyFill="1" applyBorder="1" applyAlignment="1">
      <alignment vertical="center" wrapText="1"/>
    </xf>
    <xf numFmtId="0" fontId="94" fillId="17" borderId="38" xfId="0" applyFont="1" applyFill="1" applyBorder="1" applyAlignment="1">
      <alignment horizontal="center" vertical="center" wrapText="1"/>
    </xf>
    <xf numFmtId="0" fontId="96" fillId="17" borderId="22" xfId="0" applyFont="1" applyFill="1" applyBorder="1" applyAlignment="1">
      <alignment vertical="center" wrapText="1"/>
    </xf>
    <xf numFmtId="0" fontId="96" fillId="17" borderId="2" xfId="0" applyFont="1" applyFill="1" applyBorder="1" applyAlignment="1">
      <alignment vertical="center" wrapText="1"/>
    </xf>
    <xf numFmtId="0" fontId="96" fillId="17" borderId="7" xfId="0" applyFont="1" applyFill="1" applyBorder="1" applyAlignment="1">
      <alignment vertical="center" wrapText="1"/>
    </xf>
    <xf numFmtId="4" fontId="36" fillId="0" borderId="21" xfId="0" applyNumberFormat="1" applyFont="1" applyFill="1" applyBorder="1" applyAlignment="1">
      <alignment horizontal="center" vertical="center"/>
    </xf>
    <xf numFmtId="0" fontId="63" fillId="2" borderId="37" xfId="0" applyFont="1" applyFill="1" applyBorder="1" applyAlignment="1">
      <alignment horizontal="left" vertical="center" wrapText="1"/>
    </xf>
    <xf numFmtId="0" fontId="87" fillId="2" borderId="1" xfId="0" applyFont="1" applyFill="1" applyBorder="1" applyAlignment="1">
      <alignment horizontal="left" vertical="center" wrapText="1"/>
    </xf>
    <xf numFmtId="0" fontId="87" fillId="2" borderId="21" xfId="0" applyFont="1" applyFill="1" applyBorder="1" applyAlignment="1">
      <alignment horizontal="left" vertical="center" wrapText="1"/>
    </xf>
    <xf numFmtId="0" fontId="87" fillId="2" borderId="3" xfId="0" applyFont="1" applyFill="1" applyBorder="1" applyAlignment="1">
      <alignment horizontal="left" vertical="center" wrapText="1"/>
    </xf>
    <xf numFmtId="4" fontId="104" fillId="2" borderId="33" xfId="0" applyNumberFormat="1" applyFont="1" applyFill="1" applyBorder="1" applyAlignment="1">
      <alignment horizontal="right" vertical="center"/>
    </xf>
    <xf numFmtId="4" fontId="104" fillId="2" borderId="24" xfId="0" applyNumberFormat="1" applyFont="1" applyFill="1" applyBorder="1" applyAlignment="1">
      <alignment horizontal="right" vertical="center"/>
    </xf>
    <xf numFmtId="4" fontId="87" fillId="2" borderId="33" xfId="0" applyNumberFormat="1" applyFont="1" applyFill="1" applyBorder="1" applyAlignment="1">
      <alignment vertical="center"/>
    </xf>
    <xf numFmtId="4" fontId="87" fillId="2" borderId="24" xfId="0" applyNumberFormat="1" applyFont="1" applyFill="1" applyBorder="1" applyAlignment="1">
      <alignment vertical="center"/>
    </xf>
    <xf numFmtId="0" fontId="58" fillId="0" borderId="60" xfId="0" applyFont="1" applyFill="1" applyBorder="1" applyAlignment="1">
      <alignment horizontal="left" vertical="center" wrapText="1"/>
    </xf>
    <xf numFmtId="0" fontId="87" fillId="0" borderId="40" xfId="0" applyFont="1" applyFill="1" applyBorder="1" applyAlignment="1">
      <alignment horizontal="left" vertical="center" wrapText="1"/>
    </xf>
    <xf numFmtId="4" fontId="87" fillId="0" borderId="16" xfId="0" applyNumberFormat="1" applyFont="1" applyBorder="1" applyAlignment="1">
      <alignment horizontal="right" vertical="center"/>
    </xf>
    <xf numFmtId="0" fontId="71" fillId="0" borderId="37"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4" xfId="0" applyFont="1" applyFill="1" applyBorder="1" applyAlignment="1">
      <alignment horizontal="left" vertical="center" wrapText="1"/>
    </xf>
    <xf numFmtId="0" fontId="0" fillId="0" borderId="34" xfId="0" applyBorder="1" applyAlignment="1"/>
    <xf numFmtId="0" fontId="0" fillId="0" borderId="24" xfId="0" applyBorder="1" applyAlignment="1"/>
    <xf numFmtId="0" fontId="82" fillId="2" borderId="37" xfId="0" applyFont="1" applyFill="1" applyBorder="1" applyAlignment="1">
      <alignment horizontal="left" vertical="center" wrapText="1"/>
    </xf>
    <xf numFmtId="4" fontId="87" fillId="0" borderId="37" xfId="0" applyNumberFormat="1" applyFont="1" applyBorder="1" applyAlignment="1">
      <alignment vertical="center"/>
    </xf>
    <xf numFmtId="0" fontId="0" fillId="0" borderId="16" xfId="0" applyBorder="1" applyAlignment="1">
      <alignment vertical="center"/>
    </xf>
    <xf numFmtId="0" fontId="104" fillId="0" borderId="47" xfId="0" applyFont="1" applyBorder="1" applyAlignment="1">
      <alignment horizontal="left" vertical="center" wrapText="1"/>
    </xf>
    <xf numFmtId="0" fontId="104" fillId="0" borderId="49" xfId="0" applyFont="1" applyBorder="1" applyAlignment="1">
      <alignment horizontal="left" vertical="center" wrapText="1"/>
    </xf>
    <xf numFmtId="0" fontId="31" fillId="0" borderId="31" xfId="0" applyFont="1" applyBorder="1" applyAlignment="1">
      <alignment horizontal="left" vertical="center" wrapText="1"/>
    </xf>
    <xf numFmtId="0" fontId="87" fillId="0" borderId="12" xfId="0" applyFont="1" applyBorder="1" applyAlignment="1">
      <alignment horizontal="left" vertical="center" wrapText="1"/>
    </xf>
    <xf numFmtId="0" fontId="30" fillId="0" borderId="21" xfId="0" applyFont="1" applyFill="1" applyBorder="1" applyAlignment="1">
      <alignment horizontal="left" vertical="center" wrapText="1"/>
    </xf>
    <xf numFmtId="0" fontId="104" fillId="0" borderId="50" xfId="0" applyFont="1" applyBorder="1" applyAlignment="1">
      <alignment vertical="center" wrapText="1"/>
    </xf>
    <xf numFmtId="0" fontId="104" fillId="0" borderId="15" xfId="0" applyFont="1" applyBorder="1" applyAlignment="1">
      <alignment vertical="center" wrapText="1"/>
    </xf>
    <xf numFmtId="10" fontId="87" fillId="0" borderId="42" xfId="0" applyNumberFormat="1" applyFont="1" applyBorder="1" applyAlignment="1">
      <alignment horizontal="center" vertical="center"/>
    </xf>
    <xf numFmtId="0" fontId="25" fillId="0" borderId="50"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2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98" fillId="0" borderId="20" xfId="5" applyFont="1" applyBorder="1" applyAlignment="1">
      <alignment horizontal="center" vertical="center" wrapText="1"/>
    </xf>
    <xf numFmtId="0" fontId="98" fillId="0" borderId="3" xfId="5" applyFont="1" applyBorder="1" applyAlignment="1">
      <alignment horizontal="center" vertical="center" wrapText="1"/>
    </xf>
    <xf numFmtId="0" fontId="98" fillId="0" borderId="4" xfId="5" applyFont="1" applyBorder="1" applyAlignment="1">
      <alignment horizontal="center" vertical="center" wrapText="1"/>
    </xf>
    <xf numFmtId="0" fontId="25" fillId="0" borderId="2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4" fontId="98" fillId="0" borderId="20" xfId="0" applyNumberFormat="1" applyFont="1" applyFill="1" applyBorder="1" applyAlignment="1">
      <alignment horizontal="center" vertical="center"/>
    </xf>
    <xf numFmtId="4" fontId="98" fillId="0" borderId="3" xfId="0" applyNumberFormat="1" applyFont="1" applyFill="1" applyBorder="1" applyAlignment="1">
      <alignment horizontal="center" vertical="center"/>
    </xf>
    <xf numFmtId="4" fontId="98" fillId="0" borderId="4" xfId="0" applyNumberFormat="1" applyFont="1" applyFill="1" applyBorder="1" applyAlignment="1">
      <alignment horizontal="center" vertical="center"/>
    </xf>
    <xf numFmtId="4" fontId="104" fillId="0" borderId="20" xfId="0" applyNumberFormat="1" applyFont="1" applyFill="1" applyBorder="1" applyAlignment="1">
      <alignment horizontal="left" vertical="center"/>
    </xf>
    <xf numFmtId="4" fontId="104" fillId="0" borderId="3" xfId="0" applyNumberFormat="1" applyFont="1" applyFill="1" applyBorder="1" applyAlignment="1">
      <alignment horizontal="left" vertical="center"/>
    </xf>
    <xf numFmtId="4" fontId="104" fillId="0" borderId="4" xfId="0" applyNumberFormat="1" applyFont="1" applyFill="1" applyBorder="1" applyAlignment="1">
      <alignment horizontal="left" vertical="center"/>
    </xf>
    <xf numFmtId="0" fontId="98" fillId="0" borderId="20" xfId="5" applyFont="1" applyBorder="1" applyAlignment="1">
      <alignment horizontal="left" vertical="center" wrapText="1"/>
    </xf>
    <xf numFmtId="0" fontId="98" fillId="0" borderId="4" xfId="5" applyFont="1" applyBorder="1" applyAlignment="1">
      <alignment horizontal="left" vertical="center" wrapText="1"/>
    </xf>
    <xf numFmtId="0" fontId="25" fillId="0" borderId="20"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4" fontId="104" fillId="0" borderId="20" xfId="0" applyNumberFormat="1" applyFont="1" applyFill="1" applyBorder="1" applyAlignment="1">
      <alignment horizontal="left" vertical="center" wrapText="1"/>
    </xf>
    <xf numFmtId="4" fontId="104" fillId="0" borderId="3" xfId="0" applyNumberFormat="1" applyFont="1" applyFill="1" applyBorder="1" applyAlignment="1">
      <alignment horizontal="left" vertical="center" wrapText="1"/>
    </xf>
    <xf numFmtId="4" fontId="104" fillId="0" borderId="4" xfId="0" applyNumberFormat="1" applyFont="1" applyFill="1" applyBorder="1" applyAlignment="1">
      <alignment horizontal="left" vertical="center" wrapText="1"/>
    </xf>
    <xf numFmtId="0" fontId="25" fillId="0" borderId="50" xfId="5" applyFont="1" applyFill="1" applyBorder="1" applyAlignment="1">
      <alignment horizontal="center" vertical="center" wrapText="1"/>
    </xf>
    <xf numFmtId="0" fontId="25" fillId="0" borderId="49" xfId="5" applyFont="1" applyFill="1" applyBorder="1" applyAlignment="1">
      <alignment horizontal="center" vertical="center" wrapText="1"/>
    </xf>
    <xf numFmtId="0" fontId="25" fillId="0" borderId="15" xfId="5" applyFont="1" applyFill="1" applyBorder="1" applyAlignment="1">
      <alignment horizontal="center" vertical="center" wrapText="1"/>
    </xf>
    <xf numFmtId="0" fontId="25" fillId="0" borderId="20" xfId="5" applyFont="1" applyFill="1" applyBorder="1" applyAlignment="1">
      <alignment horizontal="left" vertical="center" wrapText="1"/>
    </xf>
    <xf numFmtId="0" fontId="25" fillId="0" borderId="3" xfId="5" applyFont="1" applyFill="1" applyBorder="1" applyAlignment="1">
      <alignment horizontal="left" vertical="center" wrapText="1"/>
    </xf>
    <xf numFmtId="0" fontId="25" fillId="0" borderId="4" xfId="5" applyFont="1" applyFill="1" applyBorder="1" applyAlignment="1">
      <alignment horizontal="left" vertical="center" wrapText="1"/>
    </xf>
    <xf numFmtId="4" fontId="98" fillId="0" borderId="4" xfId="0" applyNumberFormat="1" applyFont="1" applyFill="1" applyBorder="1" applyAlignment="1">
      <alignment horizontal="right" vertical="center"/>
    </xf>
    <xf numFmtId="0" fontId="98" fillId="0" borderId="20" xfId="0" applyFont="1" applyFill="1" applyBorder="1" applyAlignment="1">
      <alignment horizontal="left" vertical="center" wrapText="1"/>
    </xf>
    <xf numFmtId="0" fontId="98" fillId="0" borderId="3" xfId="0" applyFont="1" applyFill="1" applyBorder="1" applyAlignment="1">
      <alignment horizontal="left" vertical="center" wrapText="1"/>
    </xf>
    <xf numFmtId="0" fontId="98" fillId="0" borderId="4" xfId="0" applyFont="1" applyFill="1" applyBorder="1" applyAlignment="1">
      <alignment horizontal="left" vertical="center" wrapText="1"/>
    </xf>
    <xf numFmtId="0" fontId="25" fillId="0" borderId="20" xfId="5" applyFont="1" applyFill="1" applyBorder="1" applyAlignment="1">
      <alignment horizontal="center" vertical="center" wrapText="1"/>
    </xf>
    <xf numFmtId="0" fontId="25" fillId="0" borderId="3" xfId="5" applyFont="1" applyFill="1" applyBorder="1" applyAlignment="1">
      <alignment horizontal="center" vertical="center" wrapText="1"/>
    </xf>
    <xf numFmtId="0" fontId="25" fillId="0" borderId="4" xfId="5" applyFont="1" applyFill="1" applyBorder="1" applyAlignment="1">
      <alignment horizontal="center" vertical="center" wrapText="1"/>
    </xf>
    <xf numFmtId="4" fontId="25" fillId="0" borderId="20" xfId="0" applyNumberFormat="1" applyFont="1" applyFill="1" applyBorder="1" applyAlignment="1">
      <alignment horizontal="right" vertical="center" wrapText="1"/>
    </xf>
    <xf numFmtId="4" fontId="25" fillId="0" borderId="3" xfId="0" applyNumberFormat="1" applyFont="1" applyFill="1" applyBorder="1" applyAlignment="1">
      <alignment horizontal="right" vertical="center" wrapText="1"/>
    </xf>
    <xf numFmtId="4" fontId="25" fillId="0" borderId="4" xfId="0" applyNumberFormat="1" applyFont="1" applyFill="1" applyBorder="1" applyAlignment="1">
      <alignment horizontal="right" vertical="center" wrapText="1"/>
    </xf>
    <xf numFmtId="0" fontId="25" fillId="0" borderId="50" xfId="0" applyFont="1" applyFill="1" applyBorder="1" applyAlignment="1">
      <alignment horizontal="center" vertical="center" wrapText="1"/>
    </xf>
    <xf numFmtId="0" fontId="25" fillId="0" borderId="15" xfId="0" applyFont="1" applyFill="1" applyBorder="1" applyAlignment="1">
      <alignment horizontal="center" vertical="center" wrapText="1"/>
    </xf>
    <xf numFmtId="4" fontId="25" fillId="0" borderId="20" xfId="0" applyNumberFormat="1" applyFont="1" applyBorder="1" applyAlignment="1">
      <alignment horizontal="right" vertical="center"/>
    </xf>
    <xf numFmtId="4" fontId="25" fillId="0" borderId="4" xfId="0" applyNumberFormat="1" applyFont="1" applyBorder="1" applyAlignment="1">
      <alignment horizontal="right" vertical="center"/>
    </xf>
    <xf numFmtId="0" fontId="25" fillId="0" borderId="20" xfId="0" applyFont="1" applyFill="1" applyBorder="1" applyAlignment="1">
      <alignment horizontal="left" vertical="center"/>
    </xf>
    <xf numFmtId="0" fontId="25" fillId="0" borderId="4" xfId="0" applyFont="1" applyFill="1" applyBorder="1" applyAlignment="1">
      <alignment horizontal="left" vertical="center"/>
    </xf>
    <xf numFmtId="0" fontId="96" fillId="5" borderId="21" xfId="0" applyFont="1" applyFill="1" applyBorder="1" applyAlignment="1">
      <alignment horizontal="left" vertical="center" wrapText="1"/>
    </xf>
    <xf numFmtId="0" fontId="96" fillId="5" borderId="4" xfId="0" applyFont="1" applyFill="1" applyBorder="1" applyAlignment="1">
      <alignment horizontal="left" vertical="center" wrapText="1"/>
    </xf>
    <xf numFmtId="4" fontId="104" fillId="0" borderId="21" xfId="0" applyNumberFormat="1" applyFont="1" applyBorder="1" applyAlignment="1">
      <alignment horizontal="left" vertical="center"/>
    </xf>
    <xf numFmtId="4" fontId="104" fillId="0" borderId="3" xfId="0" applyNumberFormat="1" applyFont="1" applyBorder="1" applyAlignment="1">
      <alignment horizontal="left" vertical="center"/>
    </xf>
    <xf numFmtId="4" fontId="104" fillId="0" borderId="4" xfId="0" applyNumberFormat="1" applyFont="1" applyBorder="1" applyAlignment="1">
      <alignment horizontal="left" vertical="center"/>
    </xf>
    <xf numFmtId="0" fontId="121" fillId="5" borderId="21" xfId="0" applyFont="1" applyFill="1" applyBorder="1" applyAlignment="1">
      <alignment horizontal="left" vertical="center" wrapText="1"/>
    </xf>
    <xf numFmtId="0" fontId="121" fillId="5" borderId="4" xfId="0" applyFont="1" applyFill="1" applyBorder="1" applyAlignment="1">
      <alignment horizontal="left" vertical="center" wrapText="1"/>
    </xf>
    <xf numFmtId="0" fontId="25" fillId="0" borderId="21" xfId="0" applyFont="1" applyBorder="1" applyAlignment="1">
      <alignment horizontal="left" vertical="center"/>
    </xf>
    <xf numFmtId="0" fontId="25" fillId="0" borderId="2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20" xfId="5" applyFont="1" applyBorder="1" applyAlignment="1">
      <alignment horizontal="left" vertical="center" wrapText="1"/>
    </xf>
    <xf numFmtId="0" fontId="25" fillId="0" borderId="3" xfId="5" applyFont="1" applyBorder="1" applyAlignment="1">
      <alignment horizontal="left" vertical="center" wrapText="1"/>
    </xf>
    <xf numFmtId="0" fontId="25" fillId="0" borderId="4" xfId="5" applyFont="1" applyBorder="1" applyAlignment="1">
      <alignment horizontal="left" vertical="center" wrapText="1"/>
    </xf>
    <xf numFmtId="4" fontId="104" fillId="0" borderId="20" xfId="0" applyNumberFormat="1" applyFont="1" applyBorder="1" applyAlignment="1">
      <alignment horizontal="left" vertical="center"/>
    </xf>
    <xf numFmtId="4" fontId="105" fillId="0" borderId="50" xfId="0" applyNumberFormat="1" applyFont="1" applyFill="1" applyBorder="1" applyAlignment="1">
      <alignment horizontal="right" vertical="center" wrapText="1"/>
    </xf>
    <xf numFmtId="4" fontId="105" fillId="0" borderId="15" xfId="0" applyNumberFormat="1" applyFont="1" applyFill="1" applyBorder="1" applyAlignment="1">
      <alignment horizontal="righ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4" xfId="0" applyFont="1" applyFill="1" applyBorder="1" applyAlignment="1">
      <alignment horizontal="left" vertical="center" wrapText="1"/>
    </xf>
    <xf numFmtId="4" fontId="25" fillId="0" borderId="37" xfId="0" applyNumberFormat="1" applyFont="1" applyFill="1" applyBorder="1" applyAlignment="1">
      <alignment horizontal="center" vertical="center"/>
    </xf>
    <xf numFmtId="4" fontId="25" fillId="0" borderId="40"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10" fontId="25" fillId="0" borderId="33" xfId="0" applyNumberFormat="1" applyFont="1" applyFill="1" applyBorder="1" applyAlignment="1">
      <alignment horizontal="center" vertical="center"/>
    </xf>
    <xf numFmtId="10" fontId="25" fillId="0" borderId="34" xfId="0" applyNumberFormat="1" applyFont="1" applyFill="1" applyBorder="1" applyAlignment="1">
      <alignment horizontal="center" vertical="center"/>
    </xf>
    <xf numFmtId="10" fontId="25" fillId="0" borderId="24" xfId="0" applyNumberFormat="1" applyFont="1" applyFill="1" applyBorder="1" applyAlignment="1">
      <alignment horizontal="center" vertical="center"/>
    </xf>
    <xf numFmtId="0" fontId="104" fillId="0" borderId="20"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 xfId="0" applyFont="1" applyFill="1" applyBorder="1" applyAlignment="1">
      <alignment horizontal="center" vertical="center" wrapText="1"/>
    </xf>
    <xf numFmtId="0" fontId="104" fillId="0" borderId="3" xfId="0" applyFont="1" applyBorder="1" applyAlignment="1">
      <alignment horizontal="left" vertical="center" wrapText="1"/>
    </xf>
    <xf numFmtId="0" fontId="104" fillId="0" borderId="4" xfId="0" applyFont="1" applyBorder="1" applyAlignment="1">
      <alignment horizontal="left" vertical="center" wrapText="1"/>
    </xf>
    <xf numFmtId="0" fontId="25" fillId="0" borderId="37"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16" xfId="0" applyFont="1" applyFill="1" applyBorder="1" applyAlignment="1">
      <alignment horizontal="left" vertical="center" wrapText="1"/>
    </xf>
    <xf numFmtId="4" fontId="25" fillId="0" borderId="33" xfId="0" applyNumberFormat="1" applyFont="1" applyFill="1" applyBorder="1" applyAlignment="1">
      <alignment horizontal="right" vertical="center"/>
    </xf>
    <xf numFmtId="4" fontId="25" fillId="0" borderId="34" xfId="0" applyNumberFormat="1" applyFont="1" applyFill="1" applyBorder="1" applyAlignment="1">
      <alignment horizontal="right" vertical="center"/>
    </xf>
    <xf numFmtId="4" fontId="25" fillId="0" borderId="24" xfId="0" applyNumberFormat="1" applyFont="1" applyFill="1" applyBorder="1" applyAlignment="1">
      <alignment horizontal="right" vertical="center"/>
    </xf>
    <xf numFmtId="0" fontId="96" fillId="5" borderId="83" xfId="0" applyFont="1" applyFill="1" applyBorder="1" applyAlignment="1">
      <alignment horizontal="left" vertical="center" wrapText="1"/>
    </xf>
    <xf numFmtId="0" fontId="96" fillId="5" borderId="46" xfId="0" applyFont="1" applyFill="1" applyBorder="1" applyAlignment="1">
      <alignment horizontal="left" vertical="center" wrapText="1"/>
    </xf>
    <xf numFmtId="0" fontId="94" fillId="5" borderId="30" xfId="0" applyFont="1" applyFill="1" applyBorder="1" applyAlignment="1">
      <alignment horizontal="center" vertical="center" wrapText="1"/>
    </xf>
    <xf numFmtId="0" fontId="94" fillId="5" borderId="5" xfId="0" applyFont="1" applyFill="1" applyBorder="1" applyAlignment="1">
      <alignment horizontal="center" vertical="center" wrapText="1"/>
    </xf>
    <xf numFmtId="0" fontId="104" fillId="0" borderId="21" xfId="0" applyFont="1" applyBorder="1" applyAlignment="1">
      <alignment horizontal="left" vertical="center" wrapText="1"/>
    </xf>
    <xf numFmtId="10" fontId="25" fillId="0" borderId="42" xfId="0" applyNumberFormat="1" applyFont="1" applyFill="1" applyBorder="1" applyAlignment="1">
      <alignment horizontal="center" vertical="center"/>
    </xf>
    <xf numFmtId="0" fontId="96" fillId="5" borderId="60" xfId="0" applyFont="1" applyFill="1" applyBorder="1" applyAlignment="1">
      <alignment horizontal="left" vertical="center" wrapText="1"/>
    </xf>
    <xf numFmtId="0" fontId="96" fillId="5" borderId="16" xfId="0" applyFont="1" applyFill="1" applyBorder="1" applyAlignment="1">
      <alignment horizontal="left" vertical="center" wrapText="1"/>
    </xf>
    <xf numFmtId="0" fontId="96" fillId="5" borderId="67" xfId="0" applyFont="1" applyFill="1" applyBorder="1" applyAlignment="1">
      <alignment horizontal="left" vertical="center" wrapText="1"/>
    </xf>
    <xf numFmtId="0" fontId="96" fillId="5" borderId="6" xfId="0" applyFont="1" applyFill="1" applyBorder="1" applyAlignment="1">
      <alignment horizontal="left" vertical="center" wrapText="1"/>
    </xf>
    <xf numFmtId="0" fontId="96" fillId="5" borderId="47" xfId="0" applyFont="1" applyFill="1" applyBorder="1" applyAlignment="1">
      <alignment horizontal="left" vertical="center" wrapText="1"/>
    </xf>
    <xf numFmtId="0" fontId="96" fillId="5" borderId="15" xfId="0" applyFont="1" applyFill="1" applyBorder="1" applyAlignment="1">
      <alignment horizontal="left" vertical="center" wrapText="1"/>
    </xf>
    <xf numFmtId="0" fontId="96" fillId="5" borderId="42" xfId="0" applyFont="1" applyFill="1" applyBorder="1" applyAlignment="1">
      <alignment horizontal="left" vertical="center" wrapText="1"/>
    </xf>
    <xf numFmtId="0" fontId="96" fillId="5" borderId="24" xfId="0" applyFont="1" applyFill="1" applyBorder="1" applyAlignment="1">
      <alignment horizontal="left" vertical="center" wrapText="1"/>
    </xf>
    <xf numFmtId="0" fontId="94" fillId="5" borderId="80" xfId="0" applyFont="1" applyFill="1" applyBorder="1" applyAlignment="1">
      <alignment horizontal="center" vertical="center" wrapText="1"/>
    </xf>
    <xf numFmtId="0" fontId="94" fillId="5" borderId="44" xfId="0" applyFont="1" applyFill="1" applyBorder="1" applyAlignment="1">
      <alignment horizontal="center" vertical="center" wrapText="1"/>
    </xf>
    <xf numFmtId="0" fontId="94" fillId="5" borderId="81"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24" xfId="0" applyFont="1" applyFill="1" applyBorder="1" applyAlignment="1">
      <alignment horizontal="left" vertical="center" wrapText="1"/>
    </xf>
    <xf numFmtId="4" fontId="105" fillId="0" borderId="49" xfId="0" applyNumberFormat="1" applyFont="1" applyFill="1" applyBorder="1" applyAlignment="1">
      <alignment horizontal="right" vertical="center" wrapText="1"/>
    </xf>
    <xf numFmtId="4" fontId="105" fillId="0" borderId="37" xfId="0" applyNumberFormat="1" applyFont="1" applyFill="1" applyBorder="1" applyAlignment="1">
      <alignment horizontal="right" vertical="center" wrapText="1"/>
    </xf>
    <xf numFmtId="4" fontId="105" fillId="0" borderId="40" xfId="0" applyNumberFormat="1" applyFont="1" applyFill="1" applyBorder="1" applyAlignment="1">
      <alignment horizontal="right" vertical="center" wrapText="1"/>
    </xf>
    <xf numFmtId="4" fontId="105" fillId="0" borderId="16" xfId="0" applyNumberFormat="1" applyFont="1" applyFill="1" applyBorder="1" applyAlignment="1">
      <alignment horizontal="right" vertical="center" wrapText="1"/>
    </xf>
    <xf numFmtId="0" fontId="94" fillId="2" borderId="35" xfId="0" applyFont="1" applyFill="1" applyBorder="1" applyAlignment="1">
      <alignment horizontal="left" vertical="center" wrapText="1"/>
    </xf>
    <xf numFmtId="0" fontId="94" fillId="2" borderId="65" xfId="0" applyFont="1" applyFill="1" applyBorder="1" applyAlignment="1">
      <alignment horizontal="left" vertical="center" wrapText="1"/>
    </xf>
    <xf numFmtId="0" fontId="94" fillId="19" borderId="0" xfId="0" applyFont="1" applyFill="1" applyBorder="1" applyAlignment="1">
      <alignment horizontal="left"/>
    </xf>
    <xf numFmtId="10" fontId="104" fillId="0" borderId="33" xfId="0" applyNumberFormat="1" applyFont="1" applyFill="1" applyBorder="1" applyAlignment="1">
      <alignment horizontal="center" vertical="center"/>
    </xf>
    <xf numFmtId="10" fontId="104" fillId="0" borderId="24" xfId="0" applyNumberFormat="1" applyFont="1" applyFill="1" applyBorder="1" applyAlignment="1">
      <alignment horizontal="center" vertical="center"/>
    </xf>
    <xf numFmtId="0" fontId="108" fillId="0" borderId="44" xfId="0" applyFont="1" applyFill="1" applyBorder="1" applyAlignment="1">
      <alignment horizontal="left" vertical="center" wrapText="1"/>
    </xf>
    <xf numFmtId="0" fontId="25" fillId="0" borderId="21" xfId="5" applyFont="1" applyBorder="1" applyAlignment="1">
      <alignment horizontal="left" vertical="center" wrapText="1"/>
    </xf>
    <xf numFmtId="4" fontId="140" fillId="5" borderId="21" xfId="0" applyNumberFormat="1" applyFont="1" applyFill="1" applyBorder="1" applyAlignment="1">
      <alignment horizontal="center" vertical="center" wrapText="1"/>
    </xf>
    <xf numFmtId="4" fontId="140" fillId="5" borderId="4" xfId="0" applyNumberFormat="1" applyFont="1" applyFill="1" applyBorder="1" applyAlignment="1">
      <alignment horizontal="center" vertical="center" wrapText="1"/>
    </xf>
    <xf numFmtId="4" fontId="96" fillId="5" borderId="21" xfId="0" applyNumberFormat="1" applyFont="1" applyFill="1" applyBorder="1" applyAlignment="1">
      <alignment horizontal="left" vertical="center" wrapText="1"/>
    </xf>
    <xf numFmtId="4" fontId="96" fillId="5" borderId="4" xfId="0" applyNumberFormat="1" applyFont="1" applyFill="1" applyBorder="1" applyAlignment="1">
      <alignment horizontal="left" vertical="center" wrapText="1"/>
    </xf>
    <xf numFmtId="4" fontId="25" fillId="0" borderId="3" xfId="0" applyNumberFormat="1" applyFont="1" applyBorder="1" applyAlignment="1">
      <alignment horizontal="right" vertical="center"/>
    </xf>
    <xf numFmtId="4" fontId="25" fillId="0" borderId="21" xfId="0" applyNumberFormat="1" applyFont="1" applyBorder="1" applyAlignment="1">
      <alignment horizontal="right" vertical="center"/>
    </xf>
    <xf numFmtId="0" fontId="25" fillId="0" borderId="20"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1" xfId="0" applyFont="1" applyFill="1" applyBorder="1" applyAlignment="1">
      <alignment horizontal="left" vertical="center" wrapText="1"/>
    </xf>
    <xf numFmtId="0" fontId="96" fillId="5" borderId="47" xfId="0" applyFont="1" applyFill="1" applyBorder="1" applyAlignment="1">
      <alignment horizontal="center" vertical="center" textRotation="90" wrapText="1"/>
    </xf>
    <xf numFmtId="0" fontId="96" fillId="5" borderId="15" xfId="0" applyFont="1" applyFill="1" applyBorder="1" applyAlignment="1">
      <alignment horizontal="center" vertical="center" textRotation="90" wrapText="1"/>
    </xf>
    <xf numFmtId="0" fontId="25" fillId="0" borderId="21" xfId="0" applyFont="1" applyFill="1" applyBorder="1" applyAlignment="1">
      <alignment horizontal="left" vertical="center"/>
    </xf>
    <xf numFmtId="0" fontId="25" fillId="0" borderId="3" xfId="0" applyFont="1" applyFill="1" applyBorder="1" applyAlignment="1">
      <alignment horizontal="left" vertical="center"/>
    </xf>
    <xf numFmtId="0" fontId="10" fillId="0" borderId="21" xfId="0" applyFont="1" applyFill="1" applyBorder="1" applyAlignment="1">
      <alignment horizontal="left" vertical="center" wrapText="1"/>
    </xf>
    <xf numFmtId="0" fontId="25" fillId="0" borderId="47" xfId="0" applyFont="1" applyFill="1" applyBorder="1" applyAlignment="1">
      <alignment horizontal="center" vertical="center"/>
    </xf>
    <xf numFmtId="0" fontId="94" fillId="0" borderId="77" xfId="0" applyFont="1" applyFill="1" applyBorder="1" applyAlignment="1">
      <alignment horizontal="left" wrapText="1"/>
    </xf>
    <xf numFmtId="0" fontId="94" fillId="0" borderId="76"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70" zoomScaleNormal="70" workbookViewId="0">
      <selection activeCell="E30" sqref="E30:I30"/>
    </sheetView>
  </sheetViews>
  <sheetFormatPr defaultRowHeight="15" x14ac:dyDescent="0.25"/>
  <cols>
    <col min="1" max="1" width="14.28515625" customWidth="1"/>
    <col min="2" max="2" width="17.140625" customWidth="1"/>
    <col min="3" max="4" width="18.7109375" customWidth="1"/>
    <col min="5" max="5" width="19.5703125" customWidth="1"/>
    <col min="6" max="7" width="16.7109375" customWidth="1"/>
    <col min="8" max="8" width="19.5703125" customWidth="1"/>
    <col min="9" max="9" width="16.7109375" customWidth="1"/>
  </cols>
  <sheetData>
    <row r="1" spans="1:10" ht="57" customHeight="1" x14ac:dyDescent="0.4">
      <c r="A1" s="793" t="s">
        <v>612</v>
      </c>
      <c r="B1" s="793"/>
      <c r="C1" s="793"/>
      <c r="D1" s="793"/>
      <c r="E1" s="793"/>
      <c r="F1" s="793"/>
      <c r="G1" s="793"/>
      <c r="H1" s="793"/>
      <c r="I1" s="793"/>
    </row>
    <row r="2" spans="1:10" ht="9" customHeight="1" x14ac:dyDescent="0.25"/>
    <row r="3" spans="1:10" ht="15.75" x14ac:dyDescent="0.25">
      <c r="A3" s="295" t="s">
        <v>223</v>
      </c>
      <c r="B3" s="295"/>
      <c r="C3" s="295"/>
      <c r="D3" s="295"/>
      <c r="E3" s="295"/>
      <c r="F3" s="295"/>
      <c r="G3" s="295"/>
      <c r="H3" s="295"/>
      <c r="I3" s="301" t="s">
        <v>194</v>
      </c>
    </row>
    <row r="4" spans="1:10" ht="32.25" customHeight="1" x14ac:dyDescent="0.25">
      <c r="A4" s="817" t="s">
        <v>192</v>
      </c>
      <c r="B4" s="818"/>
      <c r="C4" s="805" t="s">
        <v>254</v>
      </c>
      <c r="D4" s="819" t="s">
        <v>310</v>
      </c>
      <c r="E4" s="812" t="s">
        <v>308</v>
      </c>
      <c r="F4" s="813"/>
      <c r="G4" s="814"/>
      <c r="H4" s="799" t="s">
        <v>309</v>
      </c>
      <c r="I4" s="799" t="s">
        <v>255</v>
      </c>
    </row>
    <row r="5" spans="1:10" ht="94.5" customHeight="1" x14ac:dyDescent="0.25">
      <c r="A5" s="817"/>
      <c r="B5" s="818"/>
      <c r="C5" s="805"/>
      <c r="D5" s="819"/>
      <c r="E5" s="365" t="s">
        <v>211</v>
      </c>
      <c r="F5" s="253" t="s">
        <v>253</v>
      </c>
      <c r="G5" s="254" t="s">
        <v>324</v>
      </c>
      <c r="H5" s="799"/>
      <c r="I5" s="799"/>
      <c r="J5" s="230"/>
    </row>
    <row r="6" spans="1:10" ht="31.5" x14ac:dyDescent="0.25">
      <c r="A6" s="797" t="s">
        <v>195</v>
      </c>
      <c r="B6" s="798"/>
      <c r="C6" s="255" t="s">
        <v>196</v>
      </c>
      <c r="D6" s="363" t="s">
        <v>197</v>
      </c>
      <c r="E6" s="366" t="s">
        <v>347</v>
      </c>
      <c r="F6" s="256" t="s">
        <v>199</v>
      </c>
      <c r="G6" s="257" t="s">
        <v>200</v>
      </c>
      <c r="H6" s="258" t="s">
        <v>348</v>
      </c>
      <c r="I6" s="258" t="s">
        <v>349</v>
      </c>
    </row>
    <row r="7" spans="1:10" ht="45" customHeight="1" x14ac:dyDescent="0.25">
      <c r="A7" s="801" t="s">
        <v>220</v>
      </c>
      <c r="B7" s="802"/>
      <c r="C7" s="259">
        <f>'Projekty KK'!G124</f>
        <v>1477278980.23</v>
      </c>
      <c r="D7" s="260">
        <f>'Projekty KK'!L124</f>
        <v>258694740.44999996</v>
      </c>
      <c r="E7" s="261">
        <f>'Projekty KK'!M124</f>
        <v>150105339.19</v>
      </c>
      <c r="F7" s="262">
        <f>'Projekty KK'!N124</f>
        <v>123532500.93000001</v>
      </c>
      <c r="G7" s="263">
        <f>'Projekty KK'!O124</f>
        <v>26572838.259999998</v>
      </c>
      <c r="H7" s="264">
        <f>E7/D7</f>
        <v>0.58024117123097085</v>
      </c>
      <c r="I7" s="264">
        <f>E7/C7</f>
        <v>0.10160933797800999</v>
      </c>
    </row>
    <row r="8" spans="1:10" ht="45" customHeight="1" x14ac:dyDescent="0.25">
      <c r="A8" s="803" t="s">
        <v>221</v>
      </c>
      <c r="B8" s="804"/>
      <c r="C8" s="265">
        <f>'Projekty PO'!G71</f>
        <v>3550044485.2199998</v>
      </c>
      <c r="D8" s="266">
        <f>'Projekty PO'!L71</f>
        <v>894812437.98450017</v>
      </c>
      <c r="E8" s="267">
        <f>'Projekty PO'!M71</f>
        <v>295265655.92400002</v>
      </c>
      <c r="F8" s="268">
        <f>'Projekty PO'!N71</f>
        <v>329047565.57399994</v>
      </c>
      <c r="G8" s="269">
        <f>'Projekty PO'!O71</f>
        <v>5310710.9950000001</v>
      </c>
      <c r="H8" s="270">
        <f>E8/D8</f>
        <v>0.32997491249570066</v>
      </c>
      <c r="I8" s="271">
        <f>E8/C8</f>
        <v>8.3172381966842346E-2</v>
      </c>
    </row>
    <row r="9" spans="1:10" ht="49.5" customHeight="1" thickBot="1" x14ac:dyDescent="0.3">
      <c r="A9" s="806" t="s">
        <v>294</v>
      </c>
      <c r="B9" s="807"/>
      <c r="C9" s="272" t="s">
        <v>210</v>
      </c>
      <c r="D9" s="273">
        <v>2065000000</v>
      </c>
      <c r="E9" s="274">
        <v>307867530</v>
      </c>
      <c r="F9" s="275">
        <v>307867530</v>
      </c>
      <c r="G9" s="276">
        <v>0</v>
      </c>
      <c r="H9" s="277">
        <f>E9/D9</f>
        <v>0.14908839225181597</v>
      </c>
      <c r="I9" s="278" t="s">
        <v>210</v>
      </c>
    </row>
    <row r="10" spans="1:10" ht="32.25" customHeight="1" x14ac:dyDescent="0.25">
      <c r="A10" s="815" t="s">
        <v>129</v>
      </c>
      <c r="B10" s="816"/>
      <c r="C10" s="279">
        <f>SUM(C7:C9)</f>
        <v>5027323465.4499998</v>
      </c>
      <c r="D10" s="364">
        <f>SUM(D7:D9)</f>
        <v>3218507178.4345002</v>
      </c>
      <c r="E10" s="367">
        <f>SUM(E7:E9)</f>
        <v>753238525.11400008</v>
      </c>
      <c r="F10" s="280">
        <f>SUM(F7:F9)</f>
        <v>760447596.50399995</v>
      </c>
      <c r="G10" s="281">
        <f>SUM(G7:G9)</f>
        <v>31883549.254999999</v>
      </c>
      <c r="H10" s="282">
        <f>E10/D10</f>
        <v>0.23403350788248964</v>
      </c>
      <c r="I10" s="283">
        <f>E10/C10</f>
        <v>0.14982893587225685</v>
      </c>
    </row>
    <row r="11" spans="1:10" s="149" customFormat="1" x14ac:dyDescent="0.25">
      <c r="A11" s="452" t="s">
        <v>460</v>
      </c>
      <c r="B11" s="481"/>
      <c r="C11" s="481"/>
      <c r="D11" s="481"/>
      <c r="E11" s="481"/>
      <c r="F11" s="481"/>
      <c r="G11" s="176"/>
      <c r="H11" s="177"/>
      <c r="I11" s="73"/>
    </row>
    <row r="12" spans="1:10" s="149" customFormat="1" ht="48" customHeight="1" x14ac:dyDescent="0.25">
      <c r="A12" s="823" t="s">
        <v>461</v>
      </c>
      <c r="B12" s="823"/>
      <c r="C12" s="823"/>
      <c r="D12" s="823"/>
      <c r="E12" s="823"/>
      <c r="F12" s="823"/>
      <c r="G12" s="176"/>
      <c r="H12" s="177"/>
      <c r="I12" s="73"/>
    </row>
    <row r="13" spans="1:10" s="149" customFormat="1" ht="23.25" x14ac:dyDescent="0.25">
      <c r="A13" s="294" t="s">
        <v>217</v>
      </c>
      <c r="B13" s="174"/>
      <c r="C13" s="175"/>
      <c r="D13" s="175"/>
      <c r="E13" s="175"/>
      <c r="F13" s="176"/>
      <c r="G13" s="176"/>
      <c r="H13" s="177"/>
      <c r="I13" s="73"/>
    </row>
    <row r="14" spans="1:10" s="149" customFormat="1" ht="15" customHeight="1" x14ac:dyDescent="0.25">
      <c r="A14" s="174"/>
      <c r="B14" s="174"/>
      <c r="C14" s="175"/>
      <c r="D14" s="175"/>
      <c r="E14" s="175"/>
      <c r="F14" s="176"/>
      <c r="G14" s="176"/>
      <c r="H14" s="177"/>
      <c r="I14" s="73"/>
    </row>
    <row r="15" spans="1:10" s="149" customFormat="1" ht="14.25" customHeight="1" x14ac:dyDescent="0.25">
      <c r="A15" s="295" t="s">
        <v>224</v>
      </c>
      <c r="B15" s="296"/>
      <c r="C15" s="297"/>
      <c r="D15" s="297"/>
      <c r="E15" s="297"/>
      <c r="F15" s="298"/>
      <c r="G15" s="298"/>
      <c r="H15" s="299"/>
      <c r="I15" s="300" t="s">
        <v>194</v>
      </c>
    </row>
    <row r="16" spans="1:10" s="149" customFormat="1" ht="24.95" customHeight="1" x14ac:dyDescent="0.25">
      <c r="A16" s="790" t="s">
        <v>463</v>
      </c>
      <c r="B16" s="791"/>
      <c r="C16" s="791"/>
      <c r="D16" s="792"/>
      <c r="E16" s="285">
        <f>E7+E8</f>
        <v>445370995.11400002</v>
      </c>
      <c r="F16" s="808"/>
      <c r="G16" s="809"/>
      <c r="H16" s="809"/>
      <c r="I16" s="810"/>
    </row>
    <row r="17" spans="1:9" s="149" customFormat="1" ht="24.95" customHeight="1" x14ac:dyDescent="0.25">
      <c r="A17" s="284" t="s">
        <v>156</v>
      </c>
      <c r="B17" s="287" t="s">
        <v>225</v>
      </c>
      <c r="C17" s="287"/>
      <c r="D17" s="288"/>
      <c r="E17" s="289">
        <f>'Projekty KK'!N125+'Projekty PO'!N72</f>
        <v>236948784.34399995</v>
      </c>
      <c r="F17" s="480" t="s">
        <v>462</v>
      </c>
      <c r="G17" s="480"/>
      <c r="H17" s="480"/>
      <c r="I17" s="480"/>
    </row>
    <row r="18" spans="1:9" s="149" customFormat="1" ht="24.95" customHeight="1" x14ac:dyDescent="0.25">
      <c r="A18" s="286"/>
      <c r="B18" s="478" t="s">
        <v>219</v>
      </c>
      <c r="C18" s="478"/>
      <c r="D18" s="479"/>
      <c r="E18" s="290">
        <f>'Projekty KK'!N126+'Projekty PO'!N73</f>
        <v>215631282.15999997</v>
      </c>
      <c r="F18" s="820" t="s">
        <v>303</v>
      </c>
      <c r="G18" s="821"/>
      <c r="H18" s="821"/>
      <c r="I18" s="822"/>
    </row>
    <row r="19" spans="1:9" s="149" customFormat="1" ht="24.95" customHeight="1" x14ac:dyDescent="0.25">
      <c r="A19" s="286"/>
      <c r="B19" s="795" t="s">
        <v>328</v>
      </c>
      <c r="C19" s="795"/>
      <c r="D19" s="796"/>
      <c r="E19" s="291">
        <f>'Projekty KK'!O124+'Projekty PO'!O71</f>
        <v>31883549.254999999</v>
      </c>
      <c r="F19" s="789" t="s">
        <v>303</v>
      </c>
      <c r="G19" s="789"/>
      <c r="H19" s="789"/>
      <c r="I19" s="789"/>
    </row>
    <row r="20" spans="1:9" s="149" customFormat="1" ht="24.95" customHeight="1" x14ac:dyDescent="0.25">
      <c r="A20" s="790" t="s">
        <v>218</v>
      </c>
      <c r="B20" s="791"/>
      <c r="C20" s="791"/>
      <c r="D20" s="792"/>
      <c r="E20" s="285">
        <f>E9</f>
        <v>307867530</v>
      </c>
      <c r="F20" s="811" t="s">
        <v>302</v>
      </c>
      <c r="G20" s="811"/>
      <c r="H20" s="811"/>
      <c r="I20" s="811"/>
    </row>
    <row r="21" spans="1:9" s="149" customFormat="1" ht="33" customHeight="1" x14ac:dyDescent="0.25">
      <c r="A21" s="786" t="s">
        <v>315</v>
      </c>
      <c r="B21" s="787"/>
      <c r="C21" s="787"/>
      <c r="D21" s="788"/>
      <c r="E21" s="395">
        <f>E10</f>
        <v>753238525.11400008</v>
      </c>
      <c r="F21" s="789" t="s">
        <v>301</v>
      </c>
      <c r="G21" s="789"/>
      <c r="H21" s="789"/>
      <c r="I21" s="789"/>
    </row>
    <row r="22" spans="1:9" x14ac:dyDescent="0.25">
      <c r="A22" s="171"/>
      <c r="B22" s="171"/>
      <c r="C22" s="171"/>
      <c r="H22" s="167"/>
    </row>
    <row r="23" spans="1:9" ht="18.75" x14ac:dyDescent="0.3">
      <c r="A23" s="178" t="s">
        <v>222</v>
      </c>
      <c r="B23" s="1"/>
      <c r="C23" s="252"/>
      <c r="D23" s="168"/>
      <c r="E23" s="168"/>
      <c r="F23" s="168"/>
      <c r="G23" s="168"/>
      <c r="H23" s="169"/>
      <c r="I23" s="168"/>
    </row>
    <row r="24" spans="1:9" ht="116.25" customHeight="1" x14ac:dyDescent="0.25">
      <c r="A24" s="292" t="s">
        <v>196</v>
      </c>
      <c r="B24" s="800" t="s">
        <v>254</v>
      </c>
      <c r="C24" s="800"/>
      <c r="D24" s="800"/>
      <c r="E24" s="794" t="s">
        <v>313</v>
      </c>
      <c r="F24" s="794"/>
      <c r="G24" s="794"/>
      <c r="H24" s="794"/>
      <c r="I24" s="794"/>
    </row>
    <row r="25" spans="1:9" ht="66" customHeight="1" x14ac:dyDescent="0.25">
      <c r="A25" s="292" t="s">
        <v>197</v>
      </c>
      <c r="B25" s="800" t="s">
        <v>311</v>
      </c>
      <c r="C25" s="800"/>
      <c r="D25" s="800"/>
      <c r="E25" s="794" t="s">
        <v>314</v>
      </c>
      <c r="F25" s="794"/>
      <c r="G25" s="794"/>
      <c r="H25" s="794"/>
      <c r="I25" s="794"/>
    </row>
    <row r="26" spans="1:9" ht="40.5" customHeight="1" x14ac:dyDescent="0.25">
      <c r="A26" s="292" t="s">
        <v>198</v>
      </c>
      <c r="B26" s="800" t="s">
        <v>307</v>
      </c>
      <c r="C26" s="800"/>
      <c r="D26" s="800"/>
      <c r="E26" s="824" t="s">
        <v>258</v>
      </c>
      <c r="F26" s="825"/>
      <c r="G26" s="825"/>
      <c r="H26" s="825"/>
      <c r="I26" s="826"/>
    </row>
    <row r="27" spans="1:9" ht="105" customHeight="1" x14ac:dyDescent="0.25">
      <c r="A27" s="292" t="s">
        <v>199</v>
      </c>
      <c r="B27" s="800" t="s">
        <v>193</v>
      </c>
      <c r="C27" s="800"/>
      <c r="D27" s="800"/>
      <c r="E27" s="794" t="s">
        <v>300</v>
      </c>
      <c r="F27" s="794"/>
      <c r="G27" s="794"/>
      <c r="H27" s="794"/>
      <c r="I27" s="794"/>
    </row>
    <row r="28" spans="1:9" ht="72" customHeight="1" x14ac:dyDescent="0.25">
      <c r="A28" s="292" t="s">
        <v>200</v>
      </c>
      <c r="B28" s="800" t="s">
        <v>312</v>
      </c>
      <c r="C28" s="800"/>
      <c r="D28" s="800"/>
      <c r="E28" s="794" t="s">
        <v>216</v>
      </c>
      <c r="F28" s="794"/>
      <c r="G28" s="794"/>
      <c r="H28" s="794"/>
      <c r="I28" s="794"/>
    </row>
    <row r="29" spans="1:9" ht="69.75" customHeight="1" x14ac:dyDescent="0.25">
      <c r="A29" s="293" t="s">
        <v>256</v>
      </c>
      <c r="B29" s="800" t="s">
        <v>309</v>
      </c>
      <c r="C29" s="800"/>
      <c r="D29" s="800"/>
      <c r="E29" s="794" t="s">
        <v>271</v>
      </c>
      <c r="F29" s="794"/>
      <c r="G29" s="794"/>
      <c r="H29" s="794"/>
      <c r="I29" s="794"/>
    </row>
    <row r="30" spans="1:9" ht="42.75" customHeight="1" x14ac:dyDescent="0.25">
      <c r="A30" s="293" t="s">
        <v>257</v>
      </c>
      <c r="B30" s="800" t="s">
        <v>255</v>
      </c>
      <c r="C30" s="800"/>
      <c r="D30" s="800"/>
      <c r="E30" s="794" t="s">
        <v>270</v>
      </c>
      <c r="F30" s="794"/>
      <c r="G30" s="794"/>
      <c r="H30" s="794"/>
      <c r="I30" s="794"/>
    </row>
    <row r="31" spans="1:9" ht="15.75" x14ac:dyDescent="0.25">
      <c r="A31" s="170"/>
      <c r="B31" s="168"/>
      <c r="C31" s="168"/>
      <c r="D31" s="168"/>
      <c r="E31" s="168"/>
      <c r="F31" s="168"/>
      <c r="G31" s="168"/>
      <c r="H31" s="169"/>
    </row>
    <row r="32" spans="1:9" ht="15.75" x14ac:dyDescent="0.25">
      <c r="A32" s="170"/>
      <c r="B32" s="168"/>
      <c r="C32" s="168"/>
      <c r="D32" s="168"/>
      <c r="E32" s="168"/>
      <c r="F32" s="168"/>
      <c r="G32" s="168"/>
      <c r="H32" s="169"/>
    </row>
    <row r="33" spans="1:8" ht="15.75" x14ac:dyDescent="0.25">
      <c r="A33" s="168"/>
      <c r="B33" s="168"/>
      <c r="C33" s="168"/>
      <c r="D33" s="168"/>
      <c r="E33" s="168"/>
      <c r="F33" s="168"/>
      <c r="G33" s="168"/>
      <c r="H33" s="169"/>
    </row>
    <row r="34" spans="1:8" ht="15.75" x14ac:dyDescent="0.25">
      <c r="A34" s="168"/>
      <c r="B34" s="168"/>
      <c r="C34" s="168"/>
      <c r="D34" s="168"/>
      <c r="E34" s="168"/>
      <c r="F34" s="168"/>
      <c r="G34" s="168"/>
      <c r="H34" s="169"/>
    </row>
    <row r="35" spans="1:8" ht="15.75" x14ac:dyDescent="0.25">
      <c r="A35" s="168"/>
      <c r="B35" s="168"/>
      <c r="C35" s="168"/>
      <c r="D35" s="168"/>
      <c r="E35" s="168"/>
      <c r="F35" s="168"/>
      <c r="G35" s="168"/>
      <c r="H35" s="168"/>
    </row>
    <row r="36" spans="1:8" ht="15.75" x14ac:dyDescent="0.25">
      <c r="A36" s="168"/>
      <c r="B36" s="168"/>
      <c r="C36" s="168"/>
      <c r="D36" s="168"/>
      <c r="E36" s="168"/>
      <c r="F36" s="168"/>
      <c r="G36" s="168"/>
      <c r="H36" s="168"/>
    </row>
    <row r="37" spans="1:8" ht="18.75" x14ac:dyDescent="0.3">
      <c r="B37" s="166"/>
      <c r="C37" s="166"/>
    </row>
    <row r="38" spans="1:8" ht="18.75" x14ac:dyDescent="0.3">
      <c r="B38" s="166"/>
      <c r="C38" s="166"/>
    </row>
    <row r="39" spans="1:8" ht="18.75" x14ac:dyDescent="0.3">
      <c r="B39" s="166"/>
      <c r="C39" s="166"/>
    </row>
    <row r="40" spans="1:8" ht="18.75" x14ac:dyDescent="0.3">
      <c r="B40" s="166"/>
      <c r="C40" s="166"/>
    </row>
    <row r="41" spans="1:8" ht="18.75" x14ac:dyDescent="0.3">
      <c r="B41" s="166"/>
      <c r="C41" s="166"/>
    </row>
    <row r="42" spans="1:8" ht="18.75" x14ac:dyDescent="0.3">
      <c r="B42" s="166"/>
      <c r="C42" s="166"/>
    </row>
    <row r="43" spans="1:8" ht="18.75" x14ac:dyDescent="0.3">
      <c r="B43" s="166"/>
      <c r="C43" s="166"/>
    </row>
  </sheetData>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3.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topLeftCell="A53" zoomScale="70" zoomScaleNormal="70" zoomScalePageLayoutView="70" workbookViewId="0">
      <selection activeCell="U70" sqref="U70"/>
    </sheetView>
  </sheetViews>
  <sheetFormatPr defaultRowHeight="15" x14ac:dyDescent="0.25"/>
  <cols>
    <col min="1" max="1" width="4.7109375" customWidth="1"/>
    <col min="2" max="2" width="13.7109375" customWidth="1"/>
    <col min="3" max="3" width="35.7109375" customWidth="1"/>
    <col min="4" max="4" width="22.28515625" customWidth="1"/>
    <col min="5" max="6" width="12.85546875" customWidth="1"/>
    <col min="7" max="8" width="17.85546875" customWidth="1"/>
    <col min="9" max="10" width="18.7109375" customWidth="1"/>
    <col min="11" max="11" width="40.7109375" customWidth="1"/>
    <col min="12" max="12" width="15.85546875" customWidth="1"/>
    <col min="13" max="15" width="15.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4" t="s">
        <v>611</v>
      </c>
      <c r="C1" s="23"/>
      <c r="D1" s="23"/>
      <c r="E1" s="23"/>
      <c r="F1" s="23"/>
      <c r="G1" s="23"/>
      <c r="H1" s="23"/>
      <c r="I1" s="23"/>
      <c r="J1" s="23"/>
      <c r="K1" s="23"/>
      <c r="L1" s="23"/>
      <c r="M1" s="23"/>
      <c r="N1" s="23"/>
      <c r="O1" s="23"/>
      <c r="P1" s="23"/>
      <c r="Q1" s="23"/>
      <c r="R1" s="231" t="s">
        <v>272</v>
      </c>
    </row>
    <row r="2" spans="1:20" ht="38.25" customHeight="1" x14ac:dyDescent="0.25">
      <c r="A2" s="1017" t="s">
        <v>327</v>
      </c>
      <c r="B2" s="1015" t="s">
        <v>144</v>
      </c>
      <c r="C2" s="1015" t="s">
        <v>135</v>
      </c>
      <c r="D2" s="1016" t="s">
        <v>586</v>
      </c>
      <c r="E2" s="1015" t="s">
        <v>136</v>
      </c>
      <c r="F2" s="1019" t="s">
        <v>140</v>
      </c>
      <c r="G2" s="1015" t="s">
        <v>207</v>
      </c>
      <c r="H2" s="1016" t="s">
        <v>500</v>
      </c>
      <c r="I2" s="1015" t="s">
        <v>357</v>
      </c>
      <c r="J2" s="1015" t="s">
        <v>137</v>
      </c>
      <c r="K2" s="1030" t="s">
        <v>208</v>
      </c>
      <c r="L2" s="1029" t="s">
        <v>310</v>
      </c>
      <c r="M2" s="1028" t="s">
        <v>308</v>
      </c>
      <c r="N2" s="1011"/>
      <c r="O2" s="1012"/>
      <c r="P2" s="1026" t="s">
        <v>309</v>
      </c>
      <c r="Q2" s="1024" t="s">
        <v>269</v>
      </c>
      <c r="R2" s="1013" t="s">
        <v>209</v>
      </c>
      <c r="S2" s="1011" t="s">
        <v>396</v>
      </c>
      <c r="T2" s="1012"/>
    </row>
    <row r="3" spans="1:20" ht="90" x14ac:dyDescent="0.25">
      <c r="A3" s="1018"/>
      <c r="B3" s="1016"/>
      <c r="C3" s="1016"/>
      <c r="D3" s="847"/>
      <c r="E3" s="1016"/>
      <c r="F3" s="1020"/>
      <c r="G3" s="1016"/>
      <c r="H3" s="847"/>
      <c r="I3" s="1016"/>
      <c r="J3" s="1016"/>
      <c r="K3" s="1031"/>
      <c r="L3" s="1026"/>
      <c r="M3" s="226" t="s">
        <v>211</v>
      </c>
      <c r="N3" s="227" t="s">
        <v>212</v>
      </c>
      <c r="O3" s="228" t="s">
        <v>213</v>
      </c>
      <c r="P3" s="1027"/>
      <c r="Q3" s="1025"/>
      <c r="R3" s="1014"/>
      <c r="S3" s="227" t="s">
        <v>397</v>
      </c>
      <c r="T3" s="228" t="s">
        <v>194</v>
      </c>
    </row>
    <row r="4" spans="1:20" ht="26.25" customHeight="1" thickBot="1" x14ac:dyDescent="0.3">
      <c r="A4" s="179" t="s">
        <v>259</v>
      </c>
      <c r="B4" s="179" t="s">
        <v>260</v>
      </c>
      <c r="C4" s="179" t="s">
        <v>261</v>
      </c>
      <c r="D4" s="179" t="s">
        <v>262</v>
      </c>
      <c r="E4" s="179" t="s">
        <v>263</v>
      </c>
      <c r="F4" s="179" t="s">
        <v>264</v>
      </c>
      <c r="G4" s="179" t="s">
        <v>265</v>
      </c>
      <c r="H4" s="179" t="s">
        <v>266</v>
      </c>
      <c r="I4" s="179" t="s">
        <v>267</v>
      </c>
      <c r="J4" s="179" t="s">
        <v>268</v>
      </c>
      <c r="K4" s="180" t="s">
        <v>501</v>
      </c>
      <c r="L4" s="181" t="s">
        <v>587</v>
      </c>
      <c r="M4" s="181" t="s">
        <v>588</v>
      </c>
      <c r="N4" s="182" t="s">
        <v>502</v>
      </c>
      <c r="O4" s="180" t="s">
        <v>589</v>
      </c>
      <c r="P4" s="181" t="s">
        <v>590</v>
      </c>
      <c r="Q4" s="181" t="s">
        <v>591</v>
      </c>
      <c r="R4" s="373" t="s">
        <v>592</v>
      </c>
      <c r="S4" s="182" t="s">
        <v>398</v>
      </c>
      <c r="T4" s="374" t="s">
        <v>399</v>
      </c>
    </row>
    <row r="5" spans="1:20" ht="40.5" customHeight="1" x14ac:dyDescent="0.25">
      <c r="A5" s="914">
        <v>1</v>
      </c>
      <c r="B5" s="916" t="s">
        <v>4</v>
      </c>
      <c r="C5" s="918" t="s">
        <v>326</v>
      </c>
      <c r="D5" s="1056" t="s">
        <v>593</v>
      </c>
      <c r="E5" s="932" t="s">
        <v>42</v>
      </c>
      <c r="F5" s="933" t="s">
        <v>6</v>
      </c>
      <c r="G5" s="934">
        <v>7683687</v>
      </c>
      <c r="H5" s="1032" t="s">
        <v>503</v>
      </c>
      <c r="I5" s="916" t="s">
        <v>162</v>
      </c>
      <c r="J5" s="1035" t="s">
        <v>159</v>
      </c>
      <c r="K5" s="1041" t="s">
        <v>251</v>
      </c>
      <c r="L5" s="313">
        <v>5000</v>
      </c>
      <c r="M5" s="311">
        <f t="shared" ref="M5:M92" si="0">N5+O5</f>
        <v>5000</v>
      </c>
      <c r="N5" s="251">
        <v>5000</v>
      </c>
      <c r="O5" s="314"/>
      <c r="P5" s="310">
        <f t="shared" ref="P5:P94" si="1">M5/L5</f>
        <v>1</v>
      </c>
      <c r="Q5" s="1059">
        <f>(M5+M6+M8)/G5</f>
        <v>7.8328281722043081E-3</v>
      </c>
      <c r="R5" s="1052" t="s">
        <v>739</v>
      </c>
      <c r="S5" s="370">
        <f>T5/L5</f>
        <v>0</v>
      </c>
      <c r="T5" s="10">
        <f>L5-M5</f>
        <v>0</v>
      </c>
    </row>
    <row r="6" spans="1:20" ht="46.5" customHeight="1" x14ac:dyDescent="0.25">
      <c r="A6" s="915"/>
      <c r="B6" s="917"/>
      <c r="C6" s="917"/>
      <c r="D6" s="869"/>
      <c r="E6" s="922"/>
      <c r="F6" s="931"/>
      <c r="G6" s="925"/>
      <c r="H6" s="892"/>
      <c r="I6" s="917"/>
      <c r="J6" s="1036"/>
      <c r="K6" s="1042"/>
      <c r="L6" s="1039">
        <v>5518441</v>
      </c>
      <c r="M6" s="1037">
        <v>55185</v>
      </c>
      <c r="N6" s="878">
        <v>55185</v>
      </c>
      <c r="O6" s="1050"/>
      <c r="P6" s="841">
        <f t="shared" si="1"/>
        <v>1.0000106914253501E-2</v>
      </c>
      <c r="Q6" s="842"/>
      <c r="R6" s="1053"/>
      <c r="S6" s="368">
        <f t="shared" ref="S6:S59" si="2">T6/L6</f>
        <v>0.98999989308574654</v>
      </c>
      <c r="T6" s="5">
        <f t="shared" ref="T6:T59" si="3">L6-M6</f>
        <v>5463256</v>
      </c>
    </row>
    <row r="7" spans="1:20" ht="30.75" customHeight="1" x14ac:dyDescent="0.25">
      <c r="A7" s="915"/>
      <c r="B7" s="917"/>
      <c r="C7" s="917"/>
      <c r="D7" s="869"/>
      <c r="E7" s="922"/>
      <c r="F7" s="931"/>
      <c r="G7" s="925"/>
      <c r="H7" s="892"/>
      <c r="I7" s="917"/>
      <c r="J7" s="857"/>
      <c r="K7" s="1042"/>
      <c r="L7" s="1040"/>
      <c r="M7" s="1038"/>
      <c r="N7" s="861"/>
      <c r="O7" s="1051"/>
      <c r="P7" s="836"/>
      <c r="Q7" s="842"/>
      <c r="R7" s="1053"/>
      <c r="S7" s="368"/>
      <c r="T7" s="5"/>
    </row>
    <row r="8" spans="1:20" ht="66.75" customHeight="1" x14ac:dyDescent="0.25">
      <c r="A8" s="915"/>
      <c r="B8" s="917"/>
      <c r="C8" s="917"/>
      <c r="D8" s="869"/>
      <c r="E8" s="922"/>
      <c r="F8" s="931"/>
      <c r="G8" s="925"/>
      <c r="H8" s="892"/>
      <c r="I8" s="917"/>
      <c r="J8" s="895" t="s">
        <v>146</v>
      </c>
      <c r="K8" s="1042"/>
      <c r="L8" s="862">
        <v>576277</v>
      </c>
      <c r="M8" s="1037">
        <v>0</v>
      </c>
      <c r="N8" s="878">
        <v>0</v>
      </c>
      <c r="O8" s="859"/>
      <c r="P8" s="841">
        <f t="shared" si="1"/>
        <v>0</v>
      </c>
      <c r="Q8" s="842"/>
      <c r="R8" s="1053"/>
      <c r="S8" s="368">
        <f t="shared" si="2"/>
        <v>1</v>
      </c>
      <c r="T8" s="5">
        <f t="shared" si="3"/>
        <v>576277</v>
      </c>
    </row>
    <row r="9" spans="1:20" ht="156" customHeight="1" x14ac:dyDescent="0.25">
      <c r="A9" s="845"/>
      <c r="B9" s="857"/>
      <c r="C9" s="857"/>
      <c r="D9" s="857"/>
      <c r="E9" s="857"/>
      <c r="F9" s="851"/>
      <c r="G9" s="853"/>
      <c r="H9" s="855"/>
      <c r="I9" s="857"/>
      <c r="J9" s="857"/>
      <c r="K9" s="831"/>
      <c r="L9" s="863"/>
      <c r="M9" s="1038"/>
      <c r="N9" s="861"/>
      <c r="O9" s="1043"/>
      <c r="P9" s="836"/>
      <c r="Q9" s="836"/>
      <c r="R9" s="876"/>
      <c r="S9" s="368"/>
      <c r="T9" s="5"/>
    </row>
    <row r="10" spans="1:20" ht="132" customHeight="1" x14ac:dyDescent="0.25">
      <c r="A10" s="844">
        <v>2</v>
      </c>
      <c r="B10" s="919" t="s">
        <v>4</v>
      </c>
      <c r="C10" s="919" t="s">
        <v>176</v>
      </c>
      <c r="D10" s="941" t="s">
        <v>594</v>
      </c>
      <c r="E10" s="930" t="s">
        <v>43</v>
      </c>
      <c r="F10" s="850" t="s">
        <v>8</v>
      </c>
      <c r="G10" s="852">
        <v>98003445.049999997</v>
      </c>
      <c r="H10" s="1023" t="s">
        <v>503</v>
      </c>
      <c r="I10" s="856" t="s">
        <v>175</v>
      </c>
      <c r="J10" s="184" t="s">
        <v>138</v>
      </c>
      <c r="K10" s="1044" t="s">
        <v>402</v>
      </c>
      <c r="L10" s="185">
        <v>5731781</v>
      </c>
      <c r="M10" s="185">
        <f t="shared" si="0"/>
        <v>1464072</v>
      </c>
      <c r="N10" s="189">
        <v>1464072</v>
      </c>
      <c r="O10" s="190"/>
      <c r="P10" s="183">
        <f t="shared" si="1"/>
        <v>0.25543055465657183</v>
      </c>
      <c r="Q10" s="841">
        <f>(M10+M11+M12+M13+M14)/G10</f>
        <v>1.5624328300079489E-2</v>
      </c>
      <c r="R10" s="316" t="s">
        <v>740</v>
      </c>
      <c r="S10" s="368">
        <f t="shared" si="2"/>
        <v>0.74456944534342817</v>
      </c>
      <c r="T10" s="5">
        <f t="shared" si="3"/>
        <v>4267709</v>
      </c>
    </row>
    <row r="11" spans="1:20" ht="51" x14ac:dyDescent="0.25">
      <c r="A11" s="915"/>
      <c r="B11" s="917"/>
      <c r="C11" s="917"/>
      <c r="D11" s="869"/>
      <c r="E11" s="922"/>
      <c r="F11" s="931"/>
      <c r="G11" s="935"/>
      <c r="H11" s="892"/>
      <c r="I11" s="1000"/>
      <c r="J11" s="184" t="s">
        <v>152</v>
      </c>
      <c r="K11" s="1042"/>
      <c r="L11" s="185">
        <v>1464072</v>
      </c>
      <c r="M11" s="185">
        <f t="shared" si="0"/>
        <v>0</v>
      </c>
      <c r="N11" s="189">
        <v>0</v>
      </c>
      <c r="O11" s="190"/>
      <c r="P11" s="183">
        <f t="shared" si="1"/>
        <v>0</v>
      </c>
      <c r="Q11" s="842"/>
      <c r="R11" s="332" t="s">
        <v>526</v>
      </c>
      <c r="S11" s="368">
        <f t="shared" si="2"/>
        <v>1</v>
      </c>
      <c r="T11" s="5">
        <f>L11-M11</f>
        <v>1464072</v>
      </c>
    </row>
    <row r="12" spans="1:20" ht="56.25" customHeight="1" x14ac:dyDescent="0.25">
      <c r="A12" s="915"/>
      <c r="B12" s="917"/>
      <c r="C12" s="917"/>
      <c r="D12" s="869"/>
      <c r="E12" s="922"/>
      <c r="F12" s="931"/>
      <c r="G12" s="935"/>
      <c r="H12" s="892"/>
      <c r="I12" s="1000"/>
      <c r="J12" s="232" t="s">
        <v>158</v>
      </c>
      <c r="K12" s="874"/>
      <c r="L12" s="185">
        <v>26492</v>
      </c>
      <c r="M12" s="185">
        <f t="shared" si="0"/>
        <v>26492</v>
      </c>
      <c r="N12" s="189">
        <v>26492</v>
      </c>
      <c r="O12" s="190"/>
      <c r="P12" s="183">
        <f t="shared" si="1"/>
        <v>1</v>
      </c>
      <c r="Q12" s="842"/>
      <c r="R12" s="316" t="s">
        <v>527</v>
      </c>
      <c r="S12" s="368">
        <f t="shared" si="2"/>
        <v>0</v>
      </c>
      <c r="T12" s="5">
        <f t="shared" si="3"/>
        <v>0</v>
      </c>
    </row>
    <row r="13" spans="1:20" ht="207" x14ac:dyDescent="0.25">
      <c r="A13" s="915"/>
      <c r="B13" s="917"/>
      <c r="C13" s="917"/>
      <c r="D13" s="869"/>
      <c r="E13" s="922"/>
      <c r="F13" s="931"/>
      <c r="G13" s="935"/>
      <c r="H13" s="892"/>
      <c r="I13" s="1000"/>
      <c r="J13" s="184" t="s">
        <v>138</v>
      </c>
      <c r="K13" s="829" t="s">
        <v>230</v>
      </c>
      <c r="L13" s="185">
        <v>81346508</v>
      </c>
      <c r="M13" s="185">
        <f t="shared" si="0"/>
        <v>40674</v>
      </c>
      <c r="N13" s="189">
        <v>40674</v>
      </c>
      <c r="O13" s="187"/>
      <c r="P13" s="183">
        <f t="shared" si="1"/>
        <v>5.0000917064565325E-4</v>
      </c>
      <c r="Q13" s="842"/>
      <c r="R13" s="334" t="s">
        <v>528</v>
      </c>
      <c r="S13" s="368">
        <f t="shared" si="2"/>
        <v>0.99949999082935437</v>
      </c>
      <c r="T13" s="5">
        <f t="shared" si="3"/>
        <v>81305834</v>
      </c>
    </row>
    <row r="14" spans="1:20" ht="141" x14ac:dyDescent="0.25">
      <c r="A14" s="845"/>
      <c r="B14" s="857"/>
      <c r="C14" s="857"/>
      <c r="D14" s="857"/>
      <c r="E14" s="857"/>
      <c r="F14" s="851"/>
      <c r="G14" s="853"/>
      <c r="H14" s="855"/>
      <c r="I14" s="857"/>
      <c r="J14" s="377" t="s">
        <v>400</v>
      </c>
      <c r="K14" s="831"/>
      <c r="L14" s="376">
        <v>40674</v>
      </c>
      <c r="M14" s="376">
        <v>0</v>
      </c>
      <c r="N14" s="189">
        <v>0</v>
      </c>
      <c r="O14" s="187"/>
      <c r="P14" s="375">
        <f t="shared" si="1"/>
        <v>0</v>
      </c>
      <c r="Q14" s="885"/>
      <c r="R14" s="334" t="s">
        <v>529</v>
      </c>
      <c r="S14" s="368"/>
      <c r="T14" s="5"/>
    </row>
    <row r="15" spans="1:20" ht="45" x14ac:dyDescent="0.25">
      <c r="A15" s="844">
        <v>3</v>
      </c>
      <c r="B15" s="919" t="s">
        <v>4</v>
      </c>
      <c r="C15" s="919" t="s">
        <v>157</v>
      </c>
      <c r="D15" s="941" t="s">
        <v>595</v>
      </c>
      <c r="E15" s="930" t="s">
        <v>44</v>
      </c>
      <c r="F15" s="850" t="s">
        <v>10</v>
      </c>
      <c r="G15" s="852">
        <v>19287791.43</v>
      </c>
      <c r="H15" s="1023" t="s">
        <v>504</v>
      </c>
      <c r="I15" s="856" t="s">
        <v>242</v>
      </c>
      <c r="J15" s="184" t="s">
        <v>139</v>
      </c>
      <c r="K15" s="873" t="s">
        <v>243</v>
      </c>
      <c r="L15" s="185">
        <v>2667</v>
      </c>
      <c r="M15" s="185">
        <f t="shared" si="0"/>
        <v>2667</v>
      </c>
      <c r="N15" s="189">
        <v>2667</v>
      </c>
      <c r="O15" s="187"/>
      <c r="P15" s="183">
        <f t="shared" si="1"/>
        <v>1</v>
      </c>
      <c r="Q15" s="841">
        <f>(M15+M16+M17+M18+M19+M20+M21+M22)/G15</f>
        <v>9.7121508535516141E-3</v>
      </c>
      <c r="R15" s="543" t="s">
        <v>530</v>
      </c>
      <c r="S15" s="368">
        <f t="shared" si="2"/>
        <v>0</v>
      </c>
      <c r="T15" s="5">
        <f t="shared" si="3"/>
        <v>0</v>
      </c>
    </row>
    <row r="16" spans="1:20" ht="36" customHeight="1" x14ac:dyDescent="0.25">
      <c r="A16" s="915"/>
      <c r="B16" s="917"/>
      <c r="C16" s="917"/>
      <c r="D16" s="869"/>
      <c r="E16" s="922"/>
      <c r="F16" s="931"/>
      <c r="G16" s="935"/>
      <c r="H16" s="892"/>
      <c r="I16" s="1000"/>
      <c r="J16" s="184" t="s">
        <v>153</v>
      </c>
      <c r="K16" s="874"/>
      <c r="L16" s="193">
        <v>514</v>
      </c>
      <c r="M16" s="185">
        <f t="shared" si="0"/>
        <v>514</v>
      </c>
      <c r="N16" s="194">
        <v>514</v>
      </c>
      <c r="O16" s="143"/>
      <c r="P16" s="183">
        <f t="shared" si="1"/>
        <v>1</v>
      </c>
      <c r="Q16" s="842"/>
      <c r="R16" s="543" t="s">
        <v>531</v>
      </c>
      <c r="S16" s="368">
        <f t="shared" si="2"/>
        <v>0</v>
      </c>
      <c r="T16" s="5">
        <f t="shared" si="3"/>
        <v>0</v>
      </c>
    </row>
    <row r="17" spans="1:20" x14ac:dyDescent="0.25">
      <c r="A17" s="915"/>
      <c r="B17" s="917"/>
      <c r="C17" s="917"/>
      <c r="D17" s="869"/>
      <c r="E17" s="922"/>
      <c r="F17" s="931"/>
      <c r="G17" s="935"/>
      <c r="H17" s="892"/>
      <c r="I17" s="1000"/>
      <c r="J17" s="1034" t="s">
        <v>139</v>
      </c>
      <c r="K17" s="873" t="s">
        <v>244</v>
      </c>
      <c r="L17" s="404">
        <v>84471</v>
      </c>
      <c r="M17" s="185">
        <f t="shared" si="0"/>
        <v>25.16</v>
      </c>
      <c r="N17" s="189">
        <v>25.16</v>
      </c>
      <c r="O17" s="859"/>
      <c r="P17" s="841">
        <f>(M17+M18)/L17</f>
        <v>1.2502982088527423</v>
      </c>
      <c r="Q17" s="842"/>
      <c r="R17" s="1054" t="s">
        <v>532</v>
      </c>
      <c r="S17" s="368">
        <f t="shared" si="2"/>
        <v>0.99970214629872967</v>
      </c>
      <c r="T17" s="5">
        <f t="shared" si="3"/>
        <v>84445.84</v>
      </c>
    </row>
    <row r="18" spans="1:20" ht="111" customHeight="1" x14ac:dyDescent="0.25">
      <c r="A18" s="915"/>
      <c r="B18" s="917"/>
      <c r="C18" s="917"/>
      <c r="D18" s="869"/>
      <c r="E18" s="922"/>
      <c r="F18" s="931"/>
      <c r="G18" s="935"/>
      <c r="H18" s="892"/>
      <c r="I18" s="1000"/>
      <c r="J18" s="1034"/>
      <c r="K18" s="874"/>
      <c r="L18" s="404">
        <v>114985.28</v>
      </c>
      <c r="M18" s="185">
        <v>105588.78</v>
      </c>
      <c r="N18" s="189">
        <v>105588.78</v>
      </c>
      <c r="O18" s="1043"/>
      <c r="P18" s="885"/>
      <c r="Q18" s="842"/>
      <c r="R18" s="1055"/>
      <c r="S18" s="368">
        <f t="shared" si="2"/>
        <v>8.1719155704104041E-2</v>
      </c>
      <c r="T18" s="5">
        <f t="shared" si="3"/>
        <v>9396.5</v>
      </c>
    </row>
    <row r="19" spans="1:20" ht="197.25" customHeight="1" x14ac:dyDescent="0.25">
      <c r="A19" s="915"/>
      <c r="B19" s="917"/>
      <c r="C19" s="917"/>
      <c r="D19" s="869"/>
      <c r="E19" s="922"/>
      <c r="F19" s="931"/>
      <c r="G19" s="935"/>
      <c r="H19" s="892"/>
      <c r="I19" s="1000"/>
      <c r="J19" s="184" t="s">
        <v>139</v>
      </c>
      <c r="K19" s="1033" t="s">
        <v>240</v>
      </c>
      <c r="L19" s="193">
        <v>253214</v>
      </c>
      <c r="M19" s="185">
        <v>63304</v>
      </c>
      <c r="N19" s="194">
        <v>63304</v>
      </c>
      <c r="O19" s="143"/>
      <c r="P19" s="183">
        <f t="shared" si="1"/>
        <v>0.2500019746143578</v>
      </c>
      <c r="Q19" s="842"/>
      <c r="R19" s="758" t="s">
        <v>533</v>
      </c>
      <c r="S19" s="368">
        <f t="shared" si="2"/>
        <v>0.7499980253856422</v>
      </c>
      <c r="T19" s="5">
        <f t="shared" si="3"/>
        <v>189910</v>
      </c>
    </row>
    <row r="20" spans="1:20" ht="117" x14ac:dyDescent="0.25">
      <c r="A20" s="915"/>
      <c r="B20" s="917"/>
      <c r="C20" s="917"/>
      <c r="D20" s="869"/>
      <c r="E20" s="922"/>
      <c r="F20" s="931"/>
      <c r="G20" s="935"/>
      <c r="H20" s="892"/>
      <c r="I20" s="1000"/>
      <c r="J20" s="184" t="s">
        <v>153</v>
      </c>
      <c r="K20" s="902"/>
      <c r="L20" s="193">
        <v>246056</v>
      </c>
      <c r="M20" s="185">
        <v>10930</v>
      </c>
      <c r="N20" s="194">
        <v>10930</v>
      </c>
      <c r="O20" s="143"/>
      <c r="P20" s="183">
        <f t="shared" si="1"/>
        <v>4.4420782260948727E-2</v>
      </c>
      <c r="Q20" s="842"/>
      <c r="R20" s="543" t="s">
        <v>534</v>
      </c>
      <c r="S20" s="368">
        <f t="shared" si="2"/>
        <v>0.9555792177390513</v>
      </c>
      <c r="T20" s="5">
        <f t="shared" si="3"/>
        <v>235126</v>
      </c>
    </row>
    <row r="21" spans="1:20" ht="57" x14ac:dyDescent="0.25">
      <c r="A21" s="915"/>
      <c r="B21" s="917"/>
      <c r="C21" s="917"/>
      <c r="D21" s="869"/>
      <c r="E21" s="922"/>
      <c r="F21" s="931"/>
      <c r="G21" s="935"/>
      <c r="H21" s="892"/>
      <c r="I21" s="1000"/>
      <c r="J21" s="184" t="s">
        <v>154</v>
      </c>
      <c r="K21" s="191" t="s">
        <v>241</v>
      </c>
      <c r="L21" s="193">
        <v>2796</v>
      </c>
      <c r="M21" s="185">
        <f t="shared" si="0"/>
        <v>2796</v>
      </c>
      <c r="N21" s="194">
        <v>2796</v>
      </c>
      <c r="O21" s="143"/>
      <c r="P21" s="183">
        <f t="shared" si="1"/>
        <v>1</v>
      </c>
      <c r="Q21" s="842"/>
      <c r="R21" s="743" t="s">
        <v>713</v>
      </c>
      <c r="S21" s="368">
        <f t="shared" si="2"/>
        <v>0</v>
      </c>
      <c r="T21" s="5">
        <f t="shared" si="3"/>
        <v>0</v>
      </c>
    </row>
    <row r="22" spans="1:20" ht="342" x14ac:dyDescent="0.25">
      <c r="A22" s="915"/>
      <c r="B22" s="917"/>
      <c r="C22" s="917"/>
      <c r="D22" s="869"/>
      <c r="E22" s="922"/>
      <c r="F22" s="931"/>
      <c r="G22" s="935"/>
      <c r="H22" s="892"/>
      <c r="I22" s="1000"/>
      <c r="J22" s="184" t="s">
        <v>139</v>
      </c>
      <c r="K22" s="1049" t="s">
        <v>336</v>
      </c>
      <c r="L22" s="185">
        <v>2400910</v>
      </c>
      <c r="M22" s="185">
        <f t="shared" si="0"/>
        <v>1501</v>
      </c>
      <c r="N22" s="194">
        <v>1501</v>
      </c>
      <c r="O22" s="309"/>
      <c r="P22" s="183">
        <f t="shared" si="1"/>
        <v>6.2517961939431298E-4</v>
      </c>
      <c r="Q22" s="885"/>
      <c r="R22" s="316" t="s">
        <v>741</v>
      </c>
      <c r="S22" s="368">
        <f t="shared" si="2"/>
        <v>0.99937482038060566</v>
      </c>
      <c r="T22" s="5">
        <f t="shared" si="3"/>
        <v>2399409</v>
      </c>
    </row>
    <row r="23" spans="1:20" ht="297" x14ac:dyDescent="0.25">
      <c r="A23" s="845"/>
      <c r="B23" s="857"/>
      <c r="C23" s="857"/>
      <c r="D23" s="857"/>
      <c r="E23" s="857"/>
      <c r="F23" s="851"/>
      <c r="G23" s="853"/>
      <c r="H23" s="855"/>
      <c r="I23" s="857"/>
      <c r="J23" s="441" t="s">
        <v>146</v>
      </c>
      <c r="K23" s="831"/>
      <c r="L23" s="404">
        <v>10006</v>
      </c>
      <c r="M23" s="404">
        <v>0</v>
      </c>
      <c r="N23" s="194">
        <v>0</v>
      </c>
      <c r="O23" s="309"/>
      <c r="P23" s="435">
        <f t="shared" si="1"/>
        <v>0</v>
      </c>
      <c r="Q23" s="436">
        <f>SUM(M23/G15)</f>
        <v>0</v>
      </c>
      <c r="R23" s="316" t="s">
        <v>742</v>
      </c>
      <c r="S23" s="368"/>
      <c r="T23" s="5"/>
    </row>
    <row r="24" spans="1:20" ht="66" x14ac:dyDescent="0.25">
      <c r="A24" s="844">
        <v>4</v>
      </c>
      <c r="B24" s="919" t="s">
        <v>4</v>
      </c>
      <c r="C24" s="919" t="s">
        <v>177</v>
      </c>
      <c r="D24" s="941" t="s">
        <v>595</v>
      </c>
      <c r="E24" s="930" t="s">
        <v>45</v>
      </c>
      <c r="F24" s="850" t="s">
        <v>10</v>
      </c>
      <c r="G24" s="852">
        <v>6805967.21</v>
      </c>
      <c r="H24" s="1023" t="s">
        <v>504</v>
      </c>
      <c r="I24" s="856" t="s">
        <v>242</v>
      </c>
      <c r="J24" s="184" t="s">
        <v>139</v>
      </c>
      <c r="K24" s="1003" t="s">
        <v>245</v>
      </c>
      <c r="L24" s="185">
        <v>5610</v>
      </c>
      <c r="M24" s="185">
        <f t="shared" si="0"/>
        <v>0</v>
      </c>
      <c r="N24" s="189">
        <v>0</v>
      </c>
      <c r="O24" s="187"/>
      <c r="P24" s="183">
        <f t="shared" si="1"/>
        <v>0</v>
      </c>
      <c r="Q24" s="841">
        <f>(M24+M25+M26+M27+M28+M29+M30+M31+M32)/G24</f>
        <v>4.5645239010782719E-3</v>
      </c>
      <c r="R24" s="543" t="s">
        <v>535</v>
      </c>
      <c r="S24" s="368">
        <f t="shared" si="2"/>
        <v>1</v>
      </c>
      <c r="T24" s="5">
        <f t="shared" si="3"/>
        <v>5610</v>
      </c>
    </row>
    <row r="25" spans="1:20" ht="51" x14ac:dyDescent="0.25">
      <c r="A25" s="915"/>
      <c r="B25" s="917"/>
      <c r="C25" s="917"/>
      <c r="D25" s="869"/>
      <c r="E25" s="922"/>
      <c r="F25" s="931"/>
      <c r="G25" s="935"/>
      <c r="H25" s="892"/>
      <c r="I25" s="1000"/>
      <c r="J25" s="184" t="s">
        <v>153</v>
      </c>
      <c r="K25" s="1004"/>
      <c r="L25" s="193">
        <v>1356</v>
      </c>
      <c r="M25" s="185">
        <f t="shared" si="0"/>
        <v>0</v>
      </c>
      <c r="N25" s="194">
        <v>0</v>
      </c>
      <c r="O25" s="143"/>
      <c r="P25" s="183">
        <f t="shared" si="1"/>
        <v>0</v>
      </c>
      <c r="Q25" s="842"/>
      <c r="R25" s="543" t="s">
        <v>536</v>
      </c>
      <c r="S25" s="368">
        <f t="shared" si="2"/>
        <v>1</v>
      </c>
      <c r="T25" s="5">
        <f t="shared" si="3"/>
        <v>1356</v>
      </c>
    </row>
    <row r="26" spans="1:20" ht="51" x14ac:dyDescent="0.25">
      <c r="A26" s="915"/>
      <c r="B26" s="917"/>
      <c r="C26" s="917"/>
      <c r="D26" s="869"/>
      <c r="E26" s="922"/>
      <c r="F26" s="931"/>
      <c r="G26" s="935"/>
      <c r="H26" s="892"/>
      <c r="I26" s="1000"/>
      <c r="J26" s="184" t="s">
        <v>139</v>
      </c>
      <c r="K26" s="1003" t="s">
        <v>245</v>
      </c>
      <c r="L26" s="193">
        <v>6317</v>
      </c>
      <c r="M26" s="185">
        <f t="shared" si="0"/>
        <v>0</v>
      </c>
      <c r="N26" s="194">
        <v>0</v>
      </c>
      <c r="O26" s="143"/>
      <c r="P26" s="183">
        <f t="shared" si="1"/>
        <v>0</v>
      </c>
      <c r="Q26" s="842"/>
      <c r="R26" s="543" t="s">
        <v>537</v>
      </c>
      <c r="S26" s="368">
        <f t="shared" si="2"/>
        <v>1</v>
      </c>
      <c r="T26" s="5">
        <f t="shared" si="3"/>
        <v>6317</v>
      </c>
    </row>
    <row r="27" spans="1:20" ht="51" x14ac:dyDescent="0.25">
      <c r="A27" s="915"/>
      <c r="B27" s="917"/>
      <c r="C27" s="917"/>
      <c r="D27" s="869"/>
      <c r="E27" s="922"/>
      <c r="F27" s="931"/>
      <c r="G27" s="935"/>
      <c r="H27" s="892"/>
      <c r="I27" s="1000"/>
      <c r="J27" s="184" t="s">
        <v>153</v>
      </c>
      <c r="K27" s="1004"/>
      <c r="L27" s="193">
        <v>1760</v>
      </c>
      <c r="M27" s="185">
        <f t="shared" si="0"/>
        <v>0</v>
      </c>
      <c r="N27" s="194">
        <v>0</v>
      </c>
      <c r="O27" s="143"/>
      <c r="P27" s="183">
        <f t="shared" si="1"/>
        <v>0</v>
      </c>
      <c r="Q27" s="842"/>
      <c r="R27" s="543" t="s">
        <v>538</v>
      </c>
      <c r="S27" s="368">
        <f t="shared" si="2"/>
        <v>1</v>
      </c>
      <c r="T27" s="5">
        <f t="shared" si="3"/>
        <v>1760</v>
      </c>
    </row>
    <row r="28" spans="1:20" ht="87" x14ac:dyDescent="0.25">
      <c r="A28" s="915"/>
      <c r="B28" s="917"/>
      <c r="C28" s="917"/>
      <c r="D28" s="869"/>
      <c r="E28" s="922"/>
      <c r="F28" s="931"/>
      <c r="G28" s="935"/>
      <c r="H28" s="892"/>
      <c r="I28" s="1000"/>
      <c r="J28" s="184" t="s">
        <v>139</v>
      </c>
      <c r="K28" s="1003" t="s">
        <v>246</v>
      </c>
      <c r="L28" s="185">
        <v>203970</v>
      </c>
      <c r="M28" s="185">
        <f t="shared" si="0"/>
        <v>1020</v>
      </c>
      <c r="N28" s="189">
        <v>1020</v>
      </c>
      <c r="O28" s="187"/>
      <c r="P28" s="183">
        <f t="shared" si="1"/>
        <v>5.0007354022650391E-3</v>
      </c>
      <c r="Q28" s="842"/>
      <c r="R28" s="543" t="s">
        <v>539</v>
      </c>
      <c r="S28" s="368">
        <f t="shared" si="2"/>
        <v>0.99499926459773491</v>
      </c>
      <c r="T28" s="5">
        <f t="shared" si="3"/>
        <v>202950</v>
      </c>
    </row>
    <row r="29" spans="1:20" ht="51" x14ac:dyDescent="0.25">
      <c r="A29" s="915"/>
      <c r="B29" s="917"/>
      <c r="C29" s="917"/>
      <c r="D29" s="869"/>
      <c r="E29" s="922"/>
      <c r="F29" s="931"/>
      <c r="G29" s="935"/>
      <c r="H29" s="892"/>
      <c r="I29" s="1000"/>
      <c r="J29" s="184" t="s">
        <v>153</v>
      </c>
      <c r="K29" s="1004"/>
      <c r="L29" s="193">
        <v>62628</v>
      </c>
      <c r="M29" s="185">
        <f t="shared" si="0"/>
        <v>0</v>
      </c>
      <c r="N29" s="194">
        <v>0</v>
      </c>
      <c r="O29" s="143"/>
      <c r="P29" s="183">
        <f t="shared" si="1"/>
        <v>0</v>
      </c>
      <c r="Q29" s="842"/>
      <c r="R29" s="543" t="s">
        <v>540</v>
      </c>
      <c r="S29" s="368">
        <f t="shared" si="2"/>
        <v>1</v>
      </c>
      <c r="T29" s="5">
        <f t="shared" si="3"/>
        <v>62628</v>
      </c>
    </row>
    <row r="30" spans="1:20" ht="237" x14ac:dyDescent="0.25">
      <c r="A30" s="915"/>
      <c r="B30" s="917"/>
      <c r="C30" s="917"/>
      <c r="D30" s="869"/>
      <c r="E30" s="922"/>
      <c r="F30" s="931"/>
      <c r="G30" s="935"/>
      <c r="H30" s="892"/>
      <c r="I30" s="1000"/>
      <c r="J30" s="184" t="s">
        <v>145</v>
      </c>
      <c r="K30" s="829" t="s">
        <v>240</v>
      </c>
      <c r="L30" s="185">
        <v>54643</v>
      </c>
      <c r="M30" s="185">
        <v>13661</v>
      </c>
      <c r="N30" s="194">
        <v>13661</v>
      </c>
      <c r="O30" s="187"/>
      <c r="P30" s="183">
        <f t="shared" si="1"/>
        <v>0.25000457515143754</v>
      </c>
      <c r="Q30" s="842"/>
      <c r="R30" s="543" t="s">
        <v>541</v>
      </c>
      <c r="S30" s="368">
        <f t="shared" si="2"/>
        <v>0.74999542484856252</v>
      </c>
      <c r="T30" s="5">
        <f t="shared" si="3"/>
        <v>40982</v>
      </c>
    </row>
    <row r="31" spans="1:20" ht="117" x14ac:dyDescent="0.25">
      <c r="A31" s="915"/>
      <c r="B31" s="917"/>
      <c r="C31" s="917"/>
      <c r="D31" s="869"/>
      <c r="E31" s="922"/>
      <c r="F31" s="931"/>
      <c r="G31" s="935"/>
      <c r="H31" s="892"/>
      <c r="I31" s="1000"/>
      <c r="J31" s="184" t="s">
        <v>153</v>
      </c>
      <c r="K31" s="902"/>
      <c r="L31" s="193">
        <v>54643</v>
      </c>
      <c r="M31" s="185">
        <v>2536</v>
      </c>
      <c r="N31" s="194">
        <v>2536</v>
      </c>
      <c r="O31" s="143"/>
      <c r="P31" s="183">
        <f t="shared" si="1"/>
        <v>4.6410336182127629E-2</v>
      </c>
      <c r="Q31" s="842"/>
      <c r="R31" s="543" t="s">
        <v>542</v>
      </c>
      <c r="S31" s="368">
        <f t="shared" si="2"/>
        <v>0.95358966381787236</v>
      </c>
      <c r="T31" s="5">
        <f t="shared" si="3"/>
        <v>52107</v>
      </c>
    </row>
    <row r="32" spans="1:20" ht="309.75" customHeight="1" x14ac:dyDescent="0.25">
      <c r="A32" s="915"/>
      <c r="B32" s="917"/>
      <c r="C32" s="917"/>
      <c r="D32" s="869"/>
      <c r="E32" s="922"/>
      <c r="F32" s="931"/>
      <c r="G32" s="935"/>
      <c r="H32" s="892"/>
      <c r="I32" s="1000"/>
      <c r="J32" s="184" t="s">
        <v>145</v>
      </c>
      <c r="K32" s="1003" t="s">
        <v>337</v>
      </c>
      <c r="L32" s="185">
        <v>474280.44</v>
      </c>
      <c r="M32" s="185">
        <f t="shared" si="0"/>
        <v>13849</v>
      </c>
      <c r="N32" s="194">
        <v>13849</v>
      </c>
      <c r="O32" s="309"/>
      <c r="P32" s="183">
        <f t="shared" si="1"/>
        <v>2.9200023513514493E-2</v>
      </c>
      <c r="Q32" s="885"/>
      <c r="R32" s="316" t="s">
        <v>708</v>
      </c>
      <c r="S32" s="368">
        <f t="shared" si="2"/>
        <v>0.97079997648648553</v>
      </c>
      <c r="T32" s="5">
        <f t="shared" si="3"/>
        <v>460431.44</v>
      </c>
    </row>
    <row r="33" spans="1:20" ht="327" x14ac:dyDescent="0.25">
      <c r="A33" s="845"/>
      <c r="B33" s="857"/>
      <c r="C33" s="857"/>
      <c r="D33" s="857"/>
      <c r="E33" s="857"/>
      <c r="F33" s="851"/>
      <c r="G33" s="853"/>
      <c r="H33" s="855"/>
      <c r="I33" s="857"/>
      <c r="J33" s="442" t="s">
        <v>447</v>
      </c>
      <c r="K33" s="1021"/>
      <c r="L33" s="404">
        <v>13849</v>
      </c>
      <c r="M33" s="404">
        <v>1941</v>
      </c>
      <c r="N33" s="194">
        <v>1941</v>
      </c>
      <c r="O33" s="309"/>
      <c r="P33" s="440">
        <f t="shared" si="1"/>
        <v>0.14015452379233156</v>
      </c>
      <c r="Q33" s="501">
        <f>SUM(M33/G24)</f>
        <v>2.8519091263738249E-4</v>
      </c>
      <c r="R33" s="316" t="s">
        <v>743</v>
      </c>
      <c r="S33" s="368"/>
      <c r="T33" s="5"/>
    </row>
    <row r="34" spans="1:20" ht="45" x14ac:dyDescent="0.25">
      <c r="A34" s="844">
        <v>5</v>
      </c>
      <c r="B34" s="919" t="s">
        <v>4</v>
      </c>
      <c r="C34" s="919" t="s">
        <v>178</v>
      </c>
      <c r="D34" s="941" t="s">
        <v>595</v>
      </c>
      <c r="E34" s="930" t="s">
        <v>45</v>
      </c>
      <c r="F34" s="850" t="s">
        <v>10</v>
      </c>
      <c r="G34" s="852">
        <v>6348047.6299999999</v>
      </c>
      <c r="H34" s="1023" t="s">
        <v>504</v>
      </c>
      <c r="I34" s="856" t="s">
        <v>242</v>
      </c>
      <c r="J34" s="184" t="s">
        <v>159</v>
      </c>
      <c r="K34" s="195" t="s">
        <v>246</v>
      </c>
      <c r="L34" s="193">
        <v>66</v>
      </c>
      <c r="M34" s="185">
        <f t="shared" si="0"/>
        <v>66</v>
      </c>
      <c r="N34" s="194">
        <v>66</v>
      </c>
      <c r="O34" s="143"/>
      <c r="P34" s="183">
        <f t="shared" si="1"/>
        <v>1</v>
      </c>
      <c r="Q34" s="841">
        <f>(M34+M35+M36+M37+M38)/G34</f>
        <v>9.9124587066149655E-2</v>
      </c>
      <c r="R34" s="316" t="s">
        <v>543</v>
      </c>
      <c r="S34" s="368">
        <f t="shared" si="2"/>
        <v>0</v>
      </c>
      <c r="T34" s="5">
        <f t="shared" si="3"/>
        <v>0</v>
      </c>
    </row>
    <row r="35" spans="1:20" ht="162" x14ac:dyDescent="0.25">
      <c r="A35" s="915"/>
      <c r="B35" s="917"/>
      <c r="C35" s="917"/>
      <c r="D35" s="869"/>
      <c r="E35" s="922"/>
      <c r="F35" s="931"/>
      <c r="G35" s="935"/>
      <c r="H35" s="892"/>
      <c r="I35" s="1000"/>
      <c r="J35" s="184" t="s">
        <v>159</v>
      </c>
      <c r="K35" s="829" t="s">
        <v>240</v>
      </c>
      <c r="L35" s="193">
        <v>54937</v>
      </c>
      <c r="M35" s="185">
        <v>13734</v>
      </c>
      <c r="N35" s="194">
        <v>13734</v>
      </c>
      <c r="O35" s="143"/>
      <c r="P35" s="183">
        <f t="shared" si="1"/>
        <v>0.24999544933287221</v>
      </c>
      <c r="Q35" s="1047"/>
      <c r="R35" s="316" t="s">
        <v>544</v>
      </c>
      <c r="S35" s="368">
        <f t="shared" si="2"/>
        <v>0.75000455066712779</v>
      </c>
      <c r="T35" s="5">
        <f t="shared" si="3"/>
        <v>41203</v>
      </c>
    </row>
    <row r="36" spans="1:20" ht="107.25" customHeight="1" x14ac:dyDescent="0.25">
      <c r="A36" s="915"/>
      <c r="B36" s="917"/>
      <c r="C36" s="917"/>
      <c r="D36" s="869"/>
      <c r="E36" s="922"/>
      <c r="F36" s="931"/>
      <c r="G36" s="935"/>
      <c r="H36" s="892"/>
      <c r="I36" s="1000"/>
      <c r="J36" s="184" t="s">
        <v>153</v>
      </c>
      <c r="K36" s="902"/>
      <c r="L36" s="193">
        <v>54937</v>
      </c>
      <c r="M36" s="185">
        <v>2550</v>
      </c>
      <c r="N36" s="194">
        <v>2550</v>
      </c>
      <c r="O36" s="143"/>
      <c r="P36" s="183">
        <f t="shared" si="1"/>
        <v>4.6416804703569542E-2</v>
      </c>
      <c r="Q36" s="1047"/>
      <c r="R36" s="316" t="s">
        <v>545</v>
      </c>
      <c r="S36" s="368">
        <f t="shared" si="2"/>
        <v>0.95358319529643043</v>
      </c>
      <c r="T36" s="5">
        <f t="shared" si="3"/>
        <v>52387</v>
      </c>
    </row>
    <row r="37" spans="1:20" ht="69" customHeight="1" x14ac:dyDescent="0.25">
      <c r="A37" s="915"/>
      <c r="B37" s="917"/>
      <c r="C37" s="917"/>
      <c r="D37" s="869"/>
      <c r="E37" s="922"/>
      <c r="F37" s="931"/>
      <c r="G37" s="935"/>
      <c r="H37" s="892"/>
      <c r="I37" s="1000"/>
      <c r="J37" s="1045" t="s">
        <v>439</v>
      </c>
      <c r="K37" s="1003" t="s">
        <v>338</v>
      </c>
      <c r="L37" s="862">
        <v>672878.4</v>
      </c>
      <c r="M37" s="185">
        <f>SUM(N37+O37)</f>
        <v>597901.6</v>
      </c>
      <c r="N37" s="315"/>
      <c r="O37" s="212">
        <v>597901.6</v>
      </c>
      <c r="P37" s="841">
        <f>(M37+M38)/L37</f>
        <v>0.91085937667192163</v>
      </c>
      <c r="Q37" s="1047"/>
      <c r="R37" s="1057" t="s">
        <v>714</v>
      </c>
      <c r="S37" s="368">
        <f t="shared" si="2"/>
        <v>0.11142696808219739</v>
      </c>
      <c r="T37" s="5">
        <f t="shared" si="3"/>
        <v>74976.800000000047</v>
      </c>
    </row>
    <row r="38" spans="1:20" ht="380.25" customHeight="1" x14ac:dyDescent="0.25">
      <c r="A38" s="884"/>
      <c r="B38" s="869"/>
      <c r="C38" s="869"/>
      <c r="D38" s="869"/>
      <c r="E38" s="869"/>
      <c r="F38" s="936"/>
      <c r="G38" s="937"/>
      <c r="H38" s="892"/>
      <c r="I38" s="869"/>
      <c r="J38" s="1046"/>
      <c r="K38" s="1022"/>
      <c r="L38" s="863"/>
      <c r="M38" s="404">
        <f t="shared" si="0"/>
        <v>14996</v>
      </c>
      <c r="N38" s="194">
        <v>14996</v>
      </c>
      <c r="O38" s="309"/>
      <c r="P38" s="885"/>
      <c r="Q38" s="1048"/>
      <c r="R38" s="1058"/>
      <c r="S38" s="368"/>
      <c r="T38" s="5"/>
    </row>
    <row r="39" spans="1:20" ht="327" x14ac:dyDescent="0.25">
      <c r="A39" s="845"/>
      <c r="B39" s="857"/>
      <c r="C39" s="857"/>
      <c r="D39" s="857"/>
      <c r="E39" s="857"/>
      <c r="F39" s="851"/>
      <c r="G39" s="853"/>
      <c r="H39" s="855"/>
      <c r="I39" s="857"/>
      <c r="J39" s="443" t="s">
        <v>146</v>
      </c>
      <c r="K39" s="831"/>
      <c r="L39" s="444">
        <v>14996</v>
      </c>
      <c r="M39" s="404">
        <v>2090</v>
      </c>
      <c r="N39" s="194">
        <v>2090</v>
      </c>
      <c r="O39" s="309"/>
      <c r="P39" s="440">
        <f>M39/L39</f>
        <v>0.13937049879967991</v>
      </c>
      <c r="Q39" s="503">
        <f>M39/G34</f>
        <v>3.2923508483505189E-4</v>
      </c>
      <c r="R39" s="334" t="s">
        <v>744</v>
      </c>
      <c r="S39" s="368"/>
      <c r="T39" s="5"/>
    </row>
    <row r="40" spans="1:20" ht="165" customHeight="1" x14ac:dyDescent="0.25">
      <c r="A40" s="844">
        <v>6</v>
      </c>
      <c r="B40" s="846" t="s">
        <v>4</v>
      </c>
      <c r="C40" s="846" t="s">
        <v>179</v>
      </c>
      <c r="D40" s="848" t="s">
        <v>594</v>
      </c>
      <c r="E40" s="849" t="s">
        <v>46</v>
      </c>
      <c r="F40" s="850" t="s">
        <v>8</v>
      </c>
      <c r="G40" s="852">
        <v>67542348.040000007</v>
      </c>
      <c r="H40" s="854" t="s">
        <v>72</v>
      </c>
      <c r="I40" s="856" t="s">
        <v>164</v>
      </c>
      <c r="J40" s="184" t="s">
        <v>138</v>
      </c>
      <c r="K40" s="732" t="s">
        <v>231</v>
      </c>
      <c r="L40" s="185">
        <v>5787124.75</v>
      </c>
      <c r="M40" s="185">
        <f t="shared" si="0"/>
        <v>5759375</v>
      </c>
      <c r="N40" s="315">
        <v>5759375</v>
      </c>
      <c r="O40" s="187"/>
      <c r="P40" s="183">
        <f t="shared" si="1"/>
        <v>0.99520491587813098</v>
      </c>
      <c r="Q40" s="502">
        <f>M40/G40</f>
        <v>8.5270577158335928E-2</v>
      </c>
      <c r="R40" s="316" t="s">
        <v>613</v>
      </c>
      <c r="S40" s="368">
        <f t="shared" si="2"/>
        <v>4.7950841218689817E-3</v>
      </c>
      <c r="T40" s="5">
        <f t="shared" si="3"/>
        <v>27749.75</v>
      </c>
    </row>
    <row r="41" spans="1:20" ht="84" customHeight="1" x14ac:dyDescent="0.25">
      <c r="A41" s="845"/>
      <c r="B41" s="847"/>
      <c r="C41" s="847"/>
      <c r="D41" s="847"/>
      <c r="E41" s="847"/>
      <c r="F41" s="851"/>
      <c r="G41" s="853"/>
      <c r="H41" s="855"/>
      <c r="I41" s="857"/>
      <c r="J41" s="728" t="s">
        <v>410</v>
      </c>
      <c r="K41" s="733" t="s">
        <v>702</v>
      </c>
      <c r="L41" s="404">
        <v>0</v>
      </c>
      <c r="M41" s="404">
        <v>0</v>
      </c>
      <c r="N41" s="315">
        <v>0</v>
      </c>
      <c r="O41" s="187"/>
      <c r="P41" s="724"/>
      <c r="Q41" s="724"/>
      <c r="R41" s="316" t="s">
        <v>709</v>
      </c>
      <c r="S41" s="368"/>
      <c r="T41" s="5"/>
    </row>
    <row r="42" spans="1:20" ht="178.5" customHeight="1" x14ac:dyDescent="0.25">
      <c r="A42" s="844">
        <v>7</v>
      </c>
      <c r="B42" s="846" t="s">
        <v>4</v>
      </c>
      <c r="C42" s="846" t="s">
        <v>180</v>
      </c>
      <c r="D42" s="848" t="s">
        <v>594</v>
      </c>
      <c r="E42" s="849" t="s">
        <v>47</v>
      </c>
      <c r="F42" s="850" t="s">
        <v>8</v>
      </c>
      <c r="G42" s="852">
        <v>109809294.19</v>
      </c>
      <c r="H42" s="854" t="s">
        <v>72</v>
      </c>
      <c r="I42" s="856" t="s">
        <v>164</v>
      </c>
      <c r="J42" s="184" t="s">
        <v>138</v>
      </c>
      <c r="K42" s="734" t="s">
        <v>231</v>
      </c>
      <c r="L42" s="185">
        <v>4715937.32</v>
      </c>
      <c r="M42" s="185">
        <f t="shared" si="0"/>
        <v>4711313</v>
      </c>
      <c r="N42" s="315">
        <v>4711313</v>
      </c>
      <c r="O42" s="187"/>
      <c r="P42" s="183">
        <f t="shared" si="1"/>
        <v>0.9990194271708428</v>
      </c>
      <c r="Q42" s="183">
        <f>M42/G42</f>
        <v>4.2904501251489195E-2</v>
      </c>
      <c r="R42" s="316" t="s">
        <v>509</v>
      </c>
      <c r="S42" s="368">
        <f t="shared" si="2"/>
        <v>9.8057282915717334E-4</v>
      </c>
      <c r="T42" s="5">
        <f t="shared" si="3"/>
        <v>4624.320000000298</v>
      </c>
    </row>
    <row r="43" spans="1:20" ht="82.5" customHeight="1" x14ac:dyDescent="0.25">
      <c r="A43" s="845"/>
      <c r="B43" s="847"/>
      <c r="C43" s="847"/>
      <c r="D43" s="847"/>
      <c r="E43" s="847"/>
      <c r="F43" s="851"/>
      <c r="G43" s="853"/>
      <c r="H43" s="855"/>
      <c r="I43" s="857"/>
      <c r="J43" s="731" t="s">
        <v>410</v>
      </c>
      <c r="K43" s="733" t="s">
        <v>703</v>
      </c>
      <c r="L43" s="723">
        <v>0</v>
      </c>
      <c r="M43" s="723">
        <v>0</v>
      </c>
      <c r="N43" s="729">
        <v>0</v>
      </c>
      <c r="O43" s="730"/>
      <c r="P43" s="722"/>
      <c r="Q43" s="722"/>
      <c r="R43" s="316" t="s">
        <v>709</v>
      </c>
      <c r="S43" s="368"/>
      <c r="T43" s="5"/>
    </row>
    <row r="44" spans="1:20" ht="30.75" customHeight="1" x14ac:dyDescent="0.25">
      <c r="A44" s="844">
        <v>8</v>
      </c>
      <c r="B44" s="919" t="s">
        <v>4</v>
      </c>
      <c r="C44" s="919" t="s">
        <v>181</v>
      </c>
      <c r="D44" s="941" t="s">
        <v>596</v>
      </c>
      <c r="E44" s="919" t="s">
        <v>48</v>
      </c>
      <c r="F44" s="919" t="s">
        <v>16</v>
      </c>
      <c r="G44" s="927">
        <v>5213341.5599999996</v>
      </c>
      <c r="H44" s="948" t="s">
        <v>505</v>
      </c>
      <c r="I44" s="919" t="s">
        <v>249</v>
      </c>
      <c r="J44" s="895" t="s">
        <v>139</v>
      </c>
      <c r="K44" s="911" t="s">
        <v>427</v>
      </c>
      <c r="L44" s="862">
        <v>3263660</v>
      </c>
      <c r="M44" s="862">
        <f t="shared" si="0"/>
        <v>979098</v>
      </c>
      <c r="N44" s="878">
        <v>979098</v>
      </c>
      <c r="O44" s="859">
        <v>0</v>
      </c>
      <c r="P44" s="841">
        <f t="shared" si="1"/>
        <v>0.3</v>
      </c>
      <c r="Q44" s="841">
        <f>(M44+M48)/G44</f>
        <v>0.1941361386649679</v>
      </c>
      <c r="R44" s="903" t="s">
        <v>758</v>
      </c>
      <c r="S44" s="368">
        <f t="shared" si="2"/>
        <v>0.7</v>
      </c>
      <c r="T44" s="5">
        <f t="shared" si="3"/>
        <v>2284562</v>
      </c>
    </row>
    <row r="45" spans="1:20" ht="62.25" customHeight="1" x14ac:dyDescent="0.25">
      <c r="A45" s="915"/>
      <c r="B45" s="917"/>
      <c r="C45" s="917"/>
      <c r="D45" s="869"/>
      <c r="E45" s="917"/>
      <c r="F45" s="917"/>
      <c r="G45" s="928"/>
      <c r="H45" s="949"/>
      <c r="I45" s="917"/>
      <c r="J45" s="869"/>
      <c r="K45" s="830"/>
      <c r="L45" s="908"/>
      <c r="M45" s="908"/>
      <c r="N45" s="909"/>
      <c r="O45" s="910"/>
      <c r="P45" s="843"/>
      <c r="Q45" s="842"/>
      <c r="R45" s="904"/>
      <c r="S45" s="368"/>
      <c r="T45" s="5"/>
    </row>
    <row r="46" spans="1:20" ht="192" customHeight="1" x14ac:dyDescent="0.25">
      <c r="A46" s="915"/>
      <c r="B46" s="917"/>
      <c r="C46" s="917"/>
      <c r="D46" s="869"/>
      <c r="E46" s="917"/>
      <c r="F46" s="917"/>
      <c r="G46" s="928"/>
      <c r="H46" s="949"/>
      <c r="I46" s="917"/>
      <c r="J46" s="857"/>
      <c r="K46" s="830"/>
      <c r="L46" s="863"/>
      <c r="M46" s="863"/>
      <c r="N46" s="879"/>
      <c r="O46" s="834"/>
      <c r="P46" s="836"/>
      <c r="Q46" s="842"/>
      <c r="R46" s="904"/>
      <c r="S46" s="368"/>
      <c r="T46" s="5"/>
    </row>
    <row r="47" spans="1:20" ht="280.5" customHeight="1" x14ac:dyDescent="0.25">
      <c r="A47" s="915"/>
      <c r="B47" s="917"/>
      <c r="C47" s="917"/>
      <c r="D47" s="869"/>
      <c r="E47" s="917"/>
      <c r="F47" s="917"/>
      <c r="G47" s="928"/>
      <c r="H47" s="949"/>
      <c r="I47" s="917"/>
      <c r="J47" s="581" t="s">
        <v>146</v>
      </c>
      <c r="K47" s="831"/>
      <c r="L47" s="444">
        <v>979098</v>
      </c>
      <c r="M47" s="444">
        <v>979098</v>
      </c>
      <c r="N47" s="498">
        <v>979098</v>
      </c>
      <c r="O47" s="582">
        <v>0</v>
      </c>
      <c r="P47" s="503">
        <f>SUM(M47/L47)</f>
        <v>1</v>
      </c>
      <c r="Q47" s="842"/>
      <c r="R47" s="905"/>
      <c r="S47" s="368"/>
      <c r="T47" s="5"/>
    </row>
    <row r="48" spans="1:20" ht="282" x14ac:dyDescent="0.25">
      <c r="A48" s="944"/>
      <c r="B48" s="926"/>
      <c r="C48" s="926"/>
      <c r="D48" s="857"/>
      <c r="E48" s="926"/>
      <c r="F48" s="926"/>
      <c r="G48" s="929"/>
      <c r="H48" s="845"/>
      <c r="I48" s="926"/>
      <c r="J48" s="349" t="s">
        <v>30</v>
      </c>
      <c r="K48" s="352" t="s">
        <v>363</v>
      </c>
      <c r="L48" s="350">
        <v>35000</v>
      </c>
      <c r="M48" s="350">
        <v>33000</v>
      </c>
      <c r="N48" s="189">
        <v>33000</v>
      </c>
      <c r="O48" s="187"/>
      <c r="P48" s="348">
        <f t="shared" si="1"/>
        <v>0.94285714285714284</v>
      </c>
      <c r="Q48" s="885"/>
      <c r="R48" s="351" t="s">
        <v>745</v>
      </c>
      <c r="S48" s="368">
        <f t="shared" si="2"/>
        <v>5.7142857142857141E-2</v>
      </c>
      <c r="T48" s="5">
        <f t="shared" si="3"/>
        <v>2000</v>
      </c>
    </row>
    <row r="49" spans="1:20" ht="65.25" customHeight="1" x14ac:dyDescent="0.25">
      <c r="A49" s="844">
        <v>9</v>
      </c>
      <c r="B49" s="919" t="s">
        <v>4</v>
      </c>
      <c r="C49" s="920" t="s">
        <v>182</v>
      </c>
      <c r="D49" s="941" t="s">
        <v>596</v>
      </c>
      <c r="E49" s="921" t="s">
        <v>49</v>
      </c>
      <c r="F49" s="923" t="s">
        <v>16</v>
      </c>
      <c r="G49" s="871">
        <v>7683717.46</v>
      </c>
      <c r="H49" s="890" t="s">
        <v>505</v>
      </c>
      <c r="I49" s="920" t="s">
        <v>250</v>
      </c>
      <c r="J49" s="197" t="s">
        <v>139</v>
      </c>
      <c r="K49" s="906" t="s">
        <v>304</v>
      </c>
      <c r="L49" s="185">
        <v>994</v>
      </c>
      <c r="M49" s="185">
        <f t="shared" si="0"/>
        <v>994</v>
      </c>
      <c r="N49" s="189">
        <v>994</v>
      </c>
      <c r="O49" s="187"/>
      <c r="P49" s="183">
        <f t="shared" si="1"/>
        <v>1</v>
      </c>
      <c r="Q49" s="841">
        <f>(M49+M50+M51)/G49</f>
        <v>0.13147646373764504</v>
      </c>
      <c r="R49" s="912" t="s">
        <v>546</v>
      </c>
      <c r="S49" s="368">
        <f t="shared" si="2"/>
        <v>0</v>
      </c>
      <c r="T49" s="5">
        <f t="shared" si="3"/>
        <v>0</v>
      </c>
    </row>
    <row r="50" spans="1:20" ht="104.25" customHeight="1" x14ac:dyDescent="0.25">
      <c r="A50" s="915"/>
      <c r="B50" s="917"/>
      <c r="C50" s="917"/>
      <c r="D50" s="869"/>
      <c r="E50" s="922"/>
      <c r="F50" s="924"/>
      <c r="G50" s="925"/>
      <c r="H50" s="892"/>
      <c r="I50" s="917"/>
      <c r="J50" s="341" t="s">
        <v>153</v>
      </c>
      <c r="K50" s="907"/>
      <c r="L50" s="342">
        <v>924</v>
      </c>
      <c r="M50" s="342">
        <v>924</v>
      </c>
      <c r="N50" s="189">
        <v>924</v>
      </c>
      <c r="O50" s="187"/>
      <c r="P50" s="340">
        <f t="shared" si="1"/>
        <v>1</v>
      </c>
      <c r="Q50" s="842"/>
      <c r="R50" s="913"/>
      <c r="S50" s="368">
        <f t="shared" si="2"/>
        <v>0</v>
      </c>
      <c r="T50" s="5">
        <f t="shared" si="3"/>
        <v>0</v>
      </c>
    </row>
    <row r="51" spans="1:20" ht="274.5" customHeight="1" x14ac:dyDescent="0.25">
      <c r="A51" s="915"/>
      <c r="B51" s="917"/>
      <c r="C51" s="917"/>
      <c r="D51" s="869"/>
      <c r="E51" s="922"/>
      <c r="F51" s="924"/>
      <c r="G51" s="925"/>
      <c r="H51" s="892"/>
      <c r="I51" s="917"/>
      <c r="J51" s="197" t="s">
        <v>139</v>
      </c>
      <c r="K51" s="198" t="s">
        <v>232</v>
      </c>
      <c r="L51" s="185">
        <v>4033239.72</v>
      </c>
      <c r="M51" s="185">
        <f t="shared" si="0"/>
        <v>1008310</v>
      </c>
      <c r="N51" s="380">
        <v>1008310</v>
      </c>
      <c r="O51" s="187"/>
      <c r="P51" s="183">
        <f t="shared" si="1"/>
        <v>0.25000001735577471</v>
      </c>
      <c r="Q51" s="842"/>
      <c r="R51" s="316" t="s">
        <v>672</v>
      </c>
      <c r="S51" s="368">
        <f t="shared" si="2"/>
        <v>0.74999998264422529</v>
      </c>
      <c r="T51" s="5">
        <f t="shared" si="3"/>
        <v>3024929.72</v>
      </c>
    </row>
    <row r="52" spans="1:20" ht="87" customHeight="1" x14ac:dyDescent="0.25">
      <c r="A52" s="845"/>
      <c r="B52" s="857"/>
      <c r="C52" s="857"/>
      <c r="D52" s="857"/>
      <c r="E52" s="857"/>
      <c r="F52" s="851"/>
      <c r="G52" s="853"/>
      <c r="H52" s="855"/>
      <c r="I52" s="857"/>
      <c r="J52" s="472" t="s">
        <v>456</v>
      </c>
      <c r="K52" s="198" t="s">
        <v>232</v>
      </c>
      <c r="L52" s="404">
        <v>0</v>
      </c>
      <c r="M52" s="404">
        <v>0</v>
      </c>
      <c r="N52" s="186">
        <v>0</v>
      </c>
      <c r="O52" s="187"/>
      <c r="P52" s="471">
        <v>0</v>
      </c>
      <c r="Q52" s="836"/>
      <c r="R52" s="316" t="s">
        <v>547</v>
      </c>
      <c r="S52" s="368"/>
      <c r="T52" s="5"/>
    </row>
    <row r="53" spans="1:20" ht="315.75" customHeight="1" x14ac:dyDescent="0.25">
      <c r="A53" s="844">
        <v>10</v>
      </c>
      <c r="B53" s="919" t="s">
        <v>4</v>
      </c>
      <c r="C53" s="919" t="s">
        <v>183</v>
      </c>
      <c r="D53" s="941" t="s">
        <v>597</v>
      </c>
      <c r="E53" s="930" t="s">
        <v>50</v>
      </c>
      <c r="F53" s="923" t="s">
        <v>16</v>
      </c>
      <c r="G53" s="871">
        <v>13179425.42</v>
      </c>
      <c r="H53" s="890" t="s">
        <v>72</v>
      </c>
      <c r="I53" s="919" t="s">
        <v>165</v>
      </c>
      <c r="J53" s="184" t="s">
        <v>139</v>
      </c>
      <c r="K53" s="829" t="s">
        <v>233</v>
      </c>
      <c r="L53" s="185">
        <v>101336.35</v>
      </c>
      <c r="M53" s="210">
        <v>20269</v>
      </c>
      <c r="N53" s="453">
        <v>20269</v>
      </c>
      <c r="O53" s="187"/>
      <c r="P53" s="183">
        <f t="shared" si="1"/>
        <v>0.20001707186019627</v>
      </c>
      <c r="Q53" s="841">
        <f>M53/G53</f>
        <v>1.5379274402388932E-3</v>
      </c>
      <c r="R53" s="316" t="s">
        <v>733</v>
      </c>
      <c r="S53" s="368">
        <f t="shared" si="2"/>
        <v>0.79998292813980376</v>
      </c>
      <c r="T53" s="5">
        <f t="shared" si="3"/>
        <v>81067.350000000006</v>
      </c>
    </row>
    <row r="54" spans="1:20" ht="67.5" x14ac:dyDescent="0.25">
      <c r="A54" s="915"/>
      <c r="B54" s="917"/>
      <c r="C54" s="917"/>
      <c r="D54" s="969"/>
      <c r="E54" s="922"/>
      <c r="F54" s="924"/>
      <c r="G54" s="925"/>
      <c r="H54" s="891"/>
      <c r="I54" s="917"/>
      <c r="J54" s="749" t="s">
        <v>146</v>
      </c>
      <c r="K54" s="901"/>
      <c r="L54" s="404">
        <v>20269</v>
      </c>
      <c r="M54" s="210">
        <v>20269</v>
      </c>
      <c r="N54" s="380">
        <v>20269</v>
      </c>
      <c r="O54" s="187"/>
      <c r="P54" s="747">
        <f t="shared" si="1"/>
        <v>1</v>
      </c>
      <c r="Q54" s="842"/>
      <c r="R54" s="316" t="s">
        <v>734</v>
      </c>
      <c r="S54" s="368">
        <f t="shared" si="2"/>
        <v>0</v>
      </c>
      <c r="T54" s="5">
        <f t="shared" si="3"/>
        <v>0</v>
      </c>
    </row>
    <row r="55" spans="1:20" ht="66" x14ac:dyDescent="0.25">
      <c r="A55" s="944"/>
      <c r="B55" s="926"/>
      <c r="C55" s="926"/>
      <c r="D55" s="857"/>
      <c r="E55" s="968"/>
      <c r="F55" s="1007"/>
      <c r="G55" s="872"/>
      <c r="H55" s="855"/>
      <c r="I55" s="926"/>
      <c r="J55" s="360" t="s">
        <v>30</v>
      </c>
      <c r="K55" s="902"/>
      <c r="L55" s="362">
        <v>0</v>
      </c>
      <c r="M55" s="210">
        <v>0</v>
      </c>
      <c r="N55" s="186"/>
      <c r="O55" s="187"/>
      <c r="P55" s="361">
        <v>0</v>
      </c>
      <c r="Q55" s="885"/>
      <c r="R55" s="316" t="s">
        <v>548</v>
      </c>
      <c r="S55" s="368" t="e">
        <f t="shared" si="2"/>
        <v>#DIV/0!</v>
      </c>
      <c r="T55" s="5">
        <f t="shared" si="3"/>
        <v>0</v>
      </c>
    </row>
    <row r="56" spans="1:20" ht="409.5" customHeight="1" x14ac:dyDescent="0.25">
      <c r="A56" s="844">
        <v>11</v>
      </c>
      <c r="B56" s="919" t="s">
        <v>4</v>
      </c>
      <c r="C56" s="942" t="s">
        <v>184</v>
      </c>
      <c r="D56" s="941" t="s">
        <v>597</v>
      </c>
      <c r="E56" s="930" t="s">
        <v>51</v>
      </c>
      <c r="F56" s="923" t="s">
        <v>16</v>
      </c>
      <c r="G56" s="871">
        <v>11568526.630000001</v>
      </c>
      <c r="H56" s="890" t="s">
        <v>72</v>
      </c>
      <c r="I56" s="919" t="s">
        <v>165</v>
      </c>
      <c r="J56" s="184" t="s">
        <v>139</v>
      </c>
      <c r="K56" s="829" t="s">
        <v>234</v>
      </c>
      <c r="L56" s="185">
        <v>2675450.1</v>
      </c>
      <c r="M56" s="392">
        <v>2318724</v>
      </c>
      <c r="N56" s="453">
        <v>2318724</v>
      </c>
      <c r="O56" s="187"/>
      <c r="P56" s="183">
        <f t="shared" si="1"/>
        <v>0.86666688345261977</v>
      </c>
      <c r="Q56" s="841">
        <f>M56/G56</f>
        <v>0.20043382136381874</v>
      </c>
      <c r="R56" s="316" t="s">
        <v>735</v>
      </c>
      <c r="S56" s="368">
        <f t="shared" si="2"/>
        <v>0.13333311654738023</v>
      </c>
      <c r="T56" s="5">
        <f t="shared" si="3"/>
        <v>356726.10000000009</v>
      </c>
    </row>
    <row r="57" spans="1:20" ht="108.75" customHeight="1" x14ac:dyDescent="0.25">
      <c r="A57" s="915"/>
      <c r="B57" s="917"/>
      <c r="C57" s="943"/>
      <c r="D57" s="969"/>
      <c r="E57" s="922"/>
      <c r="F57" s="924"/>
      <c r="G57" s="925"/>
      <c r="H57" s="891"/>
      <c r="I57" s="917"/>
      <c r="J57" s="749" t="s">
        <v>146</v>
      </c>
      <c r="K57" s="901"/>
      <c r="L57" s="404">
        <v>2318724</v>
      </c>
      <c r="M57" s="404">
        <v>2318724</v>
      </c>
      <c r="N57" s="380">
        <v>2318724</v>
      </c>
      <c r="O57" s="187"/>
      <c r="P57" s="747">
        <f t="shared" si="1"/>
        <v>1</v>
      </c>
      <c r="Q57" s="842"/>
      <c r="R57" s="316" t="s">
        <v>736</v>
      </c>
      <c r="S57" s="368">
        <f t="shared" si="2"/>
        <v>0</v>
      </c>
      <c r="T57" s="5">
        <f t="shared" si="3"/>
        <v>0</v>
      </c>
    </row>
    <row r="58" spans="1:20" ht="82.5" customHeight="1" x14ac:dyDescent="0.25">
      <c r="A58" s="944"/>
      <c r="B58" s="926"/>
      <c r="C58" s="926"/>
      <c r="D58" s="857"/>
      <c r="E58" s="968"/>
      <c r="F58" s="1007"/>
      <c r="G58" s="872"/>
      <c r="H58" s="855"/>
      <c r="I58" s="926"/>
      <c r="J58" s="360" t="s">
        <v>30</v>
      </c>
      <c r="K58" s="902"/>
      <c r="L58" s="362">
        <v>0</v>
      </c>
      <c r="M58" s="210">
        <v>0</v>
      </c>
      <c r="N58" s="186">
        <v>0</v>
      </c>
      <c r="O58" s="187"/>
      <c r="P58" s="361">
        <v>0</v>
      </c>
      <c r="Q58" s="885"/>
      <c r="R58" s="316" t="s">
        <v>549</v>
      </c>
      <c r="S58" s="368" t="e">
        <f t="shared" si="2"/>
        <v>#DIV/0!</v>
      </c>
      <c r="T58" s="5">
        <f t="shared" si="3"/>
        <v>0</v>
      </c>
    </row>
    <row r="59" spans="1:20" ht="75" x14ac:dyDescent="0.25">
      <c r="A59" s="844">
        <v>12</v>
      </c>
      <c r="B59" s="919" t="s">
        <v>4</v>
      </c>
      <c r="C59" s="920" t="s">
        <v>185</v>
      </c>
      <c r="D59" s="941" t="s">
        <v>593</v>
      </c>
      <c r="E59" s="938" t="s">
        <v>361</v>
      </c>
      <c r="F59" s="850" t="s">
        <v>8</v>
      </c>
      <c r="G59" s="952">
        <v>87687163</v>
      </c>
      <c r="H59" s="950" t="s">
        <v>72</v>
      </c>
      <c r="I59" s="945" t="s">
        <v>383</v>
      </c>
      <c r="J59" s="184" t="s">
        <v>150</v>
      </c>
      <c r="K59" s="195" t="s">
        <v>247</v>
      </c>
      <c r="L59" s="185">
        <v>4318559.55</v>
      </c>
      <c r="M59" s="185">
        <f t="shared" si="0"/>
        <v>0</v>
      </c>
      <c r="N59" s="189">
        <v>0</v>
      </c>
      <c r="O59" s="187"/>
      <c r="P59" s="183">
        <f t="shared" si="1"/>
        <v>0</v>
      </c>
      <c r="Q59" s="841">
        <f>(M59+M60+M61+M62+M63+M64+M65+M66)/G59</f>
        <v>0.85109249503259676</v>
      </c>
      <c r="R59" s="426" t="s">
        <v>443</v>
      </c>
      <c r="S59" s="368">
        <f t="shared" si="2"/>
        <v>1</v>
      </c>
      <c r="T59" s="5">
        <f t="shared" si="3"/>
        <v>4318559.55</v>
      </c>
    </row>
    <row r="60" spans="1:20" ht="30" x14ac:dyDescent="0.25">
      <c r="A60" s="915"/>
      <c r="B60" s="917"/>
      <c r="C60" s="917"/>
      <c r="D60" s="869"/>
      <c r="E60" s="939"/>
      <c r="F60" s="931"/>
      <c r="G60" s="953"/>
      <c r="H60" s="888"/>
      <c r="I60" s="946"/>
      <c r="J60" s="184" t="s">
        <v>152</v>
      </c>
      <c r="K60" s="901"/>
      <c r="L60" s="185">
        <v>797744</v>
      </c>
      <c r="M60" s="185">
        <f t="shared" si="0"/>
        <v>0</v>
      </c>
      <c r="N60" s="189">
        <v>0</v>
      </c>
      <c r="O60" s="190"/>
      <c r="P60" s="183">
        <f t="shared" si="1"/>
        <v>0</v>
      </c>
      <c r="Q60" s="842"/>
      <c r="R60" s="188" t="s">
        <v>226</v>
      </c>
      <c r="S60" s="368">
        <f t="shared" ref="S60:S123" si="4">T60/L60</f>
        <v>1</v>
      </c>
      <c r="T60" s="5">
        <f t="shared" ref="T60:T123" si="5">L60-M60</f>
        <v>797744</v>
      </c>
    </row>
    <row r="61" spans="1:20" ht="30" x14ac:dyDescent="0.25">
      <c r="A61" s="915"/>
      <c r="B61" s="917"/>
      <c r="C61" s="917"/>
      <c r="D61" s="869"/>
      <c r="E61" s="939"/>
      <c r="F61" s="931"/>
      <c r="G61" s="953"/>
      <c r="H61" s="888"/>
      <c r="I61" s="946"/>
      <c r="J61" s="184" t="s">
        <v>155</v>
      </c>
      <c r="K61" s="902"/>
      <c r="L61" s="185">
        <v>25801</v>
      </c>
      <c r="M61" s="185">
        <v>25801</v>
      </c>
      <c r="N61" s="189">
        <v>25801</v>
      </c>
      <c r="O61" s="190"/>
      <c r="P61" s="183">
        <f t="shared" si="1"/>
        <v>1</v>
      </c>
      <c r="Q61" s="842"/>
      <c r="R61" s="188" t="s">
        <v>227</v>
      </c>
      <c r="S61" s="368">
        <f t="shared" si="4"/>
        <v>0</v>
      </c>
      <c r="T61" s="5">
        <f t="shared" si="5"/>
        <v>0</v>
      </c>
    </row>
    <row r="62" spans="1:20" ht="63.75" customHeight="1" x14ac:dyDescent="0.25">
      <c r="A62" s="915"/>
      <c r="B62" s="917"/>
      <c r="C62" s="917"/>
      <c r="D62" s="869"/>
      <c r="E62" s="939"/>
      <c r="F62" s="931"/>
      <c r="G62" s="953"/>
      <c r="H62" s="888"/>
      <c r="I62" s="946"/>
      <c r="J62" s="895" t="s">
        <v>138</v>
      </c>
      <c r="K62" s="955" t="s">
        <v>454</v>
      </c>
      <c r="L62" s="862">
        <v>63267368</v>
      </c>
      <c r="M62" s="404">
        <v>1225412</v>
      </c>
      <c r="N62" s="189">
        <v>1225412</v>
      </c>
      <c r="O62" s="190"/>
      <c r="P62" s="841">
        <f>(M62+M63+M64)/L62</f>
        <v>0.99999999715493149</v>
      </c>
      <c r="Q62" s="842"/>
      <c r="R62" s="188" t="s">
        <v>229</v>
      </c>
      <c r="S62" s="368"/>
      <c r="T62" s="5"/>
    </row>
    <row r="63" spans="1:20" ht="261.75" customHeight="1" x14ac:dyDescent="0.25">
      <c r="A63" s="915"/>
      <c r="B63" s="917"/>
      <c r="C63" s="917"/>
      <c r="D63" s="869"/>
      <c r="E63" s="939"/>
      <c r="F63" s="931"/>
      <c r="G63" s="953"/>
      <c r="H63" s="888"/>
      <c r="I63" s="946"/>
      <c r="J63" s="869"/>
      <c r="K63" s="956"/>
      <c r="L63" s="908"/>
      <c r="M63" s="185">
        <f t="shared" si="0"/>
        <v>62039804.600000001</v>
      </c>
      <c r="N63" s="192">
        <v>62039804.600000001</v>
      </c>
      <c r="O63" s="187"/>
      <c r="P63" s="843"/>
      <c r="Q63" s="842"/>
      <c r="R63" s="316" t="s">
        <v>510</v>
      </c>
      <c r="S63" s="368">
        <f>T63/L62</f>
        <v>1.9402789128196363E-2</v>
      </c>
      <c r="T63" s="5">
        <f>L62-M63</f>
        <v>1227563.3999999985</v>
      </c>
    </row>
    <row r="64" spans="1:20" ht="83.25" customHeight="1" x14ac:dyDescent="0.25">
      <c r="A64" s="915"/>
      <c r="B64" s="917"/>
      <c r="C64" s="917"/>
      <c r="D64" s="869"/>
      <c r="E64" s="939"/>
      <c r="F64" s="931"/>
      <c r="G64" s="953"/>
      <c r="H64" s="888"/>
      <c r="I64" s="946"/>
      <c r="J64" s="857"/>
      <c r="K64" s="957"/>
      <c r="L64" s="863"/>
      <c r="M64" s="404">
        <v>2151.2199999999998</v>
      </c>
      <c r="N64" s="453">
        <v>2151.2199999999998</v>
      </c>
      <c r="O64" s="187"/>
      <c r="P64" s="836"/>
      <c r="Q64" s="842"/>
      <c r="R64" s="744" t="s">
        <v>715</v>
      </c>
      <c r="S64" s="368"/>
      <c r="T64" s="5"/>
    </row>
    <row r="65" spans="1:20" ht="51" x14ac:dyDescent="0.25">
      <c r="A65" s="915"/>
      <c r="B65" s="917"/>
      <c r="C65" s="917"/>
      <c r="D65" s="869"/>
      <c r="E65" s="939"/>
      <c r="F65" s="931"/>
      <c r="G65" s="953"/>
      <c r="H65" s="888"/>
      <c r="I65" s="946"/>
      <c r="J65" s="761" t="s">
        <v>143</v>
      </c>
      <c r="K65" s="760" t="s">
        <v>248</v>
      </c>
      <c r="L65" s="185">
        <v>11336717.52</v>
      </c>
      <c r="M65" s="185">
        <f t="shared" si="0"/>
        <v>11336717.52</v>
      </c>
      <c r="N65" s="186"/>
      <c r="O65" s="199">
        <v>11336717.52</v>
      </c>
      <c r="P65" s="183">
        <f t="shared" si="1"/>
        <v>1</v>
      </c>
      <c r="Q65" s="842"/>
      <c r="R65" s="759" t="s">
        <v>746</v>
      </c>
      <c r="S65" s="368">
        <f t="shared" si="4"/>
        <v>0</v>
      </c>
      <c r="T65" s="5">
        <f t="shared" si="5"/>
        <v>0</v>
      </c>
    </row>
    <row r="66" spans="1:20" ht="78" customHeight="1" x14ac:dyDescent="0.25">
      <c r="A66" s="944"/>
      <c r="B66" s="926"/>
      <c r="C66" s="926"/>
      <c r="D66" s="857"/>
      <c r="E66" s="940"/>
      <c r="F66" s="966"/>
      <c r="G66" s="954"/>
      <c r="H66" s="889"/>
      <c r="I66" s="947"/>
      <c r="J66" s="358" t="s">
        <v>30</v>
      </c>
      <c r="K66" s="763" t="s">
        <v>386</v>
      </c>
      <c r="L66" s="359">
        <v>0</v>
      </c>
      <c r="M66" s="359">
        <v>0</v>
      </c>
      <c r="N66" s="186"/>
      <c r="O66" s="199"/>
      <c r="P66" s="357">
        <v>0</v>
      </c>
      <c r="Q66" s="885"/>
      <c r="R66" s="762" t="s">
        <v>550</v>
      </c>
      <c r="S66" s="368" t="e">
        <f t="shared" si="4"/>
        <v>#DIV/0!</v>
      </c>
      <c r="T66" s="5">
        <f t="shared" si="5"/>
        <v>0</v>
      </c>
    </row>
    <row r="67" spans="1:20" ht="69.75" customHeight="1" x14ac:dyDescent="0.25">
      <c r="A67" s="844">
        <v>13</v>
      </c>
      <c r="B67" s="919" t="s">
        <v>4</v>
      </c>
      <c r="C67" s="1005" t="s">
        <v>20</v>
      </c>
      <c r="D67" s="941" t="s">
        <v>596</v>
      </c>
      <c r="E67" s="1006" t="s">
        <v>53</v>
      </c>
      <c r="F67" s="923" t="s">
        <v>16</v>
      </c>
      <c r="G67" s="871">
        <v>1548180.56</v>
      </c>
      <c r="H67" s="951" t="s">
        <v>505</v>
      </c>
      <c r="I67" s="919" t="s">
        <v>250</v>
      </c>
      <c r="J67" s="184" t="s">
        <v>145</v>
      </c>
      <c r="K67" s="829" t="s">
        <v>235</v>
      </c>
      <c r="L67" s="185">
        <v>1105</v>
      </c>
      <c r="M67" s="185">
        <f t="shared" si="0"/>
        <v>940</v>
      </c>
      <c r="N67" s="189">
        <v>940</v>
      </c>
      <c r="O67" s="200"/>
      <c r="P67" s="183">
        <f t="shared" si="1"/>
        <v>0.85067873303167418</v>
      </c>
      <c r="Q67" s="841">
        <f>(M67+M68)/G67</f>
        <v>1.1788030719104235E-3</v>
      </c>
      <c r="R67" s="912" t="s">
        <v>551</v>
      </c>
      <c r="S67" s="368">
        <f t="shared" si="4"/>
        <v>0.14932126696832579</v>
      </c>
      <c r="T67" s="5">
        <f t="shared" si="5"/>
        <v>165</v>
      </c>
    </row>
    <row r="68" spans="1:20" ht="72" customHeight="1" x14ac:dyDescent="0.25">
      <c r="A68" s="944"/>
      <c r="B68" s="926"/>
      <c r="C68" s="926"/>
      <c r="D68" s="857"/>
      <c r="E68" s="968"/>
      <c r="F68" s="1007"/>
      <c r="G68" s="872"/>
      <c r="H68" s="855"/>
      <c r="I68" s="926"/>
      <c r="J68" s="317" t="s">
        <v>146</v>
      </c>
      <c r="K68" s="902"/>
      <c r="L68" s="311">
        <v>885</v>
      </c>
      <c r="M68" s="311">
        <f t="shared" si="0"/>
        <v>885</v>
      </c>
      <c r="N68" s="189">
        <v>885</v>
      </c>
      <c r="O68" s="200"/>
      <c r="P68" s="310">
        <f t="shared" si="1"/>
        <v>1</v>
      </c>
      <c r="Q68" s="885"/>
      <c r="R68" s="913"/>
      <c r="S68" s="368">
        <f t="shared" si="4"/>
        <v>0</v>
      </c>
      <c r="T68" s="5">
        <f t="shared" si="5"/>
        <v>0</v>
      </c>
    </row>
    <row r="69" spans="1:20" ht="111" x14ac:dyDescent="0.25">
      <c r="A69" s="306">
        <v>14</v>
      </c>
      <c r="B69" s="196" t="s">
        <v>4</v>
      </c>
      <c r="C69" s="196" t="s">
        <v>186</v>
      </c>
      <c r="D69" s="572" t="s">
        <v>595</v>
      </c>
      <c r="E69" s="249" t="s">
        <v>277</v>
      </c>
      <c r="F69" s="201" t="s">
        <v>10</v>
      </c>
      <c r="G69" s="347">
        <v>24132550</v>
      </c>
      <c r="H69" s="512" t="s">
        <v>503</v>
      </c>
      <c r="I69" s="343" t="s">
        <v>166</v>
      </c>
      <c r="J69" s="232" t="s">
        <v>273</v>
      </c>
      <c r="K69" s="250" t="s">
        <v>282</v>
      </c>
      <c r="L69" s="185">
        <v>43066.02</v>
      </c>
      <c r="M69" s="185">
        <f t="shared" si="0"/>
        <v>0</v>
      </c>
      <c r="N69" s="202">
        <v>0</v>
      </c>
      <c r="O69" s="190">
        <v>0</v>
      </c>
      <c r="P69" s="183">
        <f t="shared" si="1"/>
        <v>0</v>
      </c>
      <c r="Q69" s="183">
        <f>M69/G69</f>
        <v>0</v>
      </c>
      <c r="R69" s="543" t="s">
        <v>552</v>
      </c>
      <c r="S69" s="368">
        <f t="shared" si="4"/>
        <v>1</v>
      </c>
      <c r="T69" s="5">
        <f t="shared" si="5"/>
        <v>43066.02</v>
      </c>
    </row>
    <row r="70" spans="1:20" ht="382.5" customHeight="1" x14ac:dyDescent="0.25">
      <c r="A70" s="844">
        <v>15</v>
      </c>
      <c r="B70" s="846" t="s">
        <v>4</v>
      </c>
      <c r="C70" s="846" t="s">
        <v>21</v>
      </c>
      <c r="D70" s="848" t="s">
        <v>595</v>
      </c>
      <c r="E70" s="938" t="s">
        <v>54</v>
      </c>
      <c r="F70" s="923" t="s">
        <v>10</v>
      </c>
      <c r="G70" s="881">
        <v>53089709.939999998</v>
      </c>
      <c r="H70" s="882" t="s">
        <v>504</v>
      </c>
      <c r="I70" s="870" t="s">
        <v>371</v>
      </c>
      <c r="J70" s="900" t="s">
        <v>139</v>
      </c>
      <c r="K70" s="829" t="s">
        <v>236</v>
      </c>
      <c r="L70" s="862">
        <v>459110.99</v>
      </c>
      <c r="M70" s="862">
        <v>109136.6</v>
      </c>
      <c r="N70" s="878">
        <v>109136.6</v>
      </c>
      <c r="O70" s="859"/>
      <c r="P70" s="841">
        <f t="shared" si="1"/>
        <v>0.23771288942571384</v>
      </c>
      <c r="Q70" s="841">
        <f>(M70+M72+M74+M76+M77+M78)/G70</f>
        <v>7.3455451242949478E-3</v>
      </c>
      <c r="R70" s="858" t="s">
        <v>659</v>
      </c>
      <c r="S70" s="368">
        <f t="shared" si="4"/>
        <v>0.76228711057428622</v>
      </c>
      <c r="T70" s="5">
        <f t="shared" si="5"/>
        <v>349974.39</v>
      </c>
    </row>
    <row r="71" spans="1:20" ht="66.75" customHeight="1" x14ac:dyDescent="0.25">
      <c r="A71" s="915"/>
      <c r="B71" s="967"/>
      <c r="C71" s="967"/>
      <c r="D71" s="975"/>
      <c r="E71" s="939"/>
      <c r="F71" s="924"/>
      <c r="G71" s="983"/>
      <c r="H71" s="988"/>
      <c r="I71" s="986"/>
      <c r="J71" s="857"/>
      <c r="K71" s="830"/>
      <c r="L71" s="863"/>
      <c r="M71" s="863"/>
      <c r="N71" s="879"/>
      <c r="O71" s="834"/>
      <c r="P71" s="836"/>
      <c r="Q71" s="842"/>
      <c r="R71" s="828"/>
      <c r="S71" s="368"/>
      <c r="T71" s="5"/>
    </row>
    <row r="72" spans="1:20" ht="58.5" customHeight="1" x14ac:dyDescent="0.25">
      <c r="A72" s="915"/>
      <c r="B72" s="967"/>
      <c r="C72" s="967"/>
      <c r="D72" s="975"/>
      <c r="E72" s="939"/>
      <c r="F72" s="924"/>
      <c r="G72" s="983"/>
      <c r="H72" s="988"/>
      <c r="I72" s="986"/>
      <c r="J72" s="868" t="s">
        <v>447</v>
      </c>
      <c r="K72" s="830"/>
      <c r="L72" s="837">
        <v>103933</v>
      </c>
      <c r="M72" s="837">
        <v>103933</v>
      </c>
      <c r="N72" s="839">
        <v>103933</v>
      </c>
      <c r="O72" s="833"/>
      <c r="P72" s="835"/>
      <c r="Q72" s="842"/>
      <c r="R72" s="827" t="s">
        <v>716</v>
      </c>
      <c r="S72" s="368"/>
      <c r="T72" s="5"/>
    </row>
    <row r="73" spans="1:20" ht="25.5" customHeight="1" x14ac:dyDescent="0.25">
      <c r="A73" s="915"/>
      <c r="B73" s="967"/>
      <c r="C73" s="967"/>
      <c r="D73" s="975"/>
      <c r="E73" s="939"/>
      <c r="F73" s="924"/>
      <c r="G73" s="983"/>
      <c r="H73" s="988"/>
      <c r="I73" s="986"/>
      <c r="J73" s="857"/>
      <c r="K73" s="831"/>
      <c r="L73" s="838"/>
      <c r="M73" s="838"/>
      <c r="N73" s="840"/>
      <c r="O73" s="834"/>
      <c r="P73" s="836"/>
      <c r="Q73" s="842"/>
      <c r="R73" s="828"/>
      <c r="S73" s="368"/>
      <c r="T73" s="5"/>
    </row>
    <row r="74" spans="1:20" ht="348" customHeight="1" x14ac:dyDescent="0.25">
      <c r="A74" s="884"/>
      <c r="B74" s="967"/>
      <c r="C74" s="967"/>
      <c r="D74" s="975"/>
      <c r="E74" s="939"/>
      <c r="F74" s="936"/>
      <c r="G74" s="937"/>
      <c r="H74" s="888"/>
      <c r="I74" s="869"/>
      <c r="J74" s="880" t="s">
        <v>403</v>
      </c>
      <c r="K74" s="832" t="s">
        <v>404</v>
      </c>
      <c r="L74" s="862">
        <v>17087.400000000001</v>
      </c>
      <c r="M74" s="862">
        <v>17087.400000000001</v>
      </c>
      <c r="N74" s="878">
        <v>17087.400000000001</v>
      </c>
      <c r="O74" s="877"/>
      <c r="P74" s="841">
        <f t="shared" si="1"/>
        <v>1</v>
      </c>
      <c r="Q74" s="843"/>
      <c r="R74" s="875" t="s">
        <v>658</v>
      </c>
      <c r="S74" s="368"/>
      <c r="T74" s="5"/>
    </row>
    <row r="75" spans="1:20" ht="59.25" customHeight="1" x14ac:dyDescent="0.25">
      <c r="A75" s="884"/>
      <c r="B75" s="967"/>
      <c r="C75" s="967"/>
      <c r="D75" s="975"/>
      <c r="E75" s="939"/>
      <c r="F75" s="936"/>
      <c r="G75" s="937"/>
      <c r="H75" s="888"/>
      <c r="I75" s="869"/>
      <c r="J75" s="857"/>
      <c r="K75" s="830"/>
      <c r="L75" s="863"/>
      <c r="M75" s="863"/>
      <c r="N75" s="879"/>
      <c r="O75" s="834"/>
      <c r="P75" s="836"/>
      <c r="Q75" s="843"/>
      <c r="R75" s="876"/>
      <c r="S75" s="368"/>
      <c r="T75" s="5"/>
    </row>
    <row r="76" spans="1:20" ht="88.5" customHeight="1" x14ac:dyDescent="0.25">
      <c r="A76" s="884"/>
      <c r="B76" s="967"/>
      <c r="C76" s="967"/>
      <c r="D76" s="975"/>
      <c r="E76" s="939"/>
      <c r="F76" s="936"/>
      <c r="G76" s="937"/>
      <c r="H76" s="888"/>
      <c r="I76" s="869"/>
      <c r="J76" s="103" t="s">
        <v>447</v>
      </c>
      <c r="K76" s="831"/>
      <c r="L76" s="444">
        <v>16342</v>
      </c>
      <c r="M76" s="444">
        <v>16342</v>
      </c>
      <c r="N76" s="498">
        <v>16342</v>
      </c>
      <c r="O76" s="582"/>
      <c r="P76" s="674"/>
      <c r="Q76" s="843"/>
      <c r="R76" s="44" t="s">
        <v>716</v>
      </c>
      <c r="S76" s="368"/>
      <c r="T76" s="5"/>
    </row>
    <row r="77" spans="1:20" ht="94.5" customHeight="1" x14ac:dyDescent="0.25">
      <c r="A77" s="884"/>
      <c r="B77" s="975"/>
      <c r="C77" s="975"/>
      <c r="D77" s="975"/>
      <c r="E77" s="869"/>
      <c r="F77" s="936"/>
      <c r="G77" s="937"/>
      <c r="H77" s="888"/>
      <c r="I77" s="869"/>
      <c r="J77" s="389" t="s">
        <v>418</v>
      </c>
      <c r="K77" s="422" t="s">
        <v>436</v>
      </c>
      <c r="L77" s="404">
        <v>3957.06</v>
      </c>
      <c r="M77" s="404">
        <v>3957.06</v>
      </c>
      <c r="N77" s="189">
        <v>3957.06</v>
      </c>
      <c r="O77" s="212"/>
      <c r="P77" s="420">
        <f t="shared" si="1"/>
        <v>1</v>
      </c>
      <c r="Q77" s="843"/>
      <c r="R77" s="742" t="s">
        <v>717</v>
      </c>
      <c r="S77" s="368"/>
      <c r="T77" s="5"/>
    </row>
    <row r="78" spans="1:20" ht="94.5" customHeight="1" x14ac:dyDescent="0.25">
      <c r="A78" s="845"/>
      <c r="B78" s="847"/>
      <c r="C78" s="847"/>
      <c r="D78" s="847"/>
      <c r="E78" s="857"/>
      <c r="F78" s="851"/>
      <c r="G78" s="853"/>
      <c r="H78" s="855"/>
      <c r="I78" s="857"/>
      <c r="J78" s="389" t="s">
        <v>418</v>
      </c>
      <c r="K78" s="741" t="s">
        <v>712</v>
      </c>
      <c r="L78" s="404">
        <v>139516.79999999999</v>
      </c>
      <c r="M78" s="404">
        <v>139516.79999999999</v>
      </c>
      <c r="N78" s="189"/>
      <c r="O78" s="212">
        <v>139516.79999999999</v>
      </c>
      <c r="P78" s="739">
        <f t="shared" si="1"/>
        <v>1</v>
      </c>
      <c r="Q78" s="836"/>
      <c r="R78" s="421" t="s">
        <v>731</v>
      </c>
      <c r="S78" s="368"/>
      <c r="T78" s="5"/>
    </row>
    <row r="79" spans="1:20" ht="129.75" customHeight="1" x14ac:dyDescent="0.25">
      <c r="A79" s="844">
        <v>16</v>
      </c>
      <c r="B79" s="846" t="s">
        <v>4</v>
      </c>
      <c r="C79" s="846" t="s">
        <v>187</v>
      </c>
      <c r="D79" s="848" t="s">
        <v>598</v>
      </c>
      <c r="E79" s="938" t="s">
        <v>55</v>
      </c>
      <c r="F79" s="923" t="s">
        <v>23</v>
      </c>
      <c r="G79" s="881">
        <v>168042284</v>
      </c>
      <c r="H79" s="882" t="s">
        <v>72</v>
      </c>
      <c r="I79" s="870" t="s">
        <v>372</v>
      </c>
      <c r="J79" s="391" t="s">
        <v>406</v>
      </c>
      <c r="K79" s="302" t="s">
        <v>305</v>
      </c>
      <c r="L79" s="205">
        <v>277298</v>
      </c>
      <c r="M79" s="333">
        <f t="shared" si="0"/>
        <v>277298</v>
      </c>
      <c r="N79" s="186"/>
      <c r="O79" s="187">
        <v>277298</v>
      </c>
      <c r="P79" s="183">
        <f t="shared" si="1"/>
        <v>1</v>
      </c>
      <c r="Q79" s="183">
        <f>M79/G79</f>
        <v>1.6501680017631754E-3</v>
      </c>
      <c r="R79" s="316" t="s">
        <v>704</v>
      </c>
      <c r="S79" s="368">
        <f t="shared" si="4"/>
        <v>0</v>
      </c>
      <c r="T79" s="5">
        <f t="shared" si="5"/>
        <v>0</v>
      </c>
    </row>
    <row r="80" spans="1:20" ht="120" customHeight="1" x14ac:dyDescent="0.25">
      <c r="A80" s="845"/>
      <c r="B80" s="847"/>
      <c r="C80" s="847"/>
      <c r="D80" s="847"/>
      <c r="E80" s="857"/>
      <c r="F80" s="851"/>
      <c r="G80" s="853"/>
      <c r="H80" s="855"/>
      <c r="I80" s="857"/>
      <c r="J80" s="584" t="s">
        <v>614</v>
      </c>
      <c r="K80" s="585" t="s">
        <v>616</v>
      </c>
      <c r="L80" s="205">
        <v>343640.98</v>
      </c>
      <c r="M80" s="333">
        <v>345308.74</v>
      </c>
      <c r="N80" s="192">
        <v>345308.74</v>
      </c>
      <c r="O80" s="187"/>
      <c r="P80" s="583">
        <f t="shared" si="1"/>
        <v>1.0048532046439864</v>
      </c>
      <c r="Q80" s="583">
        <f>SUM(M80/G79)</f>
        <v>2.0548919699282355E-3</v>
      </c>
      <c r="R80" s="316" t="s">
        <v>710</v>
      </c>
      <c r="S80" s="368"/>
      <c r="T80" s="5"/>
    </row>
    <row r="81" spans="1:20" ht="172.5" x14ac:dyDescent="0.25">
      <c r="A81" s="306">
        <v>17</v>
      </c>
      <c r="B81" s="196" t="s">
        <v>4</v>
      </c>
      <c r="C81" s="206" t="s">
        <v>188</v>
      </c>
      <c r="D81" s="206" t="s">
        <v>594</v>
      </c>
      <c r="E81" s="203" t="s">
        <v>464</v>
      </c>
      <c r="F81" s="207" t="s">
        <v>8</v>
      </c>
      <c r="G81" s="204">
        <v>44850000</v>
      </c>
      <c r="H81" s="512" t="s">
        <v>72</v>
      </c>
      <c r="I81" s="353" t="s">
        <v>164</v>
      </c>
      <c r="J81" s="208" t="s">
        <v>141</v>
      </c>
      <c r="K81" s="209" t="s">
        <v>306</v>
      </c>
      <c r="L81" s="210">
        <v>9250.01</v>
      </c>
      <c r="M81" s="185">
        <f t="shared" si="0"/>
        <v>8500.01</v>
      </c>
      <c r="N81" s="189">
        <v>8500.01</v>
      </c>
      <c r="O81" s="143">
        <v>0</v>
      </c>
      <c r="P81" s="183">
        <f t="shared" si="1"/>
        <v>0.9189190065740469</v>
      </c>
      <c r="Q81" s="183">
        <f>M81/G81</f>
        <v>1.8952084726867337E-4</v>
      </c>
      <c r="R81" s="758" t="s">
        <v>747</v>
      </c>
      <c r="S81" s="368">
        <f t="shared" si="4"/>
        <v>8.1080993425953055E-2</v>
      </c>
      <c r="T81" s="5">
        <f t="shared" si="5"/>
        <v>750</v>
      </c>
    </row>
    <row r="82" spans="1:20" ht="177" x14ac:dyDescent="0.25">
      <c r="A82" s="307">
        <v>18</v>
      </c>
      <c r="B82" s="206" t="s">
        <v>4</v>
      </c>
      <c r="C82" s="206" t="s">
        <v>189</v>
      </c>
      <c r="D82" s="206" t="s">
        <v>594</v>
      </c>
      <c r="E82" s="203" t="s">
        <v>465</v>
      </c>
      <c r="F82" s="207" t="s">
        <v>8</v>
      </c>
      <c r="G82" s="204">
        <v>32000000</v>
      </c>
      <c r="H82" s="512" t="s">
        <v>72</v>
      </c>
      <c r="I82" s="353" t="s">
        <v>373</v>
      </c>
      <c r="J82" s="208" t="s">
        <v>141</v>
      </c>
      <c r="K82" s="211" t="s">
        <v>237</v>
      </c>
      <c r="L82" s="210">
        <v>25876.89</v>
      </c>
      <c r="M82" s="185">
        <f t="shared" si="0"/>
        <v>16023.96</v>
      </c>
      <c r="N82" s="189">
        <v>16023.96</v>
      </c>
      <c r="O82" s="212"/>
      <c r="P82" s="183">
        <f t="shared" si="1"/>
        <v>0.6192382469454405</v>
      </c>
      <c r="Q82" s="183">
        <f>M82/G82</f>
        <v>5.0074875000000001E-4</v>
      </c>
      <c r="R82" s="758" t="s">
        <v>553</v>
      </c>
      <c r="S82" s="368">
        <f t="shared" si="4"/>
        <v>0.3807617530545595</v>
      </c>
      <c r="T82" s="5">
        <f t="shared" si="5"/>
        <v>9852.93</v>
      </c>
    </row>
    <row r="83" spans="1:20" ht="384" customHeight="1" x14ac:dyDescent="0.25">
      <c r="A83" s="844">
        <v>19</v>
      </c>
      <c r="B83" s="846" t="s">
        <v>4</v>
      </c>
      <c r="C83" s="846" t="s">
        <v>190</v>
      </c>
      <c r="D83" s="848" t="s">
        <v>599</v>
      </c>
      <c r="E83" s="930" t="s">
        <v>201</v>
      </c>
      <c r="F83" s="923" t="s">
        <v>28</v>
      </c>
      <c r="G83" s="871">
        <v>144128467</v>
      </c>
      <c r="H83" s="890" t="s">
        <v>506</v>
      </c>
      <c r="I83" s="870" t="s">
        <v>202</v>
      </c>
      <c r="J83" s="895" t="s">
        <v>139</v>
      </c>
      <c r="K83" s="898" t="s">
        <v>411</v>
      </c>
      <c r="L83" s="864">
        <v>9222024</v>
      </c>
      <c r="M83" s="862">
        <f t="shared" si="0"/>
        <v>9222024</v>
      </c>
      <c r="N83" s="860">
        <v>9222024</v>
      </c>
      <c r="O83" s="859">
        <v>0</v>
      </c>
      <c r="P83" s="841">
        <f t="shared" si="1"/>
        <v>1</v>
      </c>
      <c r="Q83" s="841">
        <f>(M83+M85)/G83</f>
        <v>0.12796950098692161</v>
      </c>
      <c r="R83" s="858" t="s">
        <v>615</v>
      </c>
      <c r="S83" s="368">
        <f t="shared" si="4"/>
        <v>0</v>
      </c>
      <c r="T83" s="5">
        <f t="shared" si="5"/>
        <v>0</v>
      </c>
    </row>
    <row r="84" spans="1:20" ht="39.75" customHeight="1" x14ac:dyDescent="0.25">
      <c r="A84" s="915"/>
      <c r="B84" s="967"/>
      <c r="C84" s="967"/>
      <c r="D84" s="974"/>
      <c r="E84" s="922"/>
      <c r="F84" s="924"/>
      <c r="G84" s="925"/>
      <c r="H84" s="891"/>
      <c r="I84" s="986"/>
      <c r="J84" s="857"/>
      <c r="K84" s="898"/>
      <c r="L84" s="834"/>
      <c r="M84" s="863"/>
      <c r="N84" s="861"/>
      <c r="O84" s="834"/>
      <c r="P84" s="836"/>
      <c r="Q84" s="842"/>
      <c r="R84" s="828"/>
      <c r="S84" s="368"/>
      <c r="T84" s="5"/>
    </row>
    <row r="85" spans="1:20" ht="81" x14ac:dyDescent="0.25">
      <c r="A85" s="884"/>
      <c r="B85" s="967"/>
      <c r="C85" s="967"/>
      <c r="D85" s="975"/>
      <c r="E85" s="869"/>
      <c r="F85" s="936"/>
      <c r="G85" s="937"/>
      <c r="H85" s="892"/>
      <c r="I85" s="869"/>
      <c r="J85" s="388" t="s">
        <v>146</v>
      </c>
      <c r="K85" s="899"/>
      <c r="L85" s="400">
        <v>9222024</v>
      </c>
      <c r="M85" s="386">
        <v>9222024</v>
      </c>
      <c r="N85" s="380"/>
      <c r="O85" s="187">
        <v>9222024</v>
      </c>
      <c r="P85" s="387">
        <f t="shared" si="1"/>
        <v>1</v>
      </c>
      <c r="Q85" s="885"/>
      <c r="R85" s="513" t="s">
        <v>511</v>
      </c>
      <c r="S85" s="368"/>
      <c r="T85" s="5"/>
    </row>
    <row r="86" spans="1:20" ht="111" x14ac:dyDescent="0.25">
      <c r="A86" s="845"/>
      <c r="B86" s="847"/>
      <c r="C86" s="847"/>
      <c r="D86" s="847"/>
      <c r="E86" s="857"/>
      <c r="F86" s="851"/>
      <c r="G86" s="853"/>
      <c r="H86" s="855"/>
      <c r="I86" s="857"/>
      <c r="J86" s="399" t="s">
        <v>410</v>
      </c>
      <c r="K86" s="211" t="s">
        <v>412</v>
      </c>
      <c r="L86" s="400">
        <v>0</v>
      </c>
      <c r="M86" s="398">
        <v>0</v>
      </c>
      <c r="N86" s="380"/>
      <c r="O86" s="187">
        <v>0</v>
      </c>
      <c r="P86" s="397"/>
      <c r="Q86" s="397"/>
      <c r="R86" s="316" t="s">
        <v>554</v>
      </c>
      <c r="S86" s="368"/>
      <c r="T86" s="5"/>
    </row>
    <row r="87" spans="1:20" ht="75" customHeight="1" x14ac:dyDescent="0.25">
      <c r="A87" s="306">
        <v>20</v>
      </c>
      <c r="B87" s="196" t="s">
        <v>4</v>
      </c>
      <c r="C87" s="196" t="s">
        <v>191</v>
      </c>
      <c r="D87" s="572" t="s">
        <v>597</v>
      </c>
      <c r="E87" s="355" t="s">
        <v>149</v>
      </c>
      <c r="F87" s="201" t="s">
        <v>148</v>
      </c>
      <c r="G87" s="347">
        <v>23352645</v>
      </c>
      <c r="H87" s="512" t="s">
        <v>72</v>
      </c>
      <c r="I87" s="208" t="s">
        <v>165</v>
      </c>
      <c r="J87" s="232" t="s">
        <v>274</v>
      </c>
      <c r="K87" s="213" t="s">
        <v>238</v>
      </c>
      <c r="L87" s="185">
        <v>95544.63</v>
      </c>
      <c r="M87" s="185">
        <f t="shared" si="0"/>
        <v>0</v>
      </c>
      <c r="N87" s="202">
        <v>0</v>
      </c>
      <c r="O87" s="190"/>
      <c r="P87" s="183">
        <f t="shared" si="1"/>
        <v>0</v>
      </c>
      <c r="Q87" s="183">
        <f>M87/G87</f>
        <v>0</v>
      </c>
      <c r="R87" s="544" t="s">
        <v>555</v>
      </c>
      <c r="S87" s="368">
        <f t="shared" si="4"/>
        <v>1</v>
      </c>
      <c r="T87" s="5">
        <f t="shared" si="5"/>
        <v>95544.63</v>
      </c>
    </row>
    <row r="88" spans="1:20" ht="171" customHeight="1" x14ac:dyDescent="0.25">
      <c r="A88" s="306">
        <v>21</v>
      </c>
      <c r="B88" s="196" t="s">
        <v>4</v>
      </c>
      <c r="C88" s="196" t="s">
        <v>29</v>
      </c>
      <c r="D88" s="572" t="s">
        <v>597</v>
      </c>
      <c r="E88" s="214" t="s">
        <v>59</v>
      </c>
      <c r="F88" s="215" t="s">
        <v>16</v>
      </c>
      <c r="G88" s="204">
        <v>21907489</v>
      </c>
      <c r="H88" s="512" t="s">
        <v>72</v>
      </c>
      <c r="I88" s="129" t="s">
        <v>165</v>
      </c>
      <c r="J88" s="184" t="s">
        <v>30</v>
      </c>
      <c r="K88" s="191" t="s">
        <v>239</v>
      </c>
      <c r="L88" s="193">
        <v>15000</v>
      </c>
      <c r="M88" s="311">
        <f t="shared" si="0"/>
        <v>15000</v>
      </c>
      <c r="N88" s="338">
        <v>15000</v>
      </c>
      <c r="O88" s="229"/>
      <c r="P88" s="348">
        <f>M88/L88</f>
        <v>1</v>
      </c>
      <c r="Q88" s="348">
        <f>M88/G88</f>
        <v>6.8469736536213709E-4</v>
      </c>
      <c r="R88" s="332" t="s">
        <v>556</v>
      </c>
      <c r="S88" s="368">
        <f t="shared" si="4"/>
        <v>0</v>
      </c>
      <c r="T88" s="5">
        <f t="shared" si="5"/>
        <v>0</v>
      </c>
    </row>
    <row r="89" spans="1:20" ht="45" x14ac:dyDescent="0.25">
      <c r="A89" s="958">
        <v>22</v>
      </c>
      <c r="B89" s="981" t="s">
        <v>4</v>
      </c>
      <c r="C89" s="982" t="s">
        <v>160</v>
      </c>
      <c r="D89" s="941" t="s">
        <v>600</v>
      </c>
      <c r="E89" s="976" t="s">
        <v>203</v>
      </c>
      <c r="F89" s="959" t="s">
        <v>10</v>
      </c>
      <c r="G89" s="871">
        <v>2279938.87</v>
      </c>
      <c r="H89" s="893" t="s">
        <v>503</v>
      </c>
      <c r="I89" s="886" t="s">
        <v>275</v>
      </c>
      <c r="J89" s="184" t="s">
        <v>139</v>
      </c>
      <c r="K89" s="873" t="s">
        <v>252</v>
      </c>
      <c r="L89" s="193">
        <v>82379</v>
      </c>
      <c r="M89" s="185">
        <f t="shared" si="0"/>
        <v>82379</v>
      </c>
      <c r="N89" s="338">
        <v>82379</v>
      </c>
      <c r="O89" s="143"/>
      <c r="P89" s="183">
        <f t="shared" si="1"/>
        <v>1</v>
      </c>
      <c r="Q89" s="841">
        <f>(M89+M90)/G89</f>
        <v>4.2461226164366414E-2</v>
      </c>
      <c r="R89" s="543" t="s">
        <v>557</v>
      </c>
      <c r="S89" s="368">
        <f t="shared" si="4"/>
        <v>0</v>
      </c>
      <c r="T89" s="5">
        <f t="shared" si="5"/>
        <v>0</v>
      </c>
    </row>
    <row r="90" spans="1:20" ht="87" x14ac:dyDescent="0.25">
      <c r="A90" s="958"/>
      <c r="B90" s="981"/>
      <c r="C90" s="981"/>
      <c r="D90" s="857"/>
      <c r="E90" s="976"/>
      <c r="F90" s="959"/>
      <c r="G90" s="872"/>
      <c r="H90" s="855"/>
      <c r="I90" s="886"/>
      <c r="J90" s="184" t="s">
        <v>153</v>
      </c>
      <c r="K90" s="874"/>
      <c r="L90" s="193">
        <v>82379</v>
      </c>
      <c r="M90" s="185">
        <f t="shared" si="0"/>
        <v>14430</v>
      </c>
      <c r="N90" s="338">
        <v>14430</v>
      </c>
      <c r="O90" s="143"/>
      <c r="P90" s="183">
        <f t="shared" si="1"/>
        <v>0.17516600104395538</v>
      </c>
      <c r="Q90" s="885"/>
      <c r="R90" s="543" t="s">
        <v>558</v>
      </c>
      <c r="S90" s="368">
        <f t="shared" si="4"/>
        <v>0.82483399895604459</v>
      </c>
      <c r="T90" s="5">
        <f t="shared" si="5"/>
        <v>67949</v>
      </c>
    </row>
    <row r="91" spans="1:20" ht="45" x14ac:dyDescent="0.25">
      <c r="A91" s="958">
        <v>23</v>
      </c>
      <c r="B91" s="981" t="s">
        <v>4</v>
      </c>
      <c r="C91" s="981" t="s">
        <v>161</v>
      </c>
      <c r="D91" s="941" t="s">
        <v>600</v>
      </c>
      <c r="E91" s="976" t="s">
        <v>204</v>
      </c>
      <c r="F91" s="959" t="s">
        <v>10</v>
      </c>
      <c r="G91" s="871">
        <v>593179</v>
      </c>
      <c r="H91" s="893" t="s">
        <v>503</v>
      </c>
      <c r="I91" s="886" t="s">
        <v>275</v>
      </c>
      <c r="J91" s="320" t="s">
        <v>139</v>
      </c>
      <c r="K91" s="873" t="s">
        <v>228</v>
      </c>
      <c r="L91" s="193">
        <v>12000</v>
      </c>
      <c r="M91" s="321">
        <f t="shared" si="0"/>
        <v>12000</v>
      </c>
      <c r="N91" s="338">
        <v>12000</v>
      </c>
      <c r="O91" s="143"/>
      <c r="P91" s="325">
        <f t="shared" si="1"/>
        <v>1</v>
      </c>
      <c r="Q91" s="841">
        <f>(M91+M92)/G91</f>
        <v>2.2531141527262429E-2</v>
      </c>
      <c r="R91" s="544" t="s">
        <v>559</v>
      </c>
      <c r="S91" s="368">
        <f t="shared" si="4"/>
        <v>0</v>
      </c>
      <c r="T91" s="5">
        <f t="shared" si="5"/>
        <v>0</v>
      </c>
    </row>
    <row r="92" spans="1:20" ht="87" x14ac:dyDescent="0.25">
      <c r="A92" s="958"/>
      <c r="B92" s="981"/>
      <c r="C92" s="981"/>
      <c r="D92" s="857"/>
      <c r="E92" s="976"/>
      <c r="F92" s="959"/>
      <c r="G92" s="872"/>
      <c r="H92" s="855"/>
      <c r="I92" s="886"/>
      <c r="J92" s="320" t="s">
        <v>153</v>
      </c>
      <c r="K92" s="874"/>
      <c r="L92" s="193">
        <v>12000</v>
      </c>
      <c r="M92" s="321">
        <f t="shared" si="0"/>
        <v>1365</v>
      </c>
      <c r="N92" s="338">
        <v>1365</v>
      </c>
      <c r="O92" s="143"/>
      <c r="P92" s="325">
        <f t="shared" si="1"/>
        <v>0.11375</v>
      </c>
      <c r="Q92" s="885"/>
      <c r="R92" s="544" t="s">
        <v>560</v>
      </c>
      <c r="S92" s="368">
        <f t="shared" si="4"/>
        <v>0.88624999999999998</v>
      </c>
      <c r="T92" s="5">
        <f t="shared" si="5"/>
        <v>10635</v>
      </c>
    </row>
    <row r="93" spans="1:20" ht="141" x14ac:dyDescent="0.25">
      <c r="A93" s="844">
        <v>24</v>
      </c>
      <c r="B93" s="962" t="s">
        <v>4</v>
      </c>
      <c r="C93" s="962" t="s">
        <v>339</v>
      </c>
      <c r="D93" s="941" t="s">
        <v>593</v>
      </c>
      <c r="E93" s="964" t="s">
        <v>437</v>
      </c>
      <c r="F93" s="960" t="s">
        <v>8</v>
      </c>
      <c r="G93" s="881">
        <v>4012156.19</v>
      </c>
      <c r="H93" s="882" t="s">
        <v>507</v>
      </c>
      <c r="I93" s="870" t="s">
        <v>374</v>
      </c>
      <c r="J93" s="329" t="s">
        <v>141</v>
      </c>
      <c r="K93" s="423" t="s">
        <v>341</v>
      </c>
      <c r="L93" s="330">
        <v>152732.25</v>
      </c>
      <c r="M93" s="331">
        <v>152732.25</v>
      </c>
      <c r="N93" s="251">
        <v>152732.25</v>
      </c>
      <c r="O93" s="327"/>
      <c r="P93" s="325">
        <f t="shared" si="1"/>
        <v>1</v>
      </c>
      <c r="Q93" s="319">
        <f>M93/G93</f>
        <v>3.8067373942388821E-2</v>
      </c>
      <c r="R93" s="545" t="s">
        <v>561</v>
      </c>
      <c r="S93" s="368">
        <f t="shared" si="4"/>
        <v>0</v>
      </c>
      <c r="T93" s="5">
        <f t="shared" si="5"/>
        <v>0</v>
      </c>
    </row>
    <row r="94" spans="1:20" ht="81" x14ac:dyDescent="0.25">
      <c r="A94" s="845"/>
      <c r="B94" s="963"/>
      <c r="C94" s="963"/>
      <c r="D94" s="857"/>
      <c r="E94" s="965"/>
      <c r="F94" s="961"/>
      <c r="G94" s="853"/>
      <c r="H94" s="889"/>
      <c r="I94" s="887"/>
      <c r="J94" s="402" t="s">
        <v>141</v>
      </c>
      <c r="K94" s="403" t="s">
        <v>413</v>
      </c>
      <c r="L94" s="330">
        <v>1141.9000000000001</v>
      </c>
      <c r="M94" s="331">
        <v>1141.9000000000001</v>
      </c>
      <c r="N94" s="251">
        <v>1141.9000000000001</v>
      </c>
      <c r="O94" s="327"/>
      <c r="P94" s="325">
        <f t="shared" si="1"/>
        <v>1</v>
      </c>
      <c r="Q94" s="401">
        <f>M94/G93</f>
        <v>2.8461005651926033E-4</v>
      </c>
      <c r="R94" s="764" t="s">
        <v>562</v>
      </c>
      <c r="S94" s="368">
        <f t="shared" si="4"/>
        <v>0</v>
      </c>
      <c r="T94" s="5">
        <f t="shared" si="5"/>
        <v>0</v>
      </c>
    </row>
    <row r="95" spans="1:20" ht="226.5" customHeight="1" x14ac:dyDescent="0.25">
      <c r="A95" s="318">
        <v>25</v>
      </c>
      <c r="B95" s="323" t="s">
        <v>4</v>
      </c>
      <c r="C95" s="518" t="s">
        <v>342</v>
      </c>
      <c r="D95" s="573" t="s">
        <v>597</v>
      </c>
      <c r="E95" s="356" t="s">
        <v>385</v>
      </c>
      <c r="F95" s="326" t="s">
        <v>28</v>
      </c>
      <c r="G95" s="322">
        <v>34371616</v>
      </c>
      <c r="H95" s="522" t="s">
        <v>72</v>
      </c>
      <c r="I95" s="209" t="s">
        <v>165</v>
      </c>
      <c r="J95" s="720" t="s">
        <v>274</v>
      </c>
      <c r="K95" s="345" t="s">
        <v>340</v>
      </c>
      <c r="L95" s="331">
        <v>75625</v>
      </c>
      <c r="M95" s="331">
        <v>75625</v>
      </c>
      <c r="N95" s="251">
        <v>75625</v>
      </c>
      <c r="O95" s="324"/>
      <c r="P95" s="325">
        <f>M95/L95</f>
        <v>1</v>
      </c>
      <c r="Q95" s="319">
        <f>M95/G95</f>
        <v>2.2002165973226281E-3</v>
      </c>
      <c r="R95" s="764" t="s">
        <v>748</v>
      </c>
      <c r="S95" s="368">
        <f t="shared" si="4"/>
        <v>0</v>
      </c>
      <c r="T95" s="5">
        <f t="shared" si="5"/>
        <v>0</v>
      </c>
    </row>
    <row r="96" spans="1:20" ht="237" x14ac:dyDescent="0.25">
      <c r="A96" s="984">
        <v>26</v>
      </c>
      <c r="B96" s="985" t="s">
        <v>4</v>
      </c>
      <c r="C96" s="985" t="s">
        <v>343</v>
      </c>
      <c r="D96" s="941" t="s">
        <v>601</v>
      </c>
      <c r="E96" s="979" t="s">
        <v>466</v>
      </c>
      <c r="F96" s="972" t="s">
        <v>8</v>
      </c>
      <c r="G96" s="881">
        <v>40000000</v>
      </c>
      <c r="H96" s="882" t="s">
        <v>508</v>
      </c>
      <c r="I96" s="870" t="s">
        <v>375</v>
      </c>
      <c r="J96" s="896" t="s">
        <v>150</v>
      </c>
      <c r="K96" s="345" t="s">
        <v>359</v>
      </c>
      <c r="L96" s="331">
        <v>106552.6</v>
      </c>
      <c r="M96" s="331">
        <v>106552.6</v>
      </c>
      <c r="N96" s="736">
        <v>106552.6</v>
      </c>
      <c r="O96" s="381"/>
      <c r="P96" s="325">
        <f>M96/L96</f>
        <v>1</v>
      </c>
      <c r="Q96" s="841">
        <f>(M96+M97+M98+M99+M100+M101)/G96</f>
        <v>5.0362121250000003E-2</v>
      </c>
      <c r="R96" s="764" t="s">
        <v>749</v>
      </c>
      <c r="S96" s="368">
        <f t="shared" si="4"/>
        <v>0</v>
      </c>
      <c r="T96" s="5">
        <f t="shared" si="5"/>
        <v>0</v>
      </c>
    </row>
    <row r="97" spans="1:20" ht="252" x14ac:dyDescent="0.25">
      <c r="A97" s="915"/>
      <c r="B97" s="917"/>
      <c r="C97" s="987"/>
      <c r="D97" s="869"/>
      <c r="E97" s="980"/>
      <c r="F97" s="973"/>
      <c r="G97" s="983"/>
      <c r="H97" s="888"/>
      <c r="I97" s="970"/>
      <c r="J97" s="897"/>
      <c r="K97" s="345" t="s">
        <v>359</v>
      </c>
      <c r="L97" s="335">
        <v>29253.88</v>
      </c>
      <c r="M97" s="335">
        <v>29253.88</v>
      </c>
      <c r="N97" s="469">
        <v>29253.88</v>
      </c>
      <c r="O97" s="382"/>
      <c r="P97" s="325">
        <f>M97/L97</f>
        <v>1</v>
      </c>
      <c r="Q97" s="842"/>
      <c r="R97" s="764" t="s">
        <v>751</v>
      </c>
      <c r="S97" s="368">
        <f t="shared" si="4"/>
        <v>0</v>
      </c>
      <c r="T97" s="5">
        <f t="shared" si="5"/>
        <v>0</v>
      </c>
    </row>
    <row r="98" spans="1:20" ht="237" x14ac:dyDescent="0.25">
      <c r="A98" s="915"/>
      <c r="B98" s="917"/>
      <c r="C98" s="987"/>
      <c r="D98" s="869"/>
      <c r="E98" s="980"/>
      <c r="F98" s="973"/>
      <c r="G98" s="983"/>
      <c r="H98" s="888"/>
      <c r="I98" s="970"/>
      <c r="J98" s="897"/>
      <c r="K98" s="345" t="s">
        <v>360</v>
      </c>
      <c r="L98" s="335">
        <v>593135.94999999995</v>
      </c>
      <c r="M98" s="335">
        <v>593135.94999999995</v>
      </c>
      <c r="N98" s="469">
        <v>593135.94999999995</v>
      </c>
      <c r="O98" s="382"/>
      <c r="P98" s="325">
        <f>M98/L98</f>
        <v>1</v>
      </c>
      <c r="Q98" s="842"/>
      <c r="R98" s="764" t="s">
        <v>752</v>
      </c>
      <c r="S98" s="368">
        <f t="shared" si="4"/>
        <v>0</v>
      </c>
      <c r="T98" s="5">
        <f t="shared" si="5"/>
        <v>0</v>
      </c>
    </row>
    <row r="99" spans="1:20" ht="237" x14ac:dyDescent="0.25">
      <c r="A99" s="915"/>
      <c r="B99" s="917"/>
      <c r="C99" s="987"/>
      <c r="D99" s="869"/>
      <c r="E99" s="980"/>
      <c r="F99" s="973"/>
      <c r="G99" s="983"/>
      <c r="H99" s="888"/>
      <c r="I99" s="970"/>
      <c r="J99" s="897"/>
      <c r="K99" s="345" t="s">
        <v>359</v>
      </c>
      <c r="L99" s="335">
        <v>71182.179999999993</v>
      </c>
      <c r="M99" s="335">
        <v>71182.179999999993</v>
      </c>
      <c r="N99" s="469">
        <v>71182.179999999993</v>
      </c>
      <c r="O99" s="382"/>
      <c r="P99" s="325">
        <f>M99/L99</f>
        <v>1</v>
      </c>
      <c r="Q99" s="842"/>
      <c r="R99" s="764" t="s">
        <v>750</v>
      </c>
      <c r="S99" s="368">
        <f t="shared" si="4"/>
        <v>0</v>
      </c>
      <c r="T99" s="5">
        <f t="shared" si="5"/>
        <v>0</v>
      </c>
    </row>
    <row r="100" spans="1:20" ht="237" x14ac:dyDescent="0.25">
      <c r="A100" s="915"/>
      <c r="B100" s="917"/>
      <c r="C100" s="987"/>
      <c r="D100" s="869"/>
      <c r="E100" s="980"/>
      <c r="F100" s="973"/>
      <c r="G100" s="983"/>
      <c r="H100" s="888"/>
      <c r="I100" s="970"/>
      <c r="J100" s="897"/>
      <c r="K100" s="346" t="s">
        <v>359</v>
      </c>
      <c r="L100" s="337">
        <v>482088.81</v>
      </c>
      <c r="M100" s="337">
        <v>482088.81</v>
      </c>
      <c r="N100" s="469">
        <v>482088.81</v>
      </c>
      <c r="O100" s="382"/>
      <c r="P100" s="336">
        <f t="shared" ref="P100:P124" si="6">M100/L100</f>
        <v>1</v>
      </c>
      <c r="Q100" s="842"/>
      <c r="R100" s="764" t="s">
        <v>753</v>
      </c>
      <c r="S100" s="368">
        <f t="shared" si="4"/>
        <v>0</v>
      </c>
      <c r="T100" s="5">
        <f t="shared" si="5"/>
        <v>0</v>
      </c>
    </row>
    <row r="101" spans="1:20" ht="162" x14ac:dyDescent="0.25">
      <c r="A101" s="884"/>
      <c r="B101" s="869"/>
      <c r="C101" s="869"/>
      <c r="D101" s="869"/>
      <c r="E101" s="869"/>
      <c r="F101" s="869"/>
      <c r="G101" s="937"/>
      <c r="H101" s="888"/>
      <c r="I101" s="970"/>
      <c r="J101" s="379"/>
      <c r="K101" s="384" t="s">
        <v>401</v>
      </c>
      <c r="L101" s="337">
        <v>732271.43</v>
      </c>
      <c r="M101" s="337">
        <v>732271.43</v>
      </c>
      <c r="N101" s="393">
        <v>732271.43</v>
      </c>
      <c r="O101" s="383"/>
      <c r="P101" s="378">
        <f t="shared" si="6"/>
        <v>1</v>
      </c>
      <c r="Q101" s="836"/>
      <c r="R101" s="764" t="s">
        <v>754</v>
      </c>
      <c r="S101" s="368">
        <f t="shared" si="4"/>
        <v>0</v>
      </c>
      <c r="T101" s="5">
        <f t="shared" si="5"/>
        <v>0</v>
      </c>
    </row>
    <row r="102" spans="1:20" ht="66" x14ac:dyDescent="0.25">
      <c r="A102" s="884"/>
      <c r="B102" s="869"/>
      <c r="C102" s="869"/>
      <c r="D102" s="869"/>
      <c r="E102" s="869"/>
      <c r="F102" s="869"/>
      <c r="G102" s="937"/>
      <c r="H102" s="888"/>
      <c r="I102" s="970"/>
      <c r="J102" s="506" t="s">
        <v>410</v>
      </c>
      <c r="K102" s="508" t="s">
        <v>487</v>
      </c>
      <c r="L102" s="337">
        <v>0</v>
      </c>
      <c r="M102" s="337">
        <v>0</v>
      </c>
      <c r="N102" s="450">
        <v>0</v>
      </c>
      <c r="O102" s="383">
        <v>0</v>
      </c>
      <c r="P102" s="504">
        <v>0</v>
      </c>
      <c r="Q102" s="505"/>
      <c r="R102" s="507" t="s">
        <v>563</v>
      </c>
      <c r="S102" s="368" t="e">
        <f t="shared" si="4"/>
        <v>#DIV/0!</v>
      </c>
      <c r="T102" s="5">
        <f t="shared" si="5"/>
        <v>0</v>
      </c>
    </row>
    <row r="103" spans="1:20" ht="69.75" customHeight="1" x14ac:dyDescent="0.25">
      <c r="A103" s="845"/>
      <c r="B103" s="857"/>
      <c r="C103" s="857"/>
      <c r="D103" s="857"/>
      <c r="E103" s="857"/>
      <c r="F103" s="857"/>
      <c r="G103" s="853"/>
      <c r="H103" s="889"/>
      <c r="I103" s="971"/>
      <c r="J103" s="449" t="s">
        <v>410</v>
      </c>
      <c r="K103" s="451" t="s">
        <v>451</v>
      </c>
      <c r="L103" s="337">
        <v>0</v>
      </c>
      <c r="M103" s="337">
        <v>0</v>
      </c>
      <c r="N103" s="450">
        <v>0</v>
      </c>
      <c r="O103" s="383">
        <v>0</v>
      </c>
      <c r="P103" s="447">
        <v>0</v>
      </c>
      <c r="Q103" s="448"/>
      <c r="R103" s="545" t="s">
        <v>564</v>
      </c>
      <c r="S103" s="368" t="e">
        <f t="shared" si="4"/>
        <v>#DIV/0!</v>
      </c>
      <c r="T103" s="5">
        <f t="shared" si="5"/>
        <v>0</v>
      </c>
    </row>
    <row r="104" spans="1:20" ht="183.75" x14ac:dyDescent="0.25">
      <c r="A104" s="990">
        <v>27</v>
      </c>
      <c r="B104" s="978" t="s">
        <v>4</v>
      </c>
      <c r="C104" s="978" t="s">
        <v>346</v>
      </c>
      <c r="D104" s="848" t="s">
        <v>601</v>
      </c>
      <c r="E104" s="977" t="s">
        <v>467</v>
      </c>
      <c r="F104" s="972" t="s">
        <v>8</v>
      </c>
      <c r="G104" s="881">
        <v>36420736.979999997</v>
      </c>
      <c r="H104" s="882" t="s">
        <v>72</v>
      </c>
      <c r="I104" s="870" t="s">
        <v>202</v>
      </c>
      <c r="J104" s="344" t="s">
        <v>150</v>
      </c>
      <c r="K104" s="760" t="s">
        <v>362</v>
      </c>
      <c r="L104" s="205">
        <v>20570</v>
      </c>
      <c r="M104" s="205">
        <f>N104+O104</f>
        <v>2762.5</v>
      </c>
      <c r="N104" s="192">
        <v>2762.5</v>
      </c>
      <c r="O104" s="190"/>
      <c r="P104" s="325">
        <f t="shared" si="6"/>
        <v>0.13429752066115702</v>
      </c>
      <c r="Q104" s="325">
        <f>M104/G104</f>
        <v>7.584964580801847E-5</v>
      </c>
      <c r="R104" s="759" t="s">
        <v>755</v>
      </c>
      <c r="S104" s="368">
        <f t="shared" si="4"/>
        <v>0.86570247933884292</v>
      </c>
      <c r="T104" s="5">
        <f t="shared" si="5"/>
        <v>17807.5</v>
      </c>
    </row>
    <row r="105" spans="1:20" ht="187.5" x14ac:dyDescent="0.25">
      <c r="A105" s="845"/>
      <c r="B105" s="847"/>
      <c r="C105" s="847"/>
      <c r="D105" s="847"/>
      <c r="E105" s="847"/>
      <c r="F105" s="857"/>
      <c r="G105" s="853"/>
      <c r="H105" s="889"/>
      <c r="I105" s="857"/>
      <c r="J105" s="542" t="s">
        <v>525</v>
      </c>
      <c r="K105" s="482" t="s">
        <v>468</v>
      </c>
      <c r="L105" s="205">
        <v>5932670.2699999996</v>
      </c>
      <c r="M105" s="205">
        <f>N105+O105</f>
        <v>5932670.2699999996</v>
      </c>
      <c r="N105" s="192">
        <v>5932670.2699999996</v>
      </c>
      <c r="O105" s="190"/>
      <c r="P105" s="325">
        <f t="shared" si="6"/>
        <v>1</v>
      </c>
      <c r="Q105" s="325">
        <f>M105/G104</f>
        <v>0.16289264748425747</v>
      </c>
      <c r="R105" s="759" t="s">
        <v>756</v>
      </c>
      <c r="S105" s="368"/>
      <c r="T105" s="5"/>
    </row>
    <row r="106" spans="1:20" ht="117" customHeight="1" x14ac:dyDescent="0.25">
      <c r="A106" s="990">
        <v>28</v>
      </c>
      <c r="B106" s="978" t="s">
        <v>4</v>
      </c>
      <c r="C106" s="920" t="s">
        <v>358</v>
      </c>
      <c r="D106" s="941" t="s">
        <v>601</v>
      </c>
      <c r="E106" s="999" t="s">
        <v>414</v>
      </c>
      <c r="F106" s="972" t="s">
        <v>8</v>
      </c>
      <c r="G106" s="881">
        <v>135462141.78</v>
      </c>
      <c r="H106" s="882" t="s">
        <v>72</v>
      </c>
      <c r="I106" s="870" t="s">
        <v>202</v>
      </c>
      <c r="J106" s="894" t="s">
        <v>493</v>
      </c>
      <c r="K106" s="354" t="s">
        <v>369</v>
      </c>
      <c r="L106" s="205">
        <v>344617.16</v>
      </c>
      <c r="M106" s="205">
        <v>344617.16</v>
      </c>
      <c r="N106" s="192">
        <v>344617.16</v>
      </c>
      <c r="O106" s="190"/>
      <c r="P106" s="325">
        <f t="shared" si="6"/>
        <v>1</v>
      </c>
      <c r="Q106" s="841">
        <f>(M106+M107)/G106</f>
        <v>1.5679430223755616E-2</v>
      </c>
      <c r="R106" s="544" t="s">
        <v>565</v>
      </c>
      <c r="S106" s="368">
        <f t="shared" si="4"/>
        <v>0</v>
      </c>
      <c r="T106" s="5">
        <f t="shared" si="5"/>
        <v>0</v>
      </c>
    </row>
    <row r="107" spans="1:20" ht="200.25" customHeight="1" x14ac:dyDescent="0.25">
      <c r="A107" s="884"/>
      <c r="B107" s="975"/>
      <c r="C107" s="869"/>
      <c r="D107" s="869"/>
      <c r="E107" s="869"/>
      <c r="F107" s="869"/>
      <c r="G107" s="937"/>
      <c r="H107" s="888"/>
      <c r="I107" s="869"/>
      <c r="J107" s="869"/>
      <c r="K107" s="407" t="s">
        <v>405</v>
      </c>
      <c r="L107" s="408">
        <v>1779352.04</v>
      </c>
      <c r="M107" s="408">
        <v>1779352.04</v>
      </c>
      <c r="N107" s="394">
        <v>1779352.04</v>
      </c>
      <c r="O107" s="409"/>
      <c r="P107" s="406">
        <f t="shared" si="6"/>
        <v>1</v>
      </c>
      <c r="Q107" s="843"/>
      <c r="R107" s="745" t="s">
        <v>718</v>
      </c>
      <c r="S107" s="390">
        <f t="shared" si="4"/>
        <v>0</v>
      </c>
      <c r="T107" s="37">
        <f t="shared" si="5"/>
        <v>0</v>
      </c>
    </row>
    <row r="108" spans="1:20" ht="240.75" customHeight="1" x14ac:dyDescent="0.25">
      <c r="A108" s="884"/>
      <c r="B108" s="975"/>
      <c r="C108" s="869"/>
      <c r="D108" s="869"/>
      <c r="E108" s="869"/>
      <c r="F108" s="869"/>
      <c r="G108" s="937"/>
      <c r="H108" s="888"/>
      <c r="I108" s="869"/>
      <c r="J108" s="483" t="s">
        <v>138</v>
      </c>
      <c r="K108" s="766" t="s">
        <v>477</v>
      </c>
      <c r="L108" s="205">
        <v>23435162.289999999</v>
      </c>
      <c r="M108" s="205">
        <f>SUM(N108+O108)</f>
        <v>23435162.289999999</v>
      </c>
      <c r="N108" s="192">
        <v>19367902.710000001</v>
      </c>
      <c r="O108" s="190">
        <v>4067259.58</v>
      </c>
      <c r="P108" s="325">
        <f t="shared" si="6"/>
        <v>1</v>
      </c>
      <c r="Q108" s="784">
        <f>M108/G106</f>
        <v>0.17300156325639929</v>
      </c>
      <c r="R108" s="750" t="s">
        <v>737</v>
      </c>
      <c r="S108" s="390">
        <f t="shared" si="4"/>
        <v>0</v>
      </c>
      <c r="T108" s="37">
        <f t="shared" si="5"/>
        <v>0</v>
      </c>
    </row>
    <row r="109" spans="1:20" ht="129" customHeight="1" x14ac:dyDescent="0.25">
      <c r="A109" s="884"/>
      <c r="B109" s="975"/>
      <c r="C109" s="869"/>
      <c r="D109" s="869"/>
      <c r="E109" s="869"/>
      <c r="F109" s="869"/>
      <c r="G109" s="937"/>
      <c r="H109" s="888"/>
      <c r="I109" s="869"/>
      <c r="J109" s="483" t="s">
        <v>410</v>
      </c>
      <c r="K109" s="767" t="s">
        <v>459</v>
      </c>
      <c r="L109" s="205">
        <v>0</v>
      </c>
      <c r="M109" s="205">
        <v>0</v>
      </c>
      <c r="N109" s="192">
        <v>0</v>
      </c>
      <c r="O109" s="190"/>
      <c r="P109" s="325">
        <v>0</v>
      </c>
      <c r="Q109" s="785"/>
      <c r="R109" s="544" t="s">
        <v>566</v>
      </c>
      <c r="S109" s="390" t="e">
        <f t="shared" si="4"/>
        <v>#DIV/0!</v>
      </c>
      <c r="T109" s="37">
        <f t="shared" si="5"/>
        <v>0</v>
      </c>
    </row>
    <row r="110" spans="1:20" ht="180" x14ac:dyDescent="0.25">
      <c r="A110" s="845"/>
      <c r="B110" s="847"/>
      <c r="C110" s="857"/>
      <c r="D110" s="857"/>
      <c r="E110" s="857"/>
      <c r="F110" s="857"/>
      <c r="G110" s="853"/>
      <c r="H110" s="855"/>
      <c r="I110" s="857"/>
      <c r="J110" s="721" t="s">
        <v>410</v>
      </c>
      <c r="K110" s="768" t="s">
        <v>699</v>
      </c>
      <c r="L110" s="205">
        <v>100000</v>
      </c>
      <c r="M110" s="205">
        <v>100000</v>
      </c>
      <c r="N110" s="192">
        <v>100000</v>
      </c>
      <c r="O110" s="190"/>
      <c r="P110" s="325"/>
      <c r="Q110" s="785"/>
      <c r="R110" s="759" t="s">
        <v>757</v>
      </c>
      <c r="S110" s="390">
        <f t="shared" si="4"/>
        <v>0</v>
      </c>
      <c r="T110" s="37">
        <f t="shared" si="5"/>
        <v>0</v>
      </c>
    </row>
    <row r="111" spans="1:20" ht="131.25" customHeight="1" x14ac:dyDescent="0.25">
      <c r="A111" s="410">
        <v>29</v>
      </c>
      <c r="B111" s="11" t="s">
        <v>4</v>
      </c>
      <c r="C111" s="417" t="s">
        <v>430</v>
      </c>
      <c r="D111" s="417" t="s">
        <v>600</v>
      </c>
      <c r="E111" s="431" t="s">
        <v>431</v>
      </c>
      <c r="F111" s="418" t="s">
        <v>426</v>
      </c>
      <c r="G111" s="419">
        <v>1749549.32</v>
      </c>
      <c r="H111" s="521" t="s">
        <v>514</v>
      </c>
      <c r="I111" s="424" t="s">
        <v>202</v>
      </c>
      <c r="J111" s="424" t="s">
        <v>432</v>
      </c>
      <c r="K111" s="769" t="s">
        <v>469</v>
      </c>
      <c r="L111" s="205">
        <v>40274.5</v>
      </c>
      <c r="M111" s="205">
        <v>40274.5</v>
      </c>
      <c r="N111" s="189">
        <v>40274.5</v>
      </c>
      <c r="O111" s="190"/>
      <c r="P111" s="325">
        <f t="shared" si="6"/>
        <v>1</v>
      </c>
      <c r="Q111" s="784">
        <f>M111/G111</f>
        <v>2.3019928355034882E-2</v>
      </c>
      <c r="R111" s="544" t="s">
        <v>567</v>
      </c>
      <c r="S111" s="390">
        <f t="shared" si="4"/>
        <v>0</v>
      </c>
      <c r="T111" s="37">
        <f t="shared" si="5"/>
        <v>0</v>
      </c>
    </row>
    <row r="112" spans="1:20" ht="102.75" customHeight="1" x14ac:dyDescent="0.25">
      <c r="A112" s="410">
        <v>30</v>
      </c>
      <c r="B112" s="11" t="s">
        <v>4</v>
      </c>
      <c r="C112" s="474" t="s">
        <v>457</v>
      </c>
      <c r="D112" s="417" t="s">
        <v>598</v>
      </c>
      <c r="E112" s="475" t="s">
        <v>458</v>
      </c>
      <c r="F112" s="476" t="s">
        <v>23</v>
      </c>
      <c r="G112" s="419">
        <v>371368</v>
      </c>
      <c r="H112" s="521" t="s">
        <v>515</v>
      </c>
      <c r="I112" s="473" t="s">
        <v>516</v>
      </c>
      <c r="J112" s="477" t="s">
        <v>684</v>
      </c>
      <c r="K112" s="770" t="s">
        <v>685</v>
      </c>
      <c r="L112" s="781">
        <v>3713.68</v>
      </c>
      <c r="M112" s="205">
        <v>3713.68</v>
      </c>
      <c r="N112" s="189">
        <v>3713.68</v>
      </c>
      <c r="O112" s="190"/>
      <c r="P112" s="325">
        <f t="shared" si="6"/>
        <v>1</v>
      </c>
      <c r="Q112" s="784">
        <f>M112/G112</f>
        <v>0.01</v>
      </c>
      <c r="R112" s="735" t="s">
        <v>705</v>
      </c>
      <c r="S112" s="390">
        <f t="shared" si="4"/>
        <v>0</v>
      </c>
      <c r="T112" s="37">
        <f t="shared" si="5"/>
        <v>0</v>
      </c>
    </row>
    <row r="113" spans="1:20" ht="99" customHeight="1" x14ac:dyDescent="0.25">
      <c r="A113" s="410">
        <v>31</v>
      </c>
      <c r="B113" s="11" t="s">
        <v>4</v>
      </c>
      <c r="C113" s="417" t="s">
        <v>474</v>
      </c>
      <c r="D113" s="474" t="s">
        <v>594</v>
      </c>
      <c r="E113" s="511" t="s">
        <v>494</v>
      </c>
      <c r="F113" s="500" t="s">
        <v>8</v>
      </c>
      <c r="G113" s="419">
        <v>99892339.069999993</v>
      </c>
      <c r="H113" s="521" t="s">
        <v>72</v>
      </c>
      <c r="I113" s="499" t="s">
        <v>164</v>
      </c>
      <c r="J113" s="499" t="s">
        <v>495</v>
      </c>
      <c r="K113" s="771" t="s">
        <v>496</v>
      </c>
      <c r="L113" s="781">
        <v>0</v>
      </c>
      <c r="M113" s="205">
        <v>0</v>
      </c>
      <c r="N113" s="779">
        <v>0</v>
      </c>
      <c r="O113" s="190">
        <v>0</v>
      </c>
      <c r="P113" s="325">
        <v>0</v>
      </c>
      <c r="Q113" s="784"/>
      <c r="R113" s="765" t="s">
        <v>512</v>
      </c>
      <c r="S113" s="390"/>
      <c r="T113" s="37"/>
    </row>
    <row r="114" spans="1:20" ht="75" customHeight="1" x14ac:dyDescent="0.25">
      <c r="A114" s="410">
        <v>32</v>
      </c>
      <c r="B114" s="11" t="s">
        <v>4</v>
      </c>
      <c r="C114" s="417" t="s">
        <v>488</v>
      </c>
      <c r="D114" s="474" t="s">
        <v>597</v>
      </c>
      <c r="E114" s="11" t="s">
        <v>491</v>
      </c>
      <c r="F114" s="510" t="s">
        <v>489</v>
      </c>
      <c r="G114" s="419">
        <v>10453725</v>
      </c>
      <c r="H114" s="521" t="s">
        <v>72</v>
      </c>
      <c r="I114" s="509" t="s">
        <v>165</v>
      </c>
      <c r="J114" s="509" t="s">
        <v>428</v>
      </c>
      <c r="K114" s="772" t="s">
        <v>490</v>
      </c>
      <c r="L114" s="781">
        <v>38720</v>
      </c>
      <c r="M114" s="205">
        <v>0</v>
      </c>
      <c r="N114" s="192">
        <v>0</v>
      </c>
      <c r="O114" s="190">
        <v>0</v>
      </c>
      <c r="P114" s="325">
        <f t="shared" si="6"/>
        <v>0</v>
      </c>
      <c r="Q114" s="784">
        <f t="shared" ref="Q114:Q121" si="7">M114/G114</f>
        <v>0</v>
      </c>
      <c r="R114" s="514" t="s">
        <v>513</v>
      </c>
      <c r="S114" s="390"/>
      <c r="T114" s="37"/>
    </row>
    <row r="115" spans="1:20" ht="116.25" customHeight="1" x14ac:dyDescent="0.25">
      <c r="A115" s="410">
        <v>33</v>
      </c>
      <c r="B115" s="11" t="s">
        <v>4</v>
      </c>
      <c r="C115" s="574" t="s">
        <v>602</v>
      </c>
      <c r="D115" s="474" t="s">
        <v>595</v>
      </c>
      <c r="E115" s="410">
        <v>2014</v>
      </c>
      <c r="F115" s="577" t="s">
        <v>604</v>
      </c>
      <c r="G115" s="419">
        <v>5494071</v>
      </c>
      <c r="H115" s="521" t="s">
        <v>504</v>
      </c>
      <c r="I115" s="575" t="s">
        <v>166</v>
      </c>
      <c r="J115" s="575" t="s">
        <v>606</v>
      </c>
      <c r="K115" s="773" t="s">
        <v>605</v>
      </c>
      <c r="L115" s="781">
        <v>109471</v>
      </c>
      <c r="M115" s="205">
        <v>109471</v>
      </c>
      <c r="N115" s="189">
        <v>109471</v>
      </c>
      <c r="O115" s="190">
        <v>0</v>
      </c>
      <c r="P115" s="325">
        <f t="shared" si="6"/>
        <v>1</v>
      </c>
      <c r="Q115" s="784">
        <f t="shared" si="7"/>
        <v>1.992529765268778E-2</v>
      </c>
      <c r="R115" s="675" t="s">
        <v>660</v>
      </c>
      <c r="S115" s="390"/>
      <c r="T115" s="37"/>
    </row>
    <row r="116" spans="1:20" ht="120" customHeight="1" x14ac:dyDescent="0.25">
      <c r="A116" s="410">
        <v>34</v>
      </c>
      <c r="B116" s="11" t="s">
        <v>4</v>
      </c>
      <c r="C116" s="576" t="s">
        <v>603</v>
      </c>
      <c r="D116" s="474" t="s">
        <v>595</v>
      </c>
      <c r="E116" s="410">
        <v>2014</v>
      </c>
      <c r="F116" s="577" t="s">
        <v>604</v>
      </c>
      <c r="G116" s="419">
        <v>1671074</v>
      </c>
      <c r="H116" s="521" t="s">
        <v>504</v>
      </c>
      <c r="I116" s="575" t="s">
        <v>166</v>
      </c>
      <c r="J116" s="575" t="s">
        <v>606</v>
      </c>
      <c r="K116" s="773" t="s">
        <v>605</v>
      </c>
      <c r="L116" s="781">
        <v>129560</v>
      </c>
      <c r="M116" s="205">
        <v>129560</v>
      </c>
      <c r="N116" s="189">
        <v>129560</v>
      </c>
      <c r="O116" s="190">
        <v>0</v>
      </c>
      <c r="P116" s="325">
        <f t="shared" si="6"/>
        <v>1</v>
      </c>
      <c r="Q116" s="784">
        <f t="shared" si="7"/>
        <v>7.7530977084198552E-2</v>
      </c>
      <c r="R116" s="675" t="s">
        <v>661</v>
      </c>
      <c r="S116" s="390"/>
      <c r="T116" s="37"/>
    </row>
    <row r="117" spans="1:20" ht="99" customHeight="1" x14ac:dyDescent="0.25">
      <c r="A117" s="410">
        <v>35</v>
      </c>
      <c r="B117" s="11" t="s">
        <v>4</v>
      </c>
      <c r="C117" s="574" t="s">
        <v>687</v>
      </c>
      <c r="D117" s="474" t="s">
        <v>688</v>
      </c>
      <c r="E117" s="410" t="s">
        <v>698</v>
      </c>
      <c r="F117" s="717" t="s">
        <v>689</v>
      </c>
      <c r="G117" s="419">
        <v>35476949</v>
      </c>
      <c r="H117" s="521" t="s">
        <v>514</v>
      </c>
      <c r="I117" s="718" t="s">
        <v>697</v>
      </c>
      <c r="J117" s="716" t="s">
        <v>690</v>
      </c>
      <c r="K117" s="774" t="s">
        <v>691</v>
      </c>
      <c r="L117" s="781">
        <v>2400</v>
      </c>
      <c r="M117" s="205">
        <v>2400</v>
      </c>
      <c r="N117" s="189"/>
      <c r="O117" s="190">
        <v>2400</v>
      </c>
      <c r="P117" s="325">
        <f t="shared" si="6"/>
        <v>1</v>
      </c>
      <c r="Q117" s="784">
        <f t="shared" si="7"/>
        <v>6.7649560282086258E-5</v>
      </c>
      <c r="R117" s="748" t="s">
        <v>732</v>
      </c>
      <c r="S117" s="390"/>
      <c r="T117" s="37"/>
    </row>
    <row r="118" spans="1:20" ht="106.5" customHeight="1" x14ac:dyDescent="0.25">
      <c r="A118" s="410">
        <v>36</v>
      </c>
      <c r="B118" s="11" t="s">
        <v>4</v>
      </c>
      <c r="C118" s="574" t="s">
        <v>692</v>
      </c>
      <c r="D118" s="474" t="s">
        <v>688</v>
      </c>
      <c r="E118" s="410" t="s">
        <v>696</v>
      </c>
      <c r="F118" s="719" t="s">
        <v>693</v>
      </c>
      <c r="G118" s="419">
        <v>5000000</v>
      </c>
      <c r="H118" s="521" t="s">
        <v>514</v>
      </c>
      <c r="I118" s="718" t="s">
        <v>697</v>
      </c>
      <c r="J118" s="718" t="s">
        <v>694</v>
      </c>
      <c r="K118" s="775" t="s">
        <v>695</v>
      </c>
      <c r="L118" s="781">
        <v>95000</v>
      </c>
      <c r="M118" s="205">
        <v>95000</v>
      </c>
      <c r="N118" s="189"/>
      <c r="O118" s="190">
        <v>95000</v>
      </c>
      <c r="P118" s="325">
        <f t="shared" si="6"/>
        <v>1</v>
      </c>
      <c r="Q118" s="784">
        <f t="shared" si="7"/>
        <v>1.9E-2</v>
      </c>
      <c r="R118" s="740" t="s">
        <v>711</v>
      </c>
      <c r="S118" s="390"/>
      <c r="T118" s="37"/>
    </row>
    <row r="119" spans="1:20" ht="79.5" customHeight="1" x14ac:dyDescent="0.25">
      <c r="A119" s="410" t="s">
        <v>423</v>
      </c>
      <c r="B119" s="11" t="s">
        <v>4</v>
      </c>
      <c r="C119" s="574" t="s">
        <v>421</v>
      </c>
      <c r="D119" s="415" t="s">
        <v>595</v>
      </c>
      <c r="E119" s="424" t="s">
        <v>424</v>
      </c>
      <c r="F119" s="424" t="s">
        <v>426</v>
      </c>
      <c r="G119" s="432">
        <v>2478282.9</v>
      </c>
      <c r="H119" s="521" t="s">
        <v>504</v>
      </c>
      <c r="I119" s="424" t="s">
        <v>166</v>
      </c>
      <c r="J119" s="424" t="s">
        <v>428</v>
      </c>
      <c r="K119" s="776" t="s">
        <v>438</v>
      </c>
      <c r="L119" s="205">
        <v>206894.19</v>
      </c>
      <c r="M119" s="205">
        <v>206894.19</v>
      </c>
      <c r="N119" s="189">
        <v>206894.19</v>
      </c>
      <c r="O119" s="190"/>
      <c r="P119" s="325">
        <f t="shared" si="6"/>
        <v>1</v>
      </c>
      <c r="Q119" s="784">
        <f t="shared" si="7"/>
        <v>8.3482878407465114E-2</v>
      </c>
      <c r="R119" s="580" t="s">
        <v>568</v>
      </c>
      <c r="S119" s="390">
        <f t="shared" si="4"/>
        <v>0</v>
      </c>
      <c r="T119" s="37">
        <f t="shared" si="5"/>
        <v>0</v>
      </c>
    </row>
    <row r="120" spans="1:20" ht="139.5" customHeight="1" x14ac:dyDescent="0.25">
      <c r="A120" s="437" t="s">
        <v>423</v>
      </c>
      <c r="B120" s="438" t="s">
        <v>4</v>
      </c>
      <c r="C120" s="574" t="s">
        <v>422</v>
      </c>
      <c r="D120" s="574" t="s">
        <v>595</v>
      </c>
      <c r="E120" s="434" t="s">
        <v>425</v>
      </c>
      <c r="F120" s="433" t="s">
        <v>426</v>
      </c>
      <c r="G120" s="439">
        <v>1301000</v>
      </c>
      <c r="H120" s="521" t="s">
        <v>504</v>
      </c>
      <c r="I120" s="433" t="s">
        <v>166</v>
      </c>
      <c r="J120" s="433" t="s">
        <v>428</v>
      </c>
      <c r="K120" s="777" t="s">
        <v>429</v>
      </c>
      <c r="L120" s="782">
        <v>13528.35</v>
      </c>
      <c r="M120" s="782">
        <v>13528.35</v>
      </c>
      <c r="N120" s="780">
        <v>13528.35</v>
      </c>
      <c r="O120" s="783"/>
      <c r="P120" s="752">
        <f t="shared" si="6"/>
        <v>1</v>
      </c>
      <c r="Q120" s="784">
        <f t="shared" si="7"/>
        <v>1.0398424289008456E-2</v>
      </c>
      <c r="R120" s="546" t="s">
        <v>569</v>
      </c>
      <c r="S120" s="390">
        <f t="shared" si="4"/>
        <v>0</v>
      </c>
      <c r="T120" s="37">
        <f t="shared" si="5"/>
        <v>0</v>
      </c>
    </row>
    <row r="121" spans="1:20" ht="150" x14ac:dyDescent="0.25">
      <c r="A121" s="989" t="s">
        <v>423</v>
      </c>
      <c r="B121" s="992" t="s">
        <v>4</v>
      </c>
      <c r="C121" s="993" t="s">
        <v>445</v>
      </c>
      <c r="D121" s="993" t="s">
        <v>595</v>
      </c>
      <c r="E121" s="996" t="s">
        <v>446</v>
      </c>
      <c r="F121" s="868" t="s">
        <v>444</v>
      </c>
      <c r="G121" s="865">
        <v>106386773</v>
      </c>
      <c r="H121" s="883" t="s">
        <v>503</v>
      </c>
      <c r="I121" s="868" t="s">
        <v>450</v>
      </c>
      <c r="J121" s="446" t="s">
        <v>448</v>
      </c>
      <c r="K121" s="778" t="s">
        <v>449</v>
      </c>
      <c r="L121" s="205">
        <v>534795</v>
      </c>
      <c r="M121" s="205">
        <v>534795</v>
      </c>
      <c r="N121" s="189"/>
      <c r="O121" s="190">
        <v>534795</v>
      </c>
      <c r="P121" s="325">
        <f t="shared" si="6"/>
        <v>1</v>
      </c>
      <c r="Q121" s="784">
        <f t="shared" si="7"/>
        <v>5.0268937098035676E-3</v>
      </c>
      <c r="R121" s="759" t="s">
        <v>452</v>
      </c>
      <c r="S121" s="390">
        <f t="shared" si="4"/>
        <v>0</v>
      </c>
      <c r="T121" s="37">
        <f t="shared" si="5"/>
        <v>0</v>
      </c>
    </row>
    <row r="122" spans="1:20" ht="89.25" customHeight="1" x14ac:dyDescent="0.25">
      <c r="A122" s="884"/>
      <c r="B122" s="975"/>
      <c r="C122" s="994"/>
      <c r="D122" s="869"/>
      <c r="E122" s="997"/>
      <c r="F122" s="869"/>
      <c r="G122" s="866"/>
      <c r="H122" s="884"/>
      <c r="I122" s="869"/>
      <c r="J122" s="446" t="s">
        <v>448</v>
      </c>
      <c r="K122" s="778" t="s">
        <v>449</v>
      </c>
      <c r="L122" s="205">
        <v>165444.20000000001</v>
      </c>
      <c r="M122" s="205">
        <v>165444.20000000001</v>
      </c>
      <c r="N122" s="189"/>
      <c r="O122" s="190">
        <v>165444.20000000001</v>
      </c>
      <c r="P122" s="325">
        <f t="shared" si="6"/>
        <v>1</v>
      </c>
      <c r="Q122" s="784">
        <f>M122/G121*100</f>
        <v>0.15551200147785291</v>
      </c>
      <c r="R122" s="544" t="s">
        <v>570</v>
      </c>
      <c r="S122" s="390">
        <f t="shared" si="4"/>
        <v>0</v>
      </c>
      <c r="T122" s="37">
        <f t="shared" si="5"/>
        <v>0</v>
      </c>
    </row>
    <row r="123" spans="1:20" ht="102" customHeight="1" thickBot="1" x14ac:dyDescent="0.3">
      <c r="A123" s="845"/>
      <c r="B123" s="847"/>
      <c r="C123" s="995"/>
      <c r="D123" s="857"/>
      <c r="E123" s="998"/>
      <c r="F123" s="857"/>
      <c r="G123" s="867"/>
      <c r="H123" s="845"/>
      <c r="I123" s="857"/>
      <c r="J123" s="446" t="s">
        <v>448</v>
      </c>
      <c r="K123" s="778" t="s">
        <v>449</v>
      </c>
      <c r="L123" s="205">
        <v>134481.56</v>
      </c>
      <c r="M123" s="205">
        <v>134481.56</v>
      </c>
      <c r="N123" s="189"/>
      <c r="O123" s="190">
        <v>134481.56</v>
      </c>
      <c r="P123" s="325">
        <f t="shared" si="6"/>
        <v>1</v>
      </c>
      <c r="Q123" s="784">
        <f>M123/G121*100</f>
        <v>0.12640815790135868</v>
      </c>
      <c r="R123" s="544" t="s">
        <v>571</v>
      </c>
      <c r="S123" s="390">
        <f t="shared" si="4"/>
        <v>0</v>
      </c>
      <c r="T123" s="37">
        <f t="shared" si="5"/>
        <v>0</v>
      </c>
    </row>
    <row r="124" spans="1:20" ht="32.25" customHeight="1" thickBot="1" x14ac:dyDescent="0.3">
      <c r="A124" s="1008" t="s">
        <v>129</v>
      </c>
      <c r="B124" s="1009"/>
      <c r="C124" s="1009"/>
      <c r="D124" s="1009"/>
      <c r="E124" s="1009"/>
      <c r="F124" s="1010"/>
      <c r="G124" s="411">
        <f>SUM(G5:G123)</f>
        <v>1477278980.23</v>
      </c>
      <c r="H124" s="411"/>
      <c r="I124" s="412"/>
      <c r="J124" s="413"/>
      <c r="K124" s="414"/>
      <c r="L124" s="427">
        <f>SUM(L5:L123)</f>
        <v>258694740.44999996</v>
      </c>
      <c r="M124" s="428">
        <f>SUM(M5:M123)</f>
        <v>150105339.19</v>
      </c>
      <c r="N124" s="429">
        <f>SUM(N5:N123)</f>
        <v>123532500.93000001</v>
      </c>
      <c r="O124" s="411">
        <f>SUM(O5:O123)</f>
        <v>26572838.259999998</v>
      </c>
      <c r="P124" s="430">
        <f t="shared" si="6"/>
        <v>0.58024117123097085</v>
      </c>
      <c r="Q124" s="430">
        <f>M124/G124</f>
        <v>0.10160933797800999</v>
      </c>
      <c r="R124" s="515" t="s">
        <v>210</v>
      </c>
      <c r="S124" s="216">
        <f>T124/L124</f>
        <v>0.41975882876902909</v>
      </c>
      <c r="T124" s="328">
        <f>L124-M124</f>
        <v>108589401.25999996</v>
      </c>
    </row>
    <row r="125" spans="1:20" ht="28.5" customHeight="1" x14ac:dyDescent="0.25">
      <c r="A125" s="217"/>
      <c r="B125" s="241" t="s">
        <v>156</v>
      </c>
      <c r="C125" s="991" t="s">
        <v>225</v>
      </c>
      <c r="D125" s="991"/>
      <c r="E125" s="991"/>
      <c r="F125" s="991"/>
      <c r="G125" s="242"/>
      <c r="H125" s="242"/>
      <c r="I125" s="243"/>
      <c r="J125" s="243"/>
      <c r="K125" s="244"/>
      <c r="L125" s="303" t="s">
        <v>210</v>
      </c>
      <c r="M125" s="218" t="s">
        <v>210</v>
      </c>
      <c r="N125" s="219">
        <f>N5+N6+N8+N10+N11+N12+N13+N14+N15+N16+N17+N18+N19+N20+N21+N22+N23+N28+N30+N31+N32+N33+N34+N35+N36+N38+N39+N44+N47+N48+N49+N50+N53+N56+N61+N62+N64+N67+N68+N70+N72+N74+N76+N77+N81+N82+N83+N88+N89+N90+N91+N92+N93+N94+N95+N96+N97+N98+N99+N100+N111+N112+N115+N116+N119+N120</f>
        <v>19069820.479999997</v>
      </c>
      <c r="O125" s="220" t="s">
        <v>210</v>
      </c>
      <c r="P125" s="221" t="s">
        <v>210</v>
      </c>
      <c r="Q125" s="221" t="s">
        <v>210</v>
      </c>
      <c r="R125" s="516" t="s">
        <v>210</v>
      </c>
      <c r="S125" s="246" t="s">
        <v>210</v>
      </c>
      <c r="T125" s="246" t="s">
        <v>210</v>
      </c>
    </row>
    <row r="126" spans="1:20" ht="27" customHeight="1" x14ac:dyDescent="0.25">
      <c r="A126" s="217"/>
      <c r="B126" s="305" t="s">
        <v>156</v>
      </c>
      <c r="C126" s="1001" t="s">
        <v>329</v>
      </c>
      <c r="D126" s="1001"/>
      <c r="E126" s="1001"/>
      <c r="F126" s="1001"/>
      <c r="G126" s="1001"/>
      <c r="H126" s="1001"/>
      <c r="I126" s="1001"/>
      <c r="J126" s="1001"/>
      <c r="K126" s="1002"/>
      <c r="L126" s="304" t="s">
        <v>210</v>
      </c>
      <c r="M126" s="222" t="s">
        <v>210</v>
      </c>
      <c r="N126" s="223">
        <f>N40+N42+N51+N54+N57+N63+N80+N101+N104+N105+N106+N107+N108+N110</f>
        <v>104462680.44999999</v>
      </c>
      <c r="O126" s="224">
        <f>O124</f>
        <v>26572838.259999998</v>
      </c>
      <c r="P126" s="225" t="s">
        <v>210</v>
      </c>
      <c r="Q126" s="225" t="s">
        <v>210</v>
      </c>
      <c r="R126" s="517" t="s">
        <v>210</v>
      </c>
      <c r="S126" s="247" t="s">
        <v>210</v>
      </c>
      <c r="T126" s="247" t="s">
        <v>210</v>
      </c>
    </row>
    <row r="127" spans="1:20" x14ac:dyDescent="0.25">
      <c r="A127" s="66"/>
      <c r="B127" s="158"/>
      <c r="C127" s="71"/>
      <c r="D127" s="71"/>
      <c r="E127" s="68"/>
      <c r="F127" s="159"/>
      <c r="G127" s="159"/>
      <c r="H127" s="159"/>
      <c r="I127" s="159"/>
      <c r="J127" s="159"/>
      <c r="K127" s="159"/>
      <c r="L127" s="159"/>
      <c r="M127" s="159"/>
      <c r="N127" s="160"/>
      <c r="O127" s="71"/>
      <c r="P127" s="71"/>
      <c r="Q127" s="71"/>
    </row>
    <row r="128" spans="1:20" x14ac:dyDescent="0.25">
      <c r="A128" s="66"/>
      <c r="B128" s="161"/>
      <c r="C128" s="154"/>
      <c r="D128" s="154"/>
      <c r="E128" s="58"/>
      <c r="F128" s="162"/>
      <c r="G128" s="162"/>
      <c r="H128" s="162"/>
      <c r="I128" s="162"/>
      <c r="J128" s="162"/>
      <c r="K128" s="162"/>
      <c r="L128" s="162"/>
      <c r="M128" s="162"/>
      <c r="N128" s="160"/>
      <c r="O128" s="71"/>
      <c r="P128" s="71"/>
      <c r="Q128" s="71"/>
    </row>
    <row r="129" spans="1:18" x14ac:dyDescent="0.25">
      <c r="A129" s="66"/>
      <c r="B129" s="161"/>
      <c r="C129" s="154"/>
      <c r="D129" s="154"/>
      <c r="E129" s="58"/>
      <c r="F129" s="162"/>
      <c r="G129" s="162"/>
      <c r="H129" s="162"/>
      <c r="I129" s="162"/>
      <c r="J129" s="162"/>
      <c r="K129" s="162"/>
      <c r="L129" s="163"/>
      <c r="M129" s="163"/>
      <c r="N129" s="160"/>
      <c r="O129" s="71"/>
      <c r="P129" s="172"/>
      <c r="Q129" s="172"/>
    </row>
    <row r="130" spans="1:18" x14ac:dyDescent="0.25">
      <c r="A130" s="66"/>
      <c r="B130" s="161"/>
      <c r="C130" s="155"/>
      <c r="D130" s="155"/>
      <c r="E130" s="58"/>
      <c r="F130" s="162"/>
      <c r="G130" s="162"/>
      <c r="H130" s="162"/>
      <c r="I130" s="162"/>
      <c r="J130" s="162"/>
      <c r="K130" s="162"/>
      <c r="L130" s="162"/>
      <c r="M130" s="163"/>
      <c r="N130" s="160"/>
      <c r="O130" s="71"/>
      <c r="P130" s="71"/>
      <c r="Q130" s="71"/>
    </row>
    <row r="131" spans="1:18" x14ac:dyDescent="0.25">
      <c r="A131" s="17"/>
      <c r="B131" s="148"/>
      <c r="C131" s="154"/>
      <c r="D131" s="154"/>
      <c r="E131" s="148"/>
      <c r="F131" s="156"/>
      <c r="G131" s="156"/>
      <c r="H131" s="156"/>
      <c r="I131" s="156"/>
      <c r="J131" s="156"/>
      <c r="K131" s="156"/>
      <c r="L131" s="156"/>
      <c r="M131" s="156"/>
      <c r="N131" s="20"/>
      <c r="O131" s="21"/>
      <c r="P131" s="21"/>
      <c r="Q131" s="21"/>
    </row>
    <row r="132" spans="1:18" x14ac:dyDescent="0.25">
      <c r="A132" s="17"/>
      <c r="B132" s="150"/>
      <c r="C132" s="148"/>
      <c r="D132" s="148"/>
      <c r="E132" s="148"/>
      <c r="F132" s="156"/>
      <c r="G132" s="156"/>
      <c r="H132" s="156"/>
      <c r="I132" s="156"/>
      <c r="J132" s="156"/>
      <c r="K132" s="156"/>
      <c r="L132" s="156"/>
      <c r="M132" s="156"/>
      <c r="N132" s="20"/>
      <c r="O132" s="21"/>
      <c r="P132" s="21"/>
      <c r="Q132" s="21"/>
    </row>
    <row r="133" spans="1:18" x14ac:dyDescent="0.25">
      <c r="A133" s="22"/>
      <c r="B133" s="151"/>
      <c r="C133" s="58"/>
      <c r="D133" s="58"/>
      <c r="E133" s="149"/>
      <c r="F133" s="149"/>
      <c r="G133" s="149"/>
      <c r="H133" s="149"/>
      <c r="I133" s="149"/>
      <c r="J133" s="149"/>
      <c r="K133" s="149"/>
      <c r="L133" s="149"/>
      <c r="M133" s="149"/>
      <c r="O133" s="21"/>
      <c r="P133" s="21"/>
      <c r="Q133" s="21"/>
    </row>
    <row r="134" spans="1:18" x14ac:dyDescent="0.25">
      <c r="A134" s="22"/>
      <c r="B134" s="151"/>
      <c r="C134" s="58"/>
      <c r="D134" s="58"/>
      <c r="E134" s="149"/>
      <c r="F134" s="149"/>
      <c r="G134" s="149"/>
      <c r="H134" s="149"/>
      <c r="I134" s="149"/>
      <c r="J134" s="149"/>
      <c r="K134" s="149"/>
      <c r="L134" s="149"/>
      <c r="M134" s="149"/>
      <c r="N134" s="21"/>
      <c r="O134" s="21"/>
      <c r="P134" s="21"/>
      <c r="Q134" s="21"/>
    </row>
    <row r="135" spans="1:18" x14ac:dyDescent="0.25">
      <c r="A135" s="22"/>
      <c r="B135" s="24"/>
      <c r="C135" s="58"/>
      <c r="D135" s="58"/>
      <c r="E135" s="149"/>
      <c r="F135" s="149"/>
      <c r="G135" s="149"/>
      <c r="H135" s="149"/>
      <c r="I135" s="149"/>
      <c r="J135" s="149"/>
      <c r="K135" s="149"/>
      <c r="L135" s="149"/>
      <c r="M135" s="149"/>
      <c r="N135" s="21"/>
      <c r="O135" s="21"/>
      <c r="P135" s="21"/>
      <c r="Q135" s="21"/>
    </row>
    <row r="136" spans="1:18" x14ac:dyDescent="0.25">
      <c r="A136" s="22"/>
      <c r="B136" s="24"/>
      <c r="C136" s="58"/>
      <c r="D136" s="58"/>
      <c r="E136" s="149"/>
      <c r="F136" s="149"/>
      <c r="G136" s="149"/>
      <c r="H136" s="149"/>
      <c r="I136" s="149"/>
      <c r="J136" s="149"/>
      <c r="K136" s="149"/>
      <c r="L136" s="149"/>
      <c r="M136" s="21"/>
      <c r="N136" s="21"/>
      <c r="O136" s="21"/>
      <c r="P136" s="9"/>
      <c r="Q136" s="9"/>
      <c r="R136" s="9"/>
    </row>
    <row r="137" spans="1:18" ht="15" customHeight="1" x14ac:dyDescent="0.25">
      <c r="A137" s="22"/>
      <c r="B137" s="24"/>
      <c r="C137" s="58"/>
      <c r="D137" s="58"/>
      <c r="E137" s="149"/>
      <c r="F137" s="149"/>
      <c r="G137" s="149"/>
      <c r="H137" s="149"/>
      <c r="I137" s="149"/>
      <c r="J137" s="149"/>
      <c r="K137" s="149"/>
      <c r="L137" s="149"/>
      <c r="M137" s="21"/>
      <c r="N137" s="21"/>
      <c r="O137" s="21"/>
      <c r="P137" s="21"/>
      <c r="Q137" s="9"/>
      <c r="R137" s="9"/>
    </row>
    <row r="138" spans="1:18" ht="15.75" customHeight="1" x14ac:dyDescent="0.25">
      <c r="A138" s="22"/>
      <c r="B138" s="24"/>
      <c r="C138" s="149"/>
      <c r="D138" s="149"/>
      <c r="E138" s="149"/>
      <c r="F138" s="149"/>
      <c r="G138" s="149"/>
      <c r="H138" s="149"/>
      <c r="I138" s="149"/>
      <c r="J138" s="149"/>
      <c r="K138" s="149"/>
      <c r="L138" s="149"/>
      <c r="M138" s="21"/>
      <c r="N138" s="21"/>
      <c r="O138" s="21"/>
      <c r="P138" s="21"/>
      <c r="Q138" s="9"/>
      <c r="R138" s="9"/>
    </row>
    <row r="139" spans="1:18" x14ac:dyDescent="0.25">
      <c r="A139" s="22"/>
      <c r="B139" s="24"/>
      <c r="C139" s="149"/>
      <c r="D139" s="149"/>
      <c r="E139" s="149"/>
      <c r="F139" s="149"/>
      <c r="G139" s="149"/>
      <c r="H139" s="149"/>
      <c r="I139" s="149"/>
      <c r="J139" s="149"/>
      <c r="K139" s="149"/>
      <c r="L139" s="149"/>
      <c r="M139" s="149"/>
      <c r="N139" s="21"/>
      <c r="O139" s="21"/>
      <c r="P139" s="21"/>
      <c r="Q139" s="21"/>
      <c r="R139" s="9"/>
    </row>
    <row r="140" spans="1:18" x14ac:dyDescent="0.25">
      <c r="A140" s="17"/>
      <c r="B140" s="148"/>
      <c r="C140" s="148"/>
      <c r="D140" s="148"/>
      <c r="E140" s="148"/>
      <c r="F140" s="156"/>
      <c r="G140" s="156"/>
      <c r="H140" s="156"/>
      <c r="I140" s="156"/>
      <c r="J140" s="156"/>
      <c r="K140" s="156"/>
      <c r="L140" s="156"/>
      <c r="M140" s="156"/>
      <c r="N140" s="21"/>
      <c r="O140" s="21"/>
      <c r="P140" s="21"/>
      <c r="Q140" s="21"/>
    </row>
    <row r="141" spans="1:18" x14ac:dyDescent="0.25">
      <c r="A141" s="17"/>
      <c r="B141" s="148"/>
      <c r="C141" s="148"/>
      <c r="D141" s="148"/>
      <c r="E141" s="148"/>
      <c r="F141" s="156"/>
      <c r="G141" s="156"/>
      <c r="H141" s="156"/>
      <c r="I141" s="156"/>
      <c r="J141" s="156"/>
      <c r="K141" s="156"/>
      <c r="L141" s="156"/>
      <c r="M141" s="156"/>
      <c r="N141" s="21"/>
      <c r="O141" s="21"/>
      <c r="P141" s="155"/>
      <c r="Q141" s="155"/>
      <c r="R141" s="339"/>
    </row>
    <row r="142" spans="1:18" x14ac:dyDescent="0.25">
      <c r="A142" s="17"/>
      <c r="B142" s="148"/>
      <c r="C142" s="148"/>
      <c r="D142" s="148"/>
      <c r="E142" s="148"/>
      <c r="F142" s="156"/>
      <c r="G142" s="156"/>
      <c r="H142" s="156"/>
      <c r="I142" s="156"/>
      <c r="J142" s="156"/>
      <c r="K142" s="156"/>
      <c r="L142" s="156"/>
      <c r="M142" s="156"/>
      <c r="N142" s="21"/>
      <c r="O142" s="21"/>
      <c r="P142" s="155"/>
      <c r="Q142" s="155"/>
      <c r="R142" s="339"/>
    </row>
    <row r="143" spans="1:18" x14ac:dyDescent="0.25">
      <c r="A143" s="17"/>
      <c r="B143" s="148"/>
      <c r="C143" s="148"/>
      <c r="D143" s="148"/>
      <c r="E143" s="148"/>
      <c r="F143" s="156"/>
      <c r="G143" s="156"/>
      <c r="H143" s="156"/>
      <c r="I143" s="156"/>
      <c r="J143" s="156"/>
      <c r="K143" s="156"/>
      <c r="L143" s="156"/>
      <c r="M143" s="156"/>
      <c r="N143" s="21"/>
      <c r="O143" s="21"/>
      <c r="P143" s="155"/>
      <c r="Q143" s="155"/>
      <c r="R143" s="339"/>
    </row>
    <row r="144" spans="1:18" x14ac:dyDescent="0.25">
      <c r="A144" s="17"/>
      <c r="B144" s="148"/>
      <c r="C144" s="148"/>
      <c r="D144" s="148"/>
      <c r="E144" s="148"/>
      <c r="F144" s="156"/>
      <c r="G144" s="156"/>
      <c r="H144" s="156"/>
      <c r="I144" s="156"/>
      <c r="J144" s="156"/>
      <c r="K144" s="156"/>
      <c r="L144" s="156"/>
      <c r="M144" s="156"/>
      <c r="N144" s="21"/>
      <c r="O144" s="21"/>
      <c r="P144" s="21"/>
      <c r="Q144" s="21"/>
    </row>
    <row r="145" spans="1:17" x14ac:dyDescent="0.25">
      <c r="A145" s="17"/>
      <c r="B145" s="149"/>
      <c r="C145" s="149"/>
      <c r="D145" s="149"/>
      <c r="E145" s="149"/>
      <c r="F145" s="157"/>
      <c r="G145" s="157"/>
      <c r="H145" s="157"/>
      <c r="I145" s="157"/>
      <c r="J145" s="157"/>
      <c r="K145" s="157"/>
      <c r="L145" s="157"/>
      <c r="M145" s="157"/>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7"/>
      <c r="F176" s="23"/>
      <c r="G176" s="23"/>
      <c r="H176" s="23"/>
      <c r="I176" s="23"/>
      <c r="J176" s="23"/>
      <c r="K176" s="23"/>
      <c r="L176" s="23"/>
      <c r="M176" s="23"/>
      <c r="N176" s="9"/>
      <c r="O176" s="9"/>
      <c r="P176" s="9"/>
      <c r="Q176" s="9"/>
    </row>
    <row r="177" spans="1:17" x14ac:dyDescent="0.25">
      <c r="A177" s="17"/>
      <c r="F177" s="23"/>
      <c r="G177" s="23"/>
      <c r="H177" s="23"/>
      <c r="I177" s="23"/>
      <c r="J177" s="23"/>
      <c r="K177" s="23"/>
      <c r="L177" s="23"/>
      <c r="M177" s="23"/>
      <c r="N177" s="9"/>
      <c r="O177" s="9"/>
      <c r="P177" s="9"/>
      <c r="Q177" s="9"/>
    </row>
    <row r="178" spans="1:17" x14ac:dyDescent="0.25">
      <c r="A178" s="17"/>
      <c r="F178" s="23"/>
      <c r="G178" s="23"/>
      <c r="H178" s="23"/>
      <c r="I178" s="23"/>
      <c r="J178" s="23"/>
      <c r="K178" s="23"/>
      <c r="L178" s="23"/>
      <c r="M178" s="23"/>
      <c r="N178" s="9"/>
      <c r="O178" s="9"/>
      <c r="P178" s="9"/>
      <c r="Q178" s="9"/>
    </row>
    <row r="179" spans="1:17" x14ac:dyDescent="0.25">
      <c r="A179" s="17"/>
      <c r="F179" s="23"/>
      <c r="G179" s="23"/>
      <c r="H179" s="23"/>
      <c r="I179" s="23"/>
      <c r="J179" s="23"/>
      <c r="K179" s="23"/>
      <c r="L179" s="23"/>
      <c r="M179" s="23"/>
      <c r="N179" s="9"/>
      <c r="O179" s="9"/>
      <c r="P179" s="9"/>
      <c r="Q179" s="9"/>
    </row>
    <row r="180" spans="1:17" x14ac:dyDescent="0.25">
      <c r="A180" s="17"/>
      <c r="F180" s="23"/>
      <c r="G180" s="23"/>
      <c r="H180" s="23"/>
      <c r="I180" s="23"/>
      <c r="J180" s="23"/>
      <c r="K180" s="23"/>
      <c r="L180" s="23"/>
      <c r="M180" s="23"/>
      <c r="N180" s="9"/>
      <c r="O180" s="9"/>
      <c r="P180" s="9"/>
      <c r="Q180" s="9"/>
    </row>
    <row r="181" spans="1:17" x14ac:dyDescent="0.25">
      <c r="A181" s="17"/>
      <c r="F181" s="23"/>
      <c r="G181" s="23"/>
      <c r="H181" s="23"/>
      <c r="I181" s="23"/>
      <c r="J181" s="23"/>
      <c r="K181" s="23"/>
      <c r="L181" s="23"/>
      <c r="M181" s="23"/>
      <c r="N181" s="9"/>
      <c r="O181" s="9"/>
      <c r="P181" s="9"/>
      <c r="Q181" s="9"/>
    </row>
    <row r="182" spans="1:17" x14ac:dyDescent="0.25">
      <c r="A182" s="17"/>
      <c r="F182" s="23"/>
      <c r="G182" s="23"/>
      <c r="H182" s="23"/>
      <c r="I182" s="23"/>
      <c r="J182" s="23"/>
      <c r="K182" s="23"/>
      <c r="L182" s="23"/>
      <c r="M182" s="23"/>
      <c r="N182" s="9"/>
      <c r="O182" s="9"/>
      <c r="P182" s="9"/>
      <c r="Q182" s="9"/>
    </row>
    <row r="183" spans="1:17" x14ac:dyDescent="0.25">
      <c r="A183" s="17"/>
      <c r="F183" s="23"/>
      <c r="G183" s="23"/>
      <c r="H183" s="23"/>
      <c r="I183" s="23"/>
      <c r="J183" s="23"/>
      <c r="K183" s="23"/>
      <c r="L183" s="23"/>
      <c r="M183" s="23"/>
      <c r="N183" s="9"/>
      <c r="O183" s="9"/>
      <c r="P183" s="9"/>
      <c r="Q183" s="9"/>
    </row>
    <row r="184" spans="1:17" x14ac:dyDescent="0.25">
      <c r="A184" s="17"/>
      <c r="F184" s="23"/>
      <c r="G184" s="23"/>
      <c r="H184" s="23"/>
      <c r="I184" s="23"/>
      <c r="J184" s="23"/>
      <c r="K184" s="23"/>
      <c r="L184" s="23"/>
      <c r="M184" s="23"/>
      <c r="N184" s="9"/>
      <c r="O184" s="9"/>
      <c r="P184" s="9"/>
      <c r="Q184" s="9"/>
    </row>
    <row r="185" spans="1:17" x14ac:dyDescent="0.25">
      <c r="A185" s="19"/>
      <c r="F185" s="23"/>
      <c r="G185" s="23"/>
      <c r="H185" s="23"/>
      <c r="I185" s="23"/>
      <c r="J185" s="23"/>
      <c r="K185" s="23"/>
      <c r="L185" s="23"/>
      <c r="M185" s="23"/>
      <c r="N185" s="9"/>
      <c r="O185" s="9"/>
      <c r="P185" s="9"/>
      <c r="Q185" s="9"/>
    </row>
    <row r="186" spans="1:17" x14ac:dyDescent="0.25">
      <c r="A186" s="19"/>
      <c r="F186" s="23"/>
      <c r="G186" s="23"/>
      <c r="H186" s="23"/>
      <c r="I186" s="23"/>
      <c r="J186" s="23"/>
      <c r="K186" s="23"/>
      <c r="L186" s="23"/>
      <c r="M186" s="23"/>
      <c r="N186" s="9"/>
      <c r="O186" s="9"/>
      <c r="P186" s="9"/>
      <c r="Q186" s="9"/>
    </row>
    <row r="187" spans="1:17" x14ac:dyDescent="0.25">
      <c r="A187" s="19"/>
      <c r="F187" s="23"/>
      <c r="G187" s="23"/>
      <c r="H187" s="23"/>
      <c r="I187" s="23"/>
      <c r="J187" s="23"/>
      <c r="K187" s="23"/>
      <c r="L187" s="23"/>
      <c r="M187" s="23"/>
      <c r="N187" s="9"/>
      <c r="O187" s="9"/>
      <c r="P187" s="9"/>
      <c r="Q187" s="9"/>
    </row>
    <row r="188" spans="1:17" x14ac:dyDescent="0.25">
      <c r="A188" s="19"/>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c r="N190" s="9"/>
      <c r="O190" s="9"/>
      <c r="P190" s="9"/>
      <c r="Q190" s="9"/>
    </row>
    <row r="191" spans="1:17" x14ac:dyDescent="0.25">
      <c r="F191" s="23"/>
      <c r="G191" s="23"/>
      <c r="H191" s="23"/>
      <c r="I191" s="23"/>
      <c r="J191" s="23"/>
      <c r="K191" s="23"/>
      <c r="L191" s="23"/>
      <c r="M191" s="23"/>
      <c r="N191" s="9"/>
      <c r="O191" s="9"/>
      <c r="P191" s="9"/>
      <c r="Q191" s="9"/>
    </row>
    <row r="192" spans="1:17" x14ac:dyDescent="0.25">
      <c r="F192" s="23"/>
      <c r="G192" s="23"/>
      <c r="H192" s="23"/>
      <c r="I192" s="23"/>
      <c r="J192" s="23"/>
      <c r="K192" s="23"/>
      <c r="L192" s="23"/>
      <c r="M192" s="23"/>
      <c r="N192" s="9"/>
      <c r="O192" s="9"/>
      <c r="P192" s="9"/>
      <c r="Q192" s="9"/>
    </row>
    <row r="193" spans="6:17" x14ac:dyDescent="0.25">
      <c r="F193" s="23"/>
      <c r="G193" s="23"/>
      <c r="H193" s="23"/>
      <c r="I193" s="23"/>
      <c r="J193" s="23"/>
      <c r="K193" s="23"/>
      <c r="L193" s="23"/>
      <c r="M193" s="23"/>
      <c r="N193" s="9"/>
      <c r="O193" s="9"/>
      <c r="P193" s="9"/>
      <c r="Q193" s="9"/>
    </row>
    <row r="194" spans="6:17" x14ac:dyDescent="0.25">
      <c r="F194" s="23"/>
      <c r="G194" s="23"/>
      <c r="H194" s="23"/>
      <c r="I194" s="23"/>
      <c r="J194" s="23"/>
      <c r="K194" s="23"/>
      <c r="L194" s="23"/>
      <c r="M194" s="23"/>
      <c r="N194" s="9"/>
      <c r="O194" s="9"/>
      <c r="P194" s="9"/>
      <c r="Q194" s="9"/>
    </row>
    <row r="195" spans="6:17" x14ac:dyDescent="0.25">
      <c r="F195" s="23"/>
      <c r="G195" s="23"/>
      <c r="H195" s="23"/>
      <c r="I195" s="23"/>
      <c r="J195" s="23"/>
      <c r="K195" s="23"/>
      <c r="L195" s="23"/>
      <c r="M195" s="23"/>
      <c r="N195" s="9"/>
      <c r="O195" s="9"/>
      <c r="P195" s="9"/>
      <c r="Q195" s="9"/>
    </row>
    <row r="196" spans="6:17" x14ac:dyDescent="0.25">
      <c r="F196" s="23"/>
      <c r="G196" s="23"/>
      <c r="H196" s="23"/>
      <c r="I196" s="23"/>
      <c r="J196" s="23"/>
      <c r="K196" s="23"/>
      <c r="L196" s="23"/>
      <c r="M196" s="23"/>
      <c r="N196" s="9"/>
      <c r="O196" s="9"/>
      <c r="P196" s="9"/>
      <c r="Q196" s="9"/>
    </row>
    <row r="197" spans="6:17" x14ac:dyDescent="0.25">
      <c r="F197" s="23"/>
      <c r="G197" s="23"/>
      <c r="H197" s="23"/>
      <c r="I197" s="23"/>
      <c r="J197" s="23"/>
      <c r="K197" s="23"/>
      <c r="L197" s="23"/>
      <c r="M197" s="23"/>
      <c r="N197" s="9"/>
      <c r="O197" s="9"/>
      <c r="P197" s="9"/>
      <c r="Q197" s="9"/>
    </row>
    <row r="198" spans="6:17" x14ac:dyDescent="0.25">
      <c r="F198" s="23"/>
      <c r="G198" s="23"/>
      <c r="H198" s="23"/>
      <c r="I198" s="23"/>
      <c r="J198" s="23"/>
      <c r="K198" s="23"/>
      <c r="L198" s="23"/>
      <c r="M198" s="23"/>
      <c r="N198" s="9"/>
      <c r="O198" s="9"/>
      <c r="P198" s="9"/>
      <c r="Q198" s="9"/>
    </row>
    <row r="199" spans="6:17" x14ac:dyDescent="0.25">
      <c r="F199" s="23"/>
      <c r="G199" s="23"/>
      <c r="H199" s="23"/>
      <c r="I199" s="23"/>
      <c r="J199" s="23"/>
      <c r="K199" s="23"/>
      <c r="L199" s="23"/>
      <c r="M199" s="23"/>
    </row>
    <row r="200" spans="6:17" x14ac:dyDescent="0.25">
      <c r="F200" s="23"/>
      <c r="G200" s="23"/>
      <c r="H200" s="23"/>
      <c r="I200" s="23"/>
      <c r="J200" s="23"/>
      <c r="K200" s="23"/>
      <c r="L200" s="23"/>
      <c r="M200" s="23"/>
    </row>
    <row r="201" spans="6:17" x14ac:dyDescent="0.25">
      <c r="F201" s="23"/>
      <c r="G201" s="23"/>
      <c r="H201" s="23"/>
      <c r="I201" s="23"/>
      <c r="J201" s="23"/>
      <c r="K201" s="23"/>
      <c r="L201" s="23"/>
      <c r="M201" s="23"/>
    </row>
    <row r="202" spans="6:17" x14ac:dyDescent="0.25">
      <c r="F202" s="23"/>
      <c r="G202" s="23"/>
      <c r="H202" s="23"/>
      <c r="I202" s="23"/>
      <c r="J202" s="23"/>
      <c r="K202" s="23"/>
      <c r="L202" s="23"/>
      <c r="M202" s="23"/>
    </row>
    <row r="203" spans="6:17" x14ac:dyDescent="0.25">
      <c r="F203" s="23"/>
      <c r="G203" s="23"/>
      <c r="H203" s="23"/>
      <c r="I203" s="23"/>
      <c r="J203" s="23"/>
      <c r="K203" s="23"/>
      <c r="L203" s="23"/>
      <c r="M203" s="23"/>
    </row>
    <row r="204" spans="6:17" x14ac:dyDescent="0.25">
      <c r="F204" s="23"/>
      <c r="G204" s="23"/>
      <c r="H204" s="23"/>
      <c r="I204" s="23"/>
      <c r="J204" s="23"/>
      <c r="K204" s="23"/>
      <c r="L204" s="23"/>
      <c r="M204" s="23"/>
    </row>
    <row r="205" spans="6:17" x14ac:dyDescent="0.25">
      <c r="F205" s="23"/>
      <c r="G205" s="23"/>
      <c r="H205" s="23"/>
      <c r="I205" s="23"/>
      <c r="J205" s="23"/>
      <c r="K205" s="23"/>
      <c r="L205" s="23"/>
      <c r="M205" s="23"/>
    </row>
  </sheetData>
  <mergeCells count="333">
    <mergeCell ref="R5:R9"/>
    <mergeCell ref="N6:N7"/>
    <mergeCell ref="N8:N9"/>
    <mergeCell ref="R17:R18"/>
    <mergeCell ref="D121:D123"/>
    <mergeCell ref="D2:D3"/>
    <mergeCell ref="D5:D9"/>
    <mergeCell ref="D10:D14"/>
    <mergeCell ref="D15:D23"/>
    <mergeCell ref="D24:D33"/>
    <mergeCell ref="D34:D39"/>
    <mergeCell ref="D44:D48"/>
    <mergeCell ref="D49:D52"/>
    <mergeCell ref="D53:D55"/>
    <mergeCell ref="J72:J73"/>
    <mergeCell ref="G56:G58"/>
    <mergeCell ref="F56:F58"/>
    <mergeCell ref="E56:E58"/>
    <mergeCell ref="R49:R50"/>
    <mergeCell ref="R37:R38"/>
    <mergeCell ref="K53:K55"/>
    <mergeCell ref="K56:K58"/>
    <mergeCell ref="F53:F55"/>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S2:T2"/>
    <mergeCell ref="R2:R3"/>
    <mergeCell ref="B2:B3"/>
    <mergeCell ref="C2:C3"/>
    <mergeCell ref="I2:I3"/>
    <mergeCell ref="G2:G3"/>
    <mergeCell ref="A2:A3"/>
    <mergeCell ref="F2:F3"/>
    <mergeCell ref="E2:E3"/>
    <mergeCell ref="I10:I14"/>
    <mergeCell ref="C126:K126"/>
    <mergeCell ref="Q24:Q32"/>
    <mergeCell ref="Q89:Q90"/>
    <mergeCell ref="Q91:Q92"/>
    <mergeCell ref="K89:K90"/>
    <mergeCell ref="K24:K25"/>
    <mergeCell ref="K26:K27"/>
    <mergeCell ref="K28:K29"/>
    <mergeCell ref="C67:C68"/>
    <mergeCell ref="E67:E68"/>
    <mergeCell ref="F67:F68"/>
    <mergeCell ref="G67:G68"/>
    <mergeCell ref="A124:F124"/>
    <mergeCell ref="A53:A55"/>
    <mergeCell ref="B53:B55"/>
    <mergeCell ref="B44:B48"/>
    <mergeCell ref="C44:C48"/>
    <mergeCell ref="E44:E48"/>
    <mergeCell ref="A15:A23"/>
    <mergeCell ref="B15:B23"/>
    <mergeCell ref="C15:C23"/>
    <mergeCell ref="A24:A33"/>
    <mergeCell ref="B24:B33"/>
    <mergeCell ref="A121:A123"/>
    <mergeCell ref="A106:A110"/>
    <mergeCell ref="G106:G110"/>
    <mergeCell ref="C125:F125"/>
    <mergeCell ref="B121:B123"/>
    <mergeCell ref="C121:C123"/>
    <mergeCell ref="E121:E123"/>
    <mergeCell ref="F121:F123"/>
    <mergeCell ref="E10:E14"/>
    <mergeCell ref="F10:F14"/>
    <mergeCell ref="G10:G14"/>
    <mergeCell ref="A10:A14"/>
    <mergeCell ref="B10:B14"/>
    <mergeCell ref="C10:C14"/>
    <mergeCell ref="C34:C39"/>
    <mergeCell ref="B106:B110"/>
    <mergeCell ref="C106:C110"/>
    <mergeCell ref="D106:D110"/>
    <mergeCell ref="E106:E110"/>
    <mergeCell ref="F106:F110"/>
    <mergeCell ref="A104:A105"/>
    <mergeCell ref="C104:C105"/>
    <mergeCell ref="D96:D103"/>
    <mergeCell ref="D104:D105"/>
    <mergeCell ref="A96:A103"/>
    <mergeCell ref="B96:B103"/>
    <mergeCell ref="B59:B66"/>
    <mergeCell ref="G93:G94"/>
    <mergeCell ref="G83:G86"/>
    <mergeCell ref="I83:I86"/>
    <mergeCell ref="I91:I92"/>
    <mergeCell ref="G91:G92"/>
    <mergeCell ref="C96:C103"/>
    <mergeCell ref="B79:B80"/>
    <mergeCell ref="C79:C80"/>
    <mergeCell ref="A70:A78"/>
    <mergeCell ref="B70:B78"/>
    <mergeCell ref="C70:C78"/>
    <mergeCell ref="D70:D78"/>
    <mergeCell ref="E70:E78"/>
    <mergeCell ref="F70:F78"/>
    <mergeCell ref="G70:G78"/>
    <mergeCell ref="H70:H78"/>
    <mergeCell ref="I70:I78"/>
    <mergeCell ref="E104:E105"/>
    <mergeCell ref="F104:F105"/>
    <mergeCell ref="G104:G105"/>
    <mergeCell ref="B104:B105"/>
    <mergeCell ref="E96:E103"/>
    <mergeCell ref="C91:C92"/>
    <mergeCell ref="B91:B92"/>
    <mergeCell ref="B89:B90"/>
    <mergeCell ref="C89:C90"/>
    <mergeCell ref="G96:G103"/>
    <mergeCell ref="G53:G55"/>
    <mergeCell ref="E53:E55"/>
    <mergeCell ref="D56:D58"/>
    <mergeCell ref="I96:I103"/>
    <mergeCell ref="F96:F103"/>
    <mergeCell ref="D91:D92"/>
    <mergeCell ref="F91:F92"/>
    <mergeCell ref="D83:D86"/>
    <mergeCell ref="D89:D90"/>
    <mergeCell ref="D93:D94"/>
    <mergeCell ref="E91:E92"/>
    <mergeCell ref="E89:E90"/>
    <mergeCell ref="I67:I68"/>
    <mergeCell ref="D79:D80"/>
    <mergeCell ref="E79:E80"/>
    <mergeCell ref="F79:F80"/>
    <mergeCell ref="I53:I55"/>
    <mergeCell ref="I56:I58"/>
    <mergeCell ref="L62:L64"/>
    <mergeCell ref="P62:P64"/>
    <mergeCell ref="K62:K64"/>
    <mergeCell ref="A93:A94"/>
    <mergeCell ref="A89:A90"/>
    <mergeCell ref="A91:A92"/>
    <mergeCell ref="F89:F90"/>
    <mergeCell ref="F93:F94"/>
    <mergeCell ref="B93:B94"/>
    <mergeCell ref="C93:C94"/>
    <mergeCell ref="E93:E94"/>
    <mergeCell ref="F59:F66"/>
    <mergeCell ref="C59:C66"/>
    <mergeCell ref="A67:A68"/>
    <mergeCell ref="A83:A86"/>
    <mergeCell ref="C83:C86"/>
    <mergeCell ref="E83:E86"/>
    <mergeCell ref="F83:F86"/>
    <mergeCell ref="B83:B86"/>
    <mergeCell ref="A79:A80"/>
    <mergeCell ref="I44:I48"/>
    <mergeCell ref="B67:B68"/>
    <mergeCell ref="E59:E66"/>
    <mergeCell ref="D59:D66"/>
    <mergeCell ref="D67:D68"/>
    <mergeCell ref="C56:C58"/>
    <mergeCell ref="C53:C55"/>
    <mergeCell ref="A34:A39"/>
    <mergeCell ref="B34:B39"/>
    <mergeCell ref="B56:B58"/>
    <mergeCell ref="A56:A58"/>
    <mergeCell ref="I59:I66"/>
    <mergeCell ref="H49:H52"/>
    <mergeCell ref="H44:H48"/>
    <mergeCell ref="A59:A66"/>
    <mergeCell ref="A44:A48"/>
    <mergeCell ref="H53:H55"/>
    <mergeCell ref="H56:H58"/>
    <mergeCell ref="H59:H66"/>
    <mergeCell ref="H67:H68"/>
    <mergeCell ref="G59:G66"/>
    <mergeCell ref="H42:H43"/>
    <mergeCell ref="I42:I43"/>
    <mergeCell ref="I49:I52"/>
    <mergeCell ref="A5:A9"/>
    <mergeCell ref="B5:B9"/>
    <mergeCell ref="C5:C9"/>
    <mergeCell ref="A49:A52"/>
    <mergeCell ref="B49:B52"/>
    <mergeCell ref="C49:C52"/>
    <mergeCell ref="E49:E52"/>
    <mergeCell ref="F49:F52"/>
    <mergeCell ref="G49:G52"/>
    <mergeCell ref="F44:F48"/>
    <mergeCell ref="G44:G48"/>
    <mergeCell ref="E15:E23"/>
    <mergeCell ref="F15:F23"/>
    <mergeCell ref="E5:E9"/>
    <mergeCell ref="F5:F9"/>
    <mergeCell ref="G5:G9"/>
    <mergeCell ref="G15:G23"/>
    <mergeCell ref="E24:E33"/>
    <mergeCell ref="F24:F33"/>
    <mergeCell ref="G24:G33"/>
    <mergeCell ref="E34:E39"/>
    <mergeCell ref="F34:F39"/>
    <mergeCell ref="G34:G39"/>
    <mergeCell ref="C24:C33"/>
    <mergeCell ref="Q49:Q52"/>
    <mergeCell ref="R70:R71"/>
    <mergeCell ref="J44:J46"/>
    <mergeCell ref="P70:P71"/>
    <mergeCell ref="O70:O71"/>
    <mergeCell ref="N70:N71"/>
    <mergeCell ref="J70:J71"/>
    <mergeCell ref="K60:K61"/>
    <mergeCell ref="R44:R47"/>
    <mergeCell ref="Q44:Q48"/>
    <mergeCell ref="Q59:Q66"/>
    <mergeCell ref="K49:K50"/>
    <mergeCell ref="K67:K68"/>
    <mergeCell ref="L44:L46"/>
    <mergeCell ref="M44:M46"/>
    <mergeCell ref="N44:N46"/>
    <mergeCell ref="O44:O46"/>
    <mergeCell ref="P44:P46"/>
    <mergeCell ref="K44:K47"/>
    <mergeCell ref="J62:J64"/>
    <mergeCell ref="R67:R68"/>
    <mergeCell ref="Q53:Q55"/>
    <mergeCell ref="Q56:Q58"/>
    <mergeCell ref="Q67:Q68"/>
    <mergeCell ref="H121:H123"/>
    <mergeCell ref="Q106:Q107"/>
    <mergeCell ref="Q83:Q85"/>
    <mergeCell ref="I89:I90"/>
    <mergeCell ref="I93:I94"/>
    <mergeCell ref="H96:H103"/>
    <mergeCell ref="H104:H105"/>
    <mergeCell ref="H83:H86"/>
    <mergeCell ref="H89:H90"/>
    <mergeCell ref="H91:H92"/>
    <mergeCell ref="H93:H94"/>
    <mergeCell ref="J106:J107"/>
    <mergeCell ref="J83:J84"/>
    <mergeCell ref="J96:J100"/>
    <mergeCell ref="Q96:Q101"/>
    <mergeCell ref="K83:K85"/>
    <mergeCell ref="H106:H110"/>
    <mergeCell ref="I106:I110"/>
    <mergeCell ref="R83:R84"/>
    <mergeCell ref="P83:P84"/>
    <mergeCell ref="O83:O84"/>
    <mergeCell ref="N83:N84"/>
    <mergeCell ref="M83:M84"/>
    <mergeCell ref="L83:L84"/>
    <mergeCell ref="M70:M71"/>
    <mergeCell ref="L70:L71"/>
    <mergeCell ref="G121:G123"/>
    <mergeCell ref="I121:I123"/>
    <mergeCell ref="I104:I105"/>
    <mergeCell ref="G89:G90"/>
    <mergeCell ref="K91:K92"/>
    <mergeCell ref="R74:R75"/>
    <mergeCell ref="P74:P75"/>
    <mergeCell ref="O74:O75"/>
    <mergeCell ref="N74:N75"/>
    <mergeCell ref="M74:M75"/>
    <mergeCell ref="L74:L75"/>
    <mergeCell ref="J74:J75"/>
    <mergeCell ref="L72:L73"/>
    <mergeCell ref="G79:G80"/>
    <mergeCell ref="H79:H80"/>
    <mergeCell ref="I79:I80"/>
    <mergeCell ref="R72:R73"/>
    <mergeCell ref="K70:K73"/>
    <mergeCell ref="K74:K76"/>
    <mergeCell ref="O72:O73"/>
    <mergeCell ref="P72:P73"/>
    <mergeCell ref="M72:M73"/>
    <mergeCell ref="N72:N73"/>
    <mergeCell ref="Q70:Q78"/>
    <mergeCell ref="A40:A41"/>
    <mergeCell ref="B40:B41"/>
    <mergeCell ref="C40:C41"/>
    <mergeCell ref="D40:D41"/>
    <mergeCell ref="E40:E41"/>
    <mergeCell ref="F40:F41"/>
    <mergeCell ref="G40:G41"/>
    <mergeCell ref="H40:H41"/>
    <mergeCell ref="I40:I41"/>
    <mergeCell ref="A42:A43"/>
    <mergeCell ref="B42:B43"/>
    <mergeCell ref="C42:C43"/>
    <mergeCell ref="D42:D43"/>
    <mergeCell ref="E42:E43"/>
    <mergeCell ref="F42:F43"/>
    <mergeCell ref="G42:G43"/>
  </mergeCells>
  <pageMargins left="0.23622047244094491" right="0.23622047244094491" top="0.74803149606299213" bottom="0.74803149606299213" header="0.31496062992125984" footer="0.31496062992125984"/>
  <pageSetup paperSize="8" scale="55" fitToHeight="0" orientation="landscape" r:id="rId1"/>
  <headerFooter>
    <oddFooter xml:space="preserve">&amp;C&amp;P&amp;R&amp;12Zpracoval odbor finanční, stav k 1. 3. 2018
</oddFooter>
  </headerFooter>
  <rowBreaks count="5" manualBreakCount="5">
    <brk id="14" max="16383" man="1"/>
    <brk id="23" max="16383" man="1"/>
    <brk id="38" max="16383" man="1"/>
    <brk id="52" max="16383" man="1"/>
    <brk id="69"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7"/>
  <sheetViews>
    <sheetView tabSelected="1" topLeftCell="A52" zoomScale="70" zoomScaleNormal="70" zoomScalePageLayoutView="55" workbookViewId="0">
      <selection activeCell="A67" sqref="A67:A68"/>
    </sheetView>
  </sheetViews>
  <sheetFormatPr defaultRowHeight="15" x14ac:dyDescent="0.25"/>
  <cols>
    <col min="1" max="1" width="4.7109375" customWidth="1"/>
    <col min="2" max="2" width="14.140625" customWidth="1"/>
    <col min="3" max="3" width="23.42578125" style="230" customWidth="1"/>
    <col min="4" max="4" width="17.28515625" style="230" customWidth="1"/>
    <col min="5" max="5" width="11.7109375" style="230" customWidth="1"/>
    <col min="6" max="6" width="8.7109375" style="230" customWidth="1"/>
    <col min="7" max="7" width="18.7109375" style="497" customWidth="1"/>
    <col min="8" max="8" width="13.85546875" style="53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3.7109375" customWidth="1"/>
    <col min="16" max="16" width="14.28515625" customWidth="1"/>
    <col min="17" max="17" width="12.7109375" customWidth="1"/>
    <col min="18" max="18" width="60.5703125" customWidth="1"/>
    <col min="19" max="19" width="0" hidden="1" customWidth="1"/>
    <col min="20" max="20" width="3" hidden="1" customWidth="1"/>
    <col min="257" max="257" width="4.7109375" customWidth="1"/>
    <col min="258" max="258" width="14.140625" customWidth="1"/>
    <col min="259" max="259" width="23.42578125" customWidth="1"/>
    <col min="260" max="260" width="17.28515625" customWidth="1"/>
    <col min="261" max="261" width="11.7109375" customWidth="1"/>
    <col min="262" max="262" width="8.7109375" customWidth="1"/>
    <col min="263" max="263" width="18.7109375" customWidth="1"/>
    <col min="264" max="264" width="13.85546875" customWidth="1"/>
    <col min="265" max="265" width="13.42578125" customWidth="1"/>
    <col min="266" max="266" width="15.140625" customWidth="1"/>
    <col min="267" max="267" width="40.7109375" customWidth="1"/>
    <col min="268" max="268" width="20.42578125" customWidth="1"/>
    <col min="269" max="269" width="17.85546875" customWidth="1"/>
    <col min="270" max="270" width="16.7109375" customWidth="1"/>
    <col min="271" max="271" width="13.7109375" customWidth="1"/>
    <col min="272" max="272" width="14.28515625" customWidth="1"/>
    <col min="273" max="273" width="12.7109375" customWidth="1"/>
    <col min="274" max="274" width="56.85546875" customWidth="1"/>
    <col min="275" max="276" width="0" hidden="1" customWidth="1"/>
    <col min="513" max="513" width="4.7109375" customWidth="1"/>
    <col min="514" max="514" width="14.140625" customWidth="1"/>
    <col min="515" max="515" width="23.42578125" customWidth="1"/>
    <col min="516" max="516" width="17.28515625" customWidth="1"/>
    <col min="517" max="517" width="11.7109375" customWidth="1"/>
    <col min="518" max="518" width="8.7109375" customWidth="1"/>
    <col min="519" max="519" width="18.7109375" customWidth="1"/>
    <col min="520" max="520" width="13.85546875" customWidth="1"/>
    <col min="521" max="521" width="13.42578125" customWidth="1"/>
    <col min="522" max="522" width="15.140625" customWidth="1"/>
    <col min="523" max="523" width="40.7109375" customWidth="1"/>
    <col min="524" max="524" width="20.42578125" customWidth="1"/>
    <col min="525" max="525" width="17.85546875" customWidth="1"/>
    <col min="526" max="526" width="16.7109375" customWidth="1"/>
    <col min="527" max="527" width="13.7109375" customWidth="1"/>
    <col min="528" max="528" width="14.28515625" customWidth="1"/>
    <col min="529" max="529" width="12.7109375" customWidth="1"/>
    <col min="530" max="530" width="56.85546875" customWidth="1"/>
    <col min="531" max="532" width="0" hidden="1" customWidth="1"/>
    <col min="769" max="769" width="4.7109375" customWidth="1"/>
    <col min="770" max="770" width="14.140625" customWidth="1"/>
    <col min="771" max="771" width="23.42578125" customWidth="1"/>
    <col min="772" max="772" width="17.28515625" customWidth="1"/>
    <col min="773" max="773" width="11.7109375" customWidth="1"/>
    <col min="774" max="774" width="8.7109375" customWidth="1"/>
    <col min="775" max="775" width="18.7109375" customWidth="1"/>
    <col min="776" max="776" width="13.85546875" customWidth="1"/>
    <col min="777" max="777" width="13.42578125" customWidth="1"/>
    <col min="778" max="778" width="15.140625" customWidth="1"/>
    <col min="779" max="779" width="40.7109375" customWidth="1"/>
    <col min="780" max="780" width="20.42578125" customWidth="1"/>
    <col min="781" max="781" width="17.85546875" customWidth="1"/>
    <col min="782" max="782" width="16.7109375" customWidth="1"/>
    <col min="783" max="783" width="13.7109375" customWidth="1"/>
    <col min="784" max="784" width="14.28515625" customWidth="1"/>
    <col min="785" max="785" width="12.7109375" customWidth="1"/>
    <col min="786" max="786" width="56.85546875" customWidth="1"/>
    <col min="787" max="788" width="0" hidden="1" customWidth="1"/>
    <col min="1025" max="1025" width="4.7109375" customWidth="1"/>
    <col min="1026" max="1026" width="14.140625" customWidth="1"/>
    <col min="1027" max="1027" width="23.42578125" customWidth="1"/>
    <col min="1028" max="1028" width="17.28515625" customWidth="1"/>
    <col min="1029" max="1029" width="11.7109375" customWidth="1"/>
    <col min="1030" max="1030" width="8.7109375" customWidth="1"/>
    <col min="1031" max="1031" width="18.7109375" customWidth="1"/>
    <col min="1032" max="1032" width="13.85546875" customWidth="1"/>
    <col min="1033" max="1033" width="13.42578125" customWidth="1"/>
    <col min="1034" max="1034" width="15.140625" customWidth="1"/>
    <col min="1035" max="1035" width="40.7109375" customWidth="1"/>
    <col min="1036" max="1036" width="20.42578125" customWidth="1"/>
    <col min="1037" max="1037" width="17.85546875" customWidth="1"/>
    <col min="1038" max="1038" width="16.7109375" customWidth="1"/>
    <col min="1039" max="1039" width="13.7109375" customWidth="1"/>
    <col min="1040" max="1040" width="14.28515625" customWidth="1"/>
    <col min="1041" max="1041" width="12.7109375" customWidth="1"/>
    <col min="1042" max="1042" width="56.85546875" customWidth="1"/>
    <col min="1043" max="1044" width="0" hidden="1" customWidth="1"/>
    <col min="1281" max="1281" width="4.7109375" customWidth="1"/>
    <col min="1282" max="1282" width="14.140625" customWidth="1"/>
    <col min="1283" max="1283" width="23.42578125" customWidth="1"/>
    <col min="1284" max="1284" width="17.28515625" customWidth="1"/>
    <col min="1285" max="1285" width="11.7109375" customWidth="1"/>
    <col min="1286" max="1286" width="8.7109375" customWidth="1"/>
    <col min="1287" max="1287" width="18.7109375" customWidth="1"/>
    <col min="1288" max="1288" width="13.85546875" customWidth="1"/>
    <col min="1289" max="1289" width="13.42578125" customWidth="1"/>
    <col min="1290" max="1290" width="15.140625" customWidth="1"/>
    <col min="1291" max="1291" width="40.7109375" customWidth="1"/>
    <col min="1292" max="1292" width="20.42578125" customWidth="1"/>
    <col min="1293" max="1293" width="17.85546875" customWidth="1"/>
    <col min="1294" max="1294" width="16.7109375" customWidth="1"/>
    <col min="1295" max="1295" width="13.7109375" customWidth="1"/>
    <col min="1296" max="1296" width="14.28515625" customWidth="1"/>
    <col min="1297" max="1297" width="12.7109375" customWidth="1"/>
    <col min="1298" max="1298" width="56.85546875" customWidth="1"/>
    <col min="1299" max="1300" width="0" hidden="1" customWidth="1"/>
    <col min="1537" max="1537" width="4.7109375" customWidth="1"/>
    <col min="1538" max="1538" width="14.140625" customWidth="1"/>
    <col min="1539" max="1539" width="23.42578125" customWidth="1"/>
    <col min="1540" max="1540" width="17.28515625" customWidth="1"/>
    <col min="1541" max="1541" width="11.7109375" customWidth="1"/>
    <col min="1542" max="1542" width="8.7109375" customWidth="1"/>
    <col min="1543" max="1543" width="18.7109375" customWidth="1"/>
    <col min="1544" max="1544" width="13.85546875" customWidth="1"/>
    <col min="1545" max="1545" width="13.42578125" customWidth="1"/>
    <col min="1546" max="1546" width="15.140625" customWidth="1"/>
    <col min="1547" max="1547" width="40.7109375" customWidth="1"/>
    <col min="1548" max="1548" width="20.42578125" customWidth="1"/>
    <col min="1549" max="1549" width="17.85546875" customWidth="1"/>
    <col min="1550" max="1550" width="16.7109375" customWidth="1"/>
    <col min="1551" max="1551" width="13.7109375" customWidth="1"/>
    <col min="1552" max="1552" width="14.28515625" customWidth="1"/>
    <col min="1553" max="1553" width="12.7109375" customWidth="1"/>
    <col min="1554" max="1554" width="56.85546875" customWidth="1"/>
    <col min="1555" max="1556" width="0" hidden="1" customWidth="1"/>
    <col min="1793" max="1793" width="4.7109375" customWidth="1"/>
    <col min="1794" max="1794" width="14.140625" customWidth="1"/>
    <col min="1795" max="1795" width="23.42578125" customWidth="1"/>
    <col min="1796" max="1796" width="17.28515625" customWidth="1"/>
    <col min="1797" max="1797" width="11.7109375" customWidth="1"/>
    <col min="1798" max="1798" width="8.7109375" customWidth="1"/>
    <col min="1799" max="1799" width="18.7109375" customWidth="1"/>
    <col min="1800" max="1800" width="13.85546875" customWidth="1"/>
    <col min="1801" max="1801" width="13.42578125" customWidth="1"/>
    <col min="1802" max="1802" width="15.140625" customWidth="1"/>
    <col min="1803" max="1803" width="40.7109375" customWidth="1"/>
    <col min="1804" max="1804" width="20.42578125" customWidth="1"/>
    <col min="1805" max="1805" width="17.85546875" customWidth="1"/>
    <col min="1806" max="1806" width="16.7109375" customWidth="1"/>
    <col min="1807" max="1807" width="13.7109375" customWidth="1"/>
    <col min="1808" max="1808" width="14.28515625" customWidth="1"/>
    <col min="1809" max="1809" width="12.7109375" customWidth="1"/>
    <col min="1810" max="1810" width="56.85546875" customWidth="1"/>
    <col min="1811" max="1812" width="0" hidden="1" customWidth="1"/>
    <col min="2049" max="2049" width="4.7109375" customWidth="1"/>
    <col min="2050" max="2050" width="14.140625" customWidth="1"/>
    <col min="2051" max="2051" width="23.42578125" customWidth="1"/>
    <col min="2052" max="2052" width="17.28515625" customWidth="1"/>
    <col min="2053" max="2053" width="11.7109375" customWidth="1"/>
    <col min="2054" max="2054" width="8.7109375" customWidth="1"/>
    <col min="2055" max="2055" width="18.7109375" customWidth="1"/>
    <col min="2056" max="2056" width="13.85546875" customWidth="1"/>
    <col min="2057" max="2057" width="13.42578125" customWidth="1"/>
    <col min="2058" max="2058" width="15.140625" customWidth="1"/>
    <col min="2059" max="2059" width="40.7109375" customWidth="1"/>
    <col min="2060" max="2060" width="20.42578125" customWidth="1"/>
    <col min="2061" max="2061" width="17.85546875" customWidth="1"/>
    <col min="2062" max="2062" width="16.7109375" customWidth="1"/>
    <col min="2063" max="2063" width="13.7109375" customWidth="1"/>
    <col min="2064" max="2064" width="14.28515625" customWidth="1"/>
    <col min="2065" max="2065" width="12.7109375" customWidth="1"/>
    <col min="2066" max="2066" width="56.85546875" customWidth="1"/>
    <col min="2067" max="2068" width="0" hidden="1" customWidth="1"/>
    <col min="2305" max="2305" width="4.7109375" customWidth="1"/>
    <col min="2306" max="2306" width="14.140625" customWidth="1"/>
    <col min="2307" max="2307" width="23.42578125" customWidth="1"/>
    <col min="2308" max="2308" width="17.28515625" customWidth="1"/>
    <col min="2309" max="2309" width="11.7109375" customWidth="1"/>
    <col min="2310" max="2310" width="8.7109375" customWidth="1"/>
    <col min="2311" max="2311" width="18.7109375" customWidth="1"/>
    <col min="2312" max="2312" width="13.85546875" customWidth="1"/>
    <col min="2313" max="2313" width="13.42578125" customWidth="1"/>
    <col min="2314" max="2314" width="15.140625" customWidth="1"/>
    <col min="2315" max="2315" width="40.7109375" customWidth="1"/>
    <col min="2316" max="2316" width="20.42578125" customWidth="1"/>
    <col min="2317" max="2317" width="17.85546875" customWidth="1"/>
    <col min="2318" max="2318" width="16.7109375" customWidth="1"/>
    <col min="2319" max="2319" width="13.7109375" customWidth="1"/>
    <col min="2320" max="2320" width="14.28515625" customWidth="1"/>
    <col min="2321" max="2321" width="12.7109375" customWidth="1"/>
    <col min="2322" max="2322" width="56.85546875" customWidth="1"/>
    <col min="2323" max="2324" width="0" hidden="1" customWidth="1"/>
    <col min="2561" max="2561" width="4.7109375" customWidth="1"/>
    <col min="2562" max="2562" width="14.140625" customWidth="1"/>
    <col min="2563" max="2563" width="23.42578125" customWidth="1"/>
    <col min="2564" max="2564" width="17.28515625" customWidth="1"/>
    <col min="2565" max="2565" width="11.7109375" customWidth="1"/>
    <col min="2566" max="2566" width="8.7109375" customWidth="1"/>
    <col min="2567" max="2567" width="18.7109375" customWidth="1"/>
    <col min="2568" max="2568" width="13.85546875" customWidth="1"/>
    <col min="2569" max="2569" width="13.42578125" customWidth="1"/>
    <col min="2570" max="2570" width="15.140625" customWidth="1"/>
    <col min="2571" max="2571" width="40.7109375" customWidth="1"/>
    <col min="2572" max="2572" width="20.42578125" customWidth="1"/>
    <col min="2573" max="2573" width="17.85546875" customWidth="1"/>
    <col min="2574" max="2574" width="16.7109375" customWidth="1"/>
    <col min="2575" max="2575" width="13.7109375" customWidth="1"/>
    <col min="2576" max="2576" width="14.28515625" customWidth="1"/>
    <col min="2577" max="2577" width="12.7109375" customWidth="1"/>
    <col min="2578" max="2578" width="56.85546875" customWidth="1"/>
    <col min="2579" max="2580" width="0" hidden="1" customWidth="1"/>
    <col min="2817" max="2817" width="4.7109375" customWidth="1"/>
    <col min="2818" max="2818" width="14.140625" customWidth="1"/>
    <col min="2819" max="2819" width="23.42578125" customWidth="1"/>
    <col min="2820" max="2820" width="17.28515625" customWidth="1"/>
    <col min="2821" max="2821" width="11.7109375" customWidth="1"/>
    <col min="2822" max="2822" width="8.7109375" customWidth="1"/>
    <col min="2823" max="2823" width="18.7109375" customWidth="1"/>
    <col min="2824" max="2824" width="13.85546875" customWidth="1"/>
    <col min="2825" max="2825" width="13.42578125" customWidth="1"/>
    <col min="2826" max="2826" width="15.140625" customWidth="1"/>
    <col min="2827" max="2827" width="40.7109375" customWidth="1"/>
    <col min="2828" max="2828" width="20.42578125" customWidth="1"/>
    <col min="2829" max="2829" width="17.85546875" customWidth="1"/>
    <col min="2830" max="2830" width="16.7109375" customWidth="1"/>
    <col min="2831" max="2831" width="13.7109375" customWidth="1"/>
    <col min="2832" max="2832" width="14.28515625" customWidth="1"/>
    <col min="2833" max="2833" width="12.7109375" customWidth="1"/>
    <col min="2834" max="2834" width="56.85546875" customWidth="1"/>
    <col min="2835" max="2836" width="0" hidden="1" customWidth="1"/>
    <col min="3073" max="3073" width="4.7109375" customWidth="1"/>
    <col min="3074" max="3074" width="14.140625" customWidth="1"/>
    <col min="3075" max="3075" width="23.42578125" customWidth="1"/>
    <col min="3076" max="3076" width="17.28515625" customWidth="1"/>
    <col min="3077" max="3077" width="11.7109375" customWidth="1"/>
    <col min="3078" max="3078" width="8.7109375" customWidth="1"/>
    <col min="3079" max="3079" width="18.7109375" customWidth="1"/>
    <col min="3080" max="3080" width="13.85546875" customWidth="1"/>
    <col min="3081" max="3081" width="13.42578125" customWidth="1"/>
    <col min="3082" max="3082" width="15.140625" customWidth="1"/>
    <col min="3083" max="3083" width="40.7109375" customWidth="1"/>
    <col min="3084" max="3084" width="20.42578125" customWidth="1"/>
    <col min="3085" max="3085" width="17.85546875" customWidth="1"/>
    <col min="3086" max="3086" width="16.7109375" customWidth="1"/>
    <col min="3087" max="3087" width="13.7109375" customWidth="1"/>
    <col min="3088" max="3088" width="14.28515625" customWidth="1"/>
    <col min="3089" max="3089" width="12.7109375" customWidth="1"/>
    <col min="3090" max="3090" width="56.85546875" customWidth="1"/>
    <col min="3091" max="3092" width="0" hidden="1" customWidth="1"/>
    <col min="3329" max="3329" width="4.7109375" customWidth="1"/>
    <col min="3330" max="3330" width="14.140625" customWidth="1"/>
    <col min="3331" max="3331" width="23.42578125" customWidth="1"/>
    <col min="3332" max="3332" width="17.28515625" customWidth="1"/>
    <col min="3333" max="3333" width="11.7109375" customWidth="1"/>
    <col min="3334" max="3334" width="8.7109375" customWidth="1"/>
    <col min="3335" max="3335" width="18.7109375" customWidth="1"/>
    <col min="3336" max="3336" width="13.85546875" customWidth="1"/>
    <col min="3337" max="3337" width="13.42578125" customWidth="1"/>
    <col min="3338" max="3338" width="15.140625" customWidth="1"/>
    <col min="3339" max="3339" width="40.7109375" customWidth="1"/>
    <col min="3340" max="3340" width="20.42578125" customWidth="1"/>
    <col min="3341" max="3341" width="17.85546875" customWidth="1"/>
    <col min="3342" max="3342" width="16.7109375" customWidth="1"/>
    <col min="3343" max="3343" width="13.7109375" customWidth="1"/>
    <col min="3344" max="3344" width="14.28515625" customWidth="1"/>
    <col min="3345" max="3345" width="12.7109375" customWidth="1"/>
    <col min="3346" max="3346" width="56.85546875" customWidth="1"/>
    <col min="3347" max="3348" width="0" hidden="1" customWidth="1"/>
    <col min="3585" max="3585" width="4.7109375" customWidth="1"/>
    <col min="3586" max="3586" width="14.140625" customWidth="1"/>
    <col min="3587" max="3587" width="23.42578125" customWidth="1"/>
    <col min="3588" max="3588" width="17.28515625" customWidth="1"/>
    <col min="3589" max="3589" width="11.7109375" customWidth="1"/>
    <col min="3590" max="3590" width="8.7109375" customWidth="1"/>
    <col min="3591" max="3591" width="18.7109375" customWidth="1"/>
    <col min="3592" max="3592" width="13.85546875" customWidth="1"/>
    <col min="3593" max="3593" width="13.42578125" customWidth="1"/>
    <col min="3594" max="3594" width="15.140625" customWidth="1"/>
    <col min="3595" max="3595" width="40.7109375" customWidth="1"/>
    <col min="3596" max="3596" width="20.42578125" customWidth="1"/>
    <col min="3597" max="3597" width="17.85546875" customWidth="1"/>
    <col min="3598" max="3598" width="16.7109375" customWidth="1"/>
    <col min="3599" max="3599" width="13.7109375" customWidth="1"/>
    <col min="3600" max="3600" width="14.28515625" customWidth="1"/>
    <col min="3601" max="3601" width="12.7109375" customWidth="1"/>
    <col min="3602" max="3602" width="56.85546875" customWidth="1"/>
    <col min="3603" max="3604" width="0" hidden="1" customWidth="1"/>
    <col min="3841" max="3841" width="4.7109375" customWidth="1"/>
    <col min="3842" max="3842" width="14.140625" customWidth="1"/>
    <col min="3843" max="3843" width="23.42578125" customWidth="1"/>
    <col min="3844" max="3844" width="17.28515625" customWidth="1"/>
    <col min="3845" max="3845" width="11.7109375" customWidth="1"/>
    <col min="3846" max="3846" width="8.7109375" customWidth="1"/>
    <col min="3847" max="3847" width="18.7109375" customWidth="1"/>
    <col min="3848" max="3848" width="13.85546875" customWidth="1"/>
    <col min="3849" max="3849" width="13.42578125" customWidth="1"/>
    <col min="3850" max="3850" width="15.140625" customWidth="1"/>
    <col min="3851" max="3851" width="40.7109375" customWidth="1"/>
    <col min="3852" max="3852" width="20.42578125" customWidth="1"/>
    <col min="3853" max="3853" width="17.85546875" customWidth="1"/>
    <col min="3854" max="3854" width="16.7109375" customWidth="1"/>
    <col min="3855" max="3855" width="13.7109375" customWidth="1"/>
    <col min="3856" max="3856" width="14.28515625" customWidth="1"/>
    <col min="3857" max="3857" width="12.7109375" customWidth="1"/>
    <col min="3858" max="3858" width="56.85546875" customWidth="1"/>
    <col min="3859" max="3860" width="0" hidden="1" customWidth="1"/>
    <col min="4097" max="4097" width="4.7109375" customWidth="1"/>
    <col min="4098" max="4098" width="14.140625" customWidth="1"/>
    <col min="4099" max="4099" width="23.42578125" customWidth="1"/>
    <col min="4100" max="4100" width="17.28515625" customWidth="1"/>
    <col min="4101" max="4101" width="11.7109375" customWidth="1"/>
    <col min="4102" max="4102" width="8.7109375" customWidth="1"/>
    <col min="4103" max="4103" width="18.7109375" customWidth="1"/>
    <col min="4104" max="4104" width="13.85546875" customWidth="1"/>
    <col min="4105" max="4105" width="13.42578125" customWidth="1"/>
    <col min="4106" max="4106" width="15.140625" customWidth="1"/>
    <col min="4107" max="4107" width="40.7109375" customWidth="1"/>
    <col min="4108" max="4108" width="20.42578125" customWidth="1"/>
    <col min="4109" max="4109" width="17.85546875" customWidth="1"/>
    <col min="4110" max="4110" width="16.7109375" customWidth="1"/>
    <col min="4111" max="4111" width="13.7109375" customWidth="1"/>
    <col min="4112" max="4112" width="14.28515625" customWidth="1"/>
    <col min="4113" max="4113" width="12.7109375" customWidth="1"/>
    <col min="4114" max="4114" width="56.85546875" customWidth="1"/>
    <col min="4115" max="4116" width="0" hidden="1" customWidth="1"/>
    <col min="4353" max="4353" width="4.7109375" customWidth="1"/>
    <col min="4354" max="4354" width="14.140625" customWidth="1"/>
    <col min="4355" max="4355" width="23.42578125" customWidth="1"/>
    <col min="4356" max="4356" width="17.28515625" customWidth="1"/>
    <col min="4357" max="4357" width="11.7109375" customWidth="1"/>
    <col min="4358" max="4358" width="8.7109375" customWidth="1"/>
    <col min="4359" max="4359" width="18.7109375" customWidth="1"/>
    <col min="4360" max="4360" width="13.85546875" customWidth="1"/>
    <col min="4361" max="4361" width="13.42578125" customWidth="1"/>
    <col min="4362" max="4362" width="15.140625" customWidth="1"/>
    <col min="4363" max="4363" width="40.7109375" customWidth="1"/>
    <col min="4364" max="4364" width="20.42578125" customWidth="1"/>
    <col min="4365" max="4365" width="17.85546875" customWidth="1"/>
    <col min="4366" max="4366" width="16.7109375" customWidth="1"/>
    <col min="4367" max="4367" width="13.7109375" customWidth="1"/>
    <col min="4368" max="4368" width="14.28515625" customWidth="1"/>
    <col min="4369" max="4369" width="12.7109375" customWidth="1"/>
    <col min="4370" max="4370" width="56.85546875" customWidth="1"/>
    <col min="4371" max="4372" width="0" hidden="1" customWidth="1"/>
    <col min="4609" max="4609" width="4.7109375" customWidth="1"/>
    <col min="4610" max="4610" width="14.140625" customWidth="1"/>
    <col min="4611" max="4611" width="23.42578125" customWidth="1"/>
    <col min="4612" max="4612" width="17.28515625" customWidth="1"/>
    <col min="4613" max="4613" width="11.7109375" customWidth="1"/>
    <col min="4614" max="4614" width="8.7109375" customWidth="1"/>
    <col min="4615" max="4615" width="18.7109375" customWidth="1"/>
    <col min="4616" max="4616" width="13.85546875" customWidth="1"/>
    <col min="4617" max="4617" width="13.42578125" customWidth="1"/>
    <col min="4618" max="4618" width="15.140625" customWidth="1"/>
    <col min="4619" max="4619" width="40.7109375" customWidth="1"/>
    <col min="4620" max="4620" width="20.42578125" customWidth="1"/>
    <col min="4621" max="4621" width="17.85546875" customWidth="1"/>
    <col min="4622" max="4622" width="16.7109375" customWidth="1"/>
    <col min="4623" max="4623" width="13.7109375" customWidth="1"/>
    <col min="4624" max="4624" width="14.28515625" customWidth="1"/>
    <col min="4625" max="4625" width="12.7109375" customWidth="1"/>
    <col min="4626" max="4626" width="56.85546875" customWidth="1"/>
    <col min="4627" max="4628" width="0" hidden="1" customWidth="1"/>
    <col min="4865" max="4865" width="4.7109375" customWidth="1"/>
    <col min="4866" max="4866" width="14.140625" customWidth="1"/>
    <col min="4867" max="4867" width="23.42578125" customWidth="1"/>
    <col min="4868" max="4868" width="17.28515625" customWidth="1"/>
    <col min="4869" max="4869" width="11.7109375" customWidth="1"/>
    <col min="4870" max="4870" width="8.7109375" customWidth="1"/>
    <col min="4871" max="4871" width="18.7109375" customWidth="1"/>
    <col min="4872" max="4872" width="13.85546875" customWidth="1"/>
    <col min="4873" max="4873" width="13.42578125" customWidth="1"/>
    <col min="4874" max="4874" width="15.140625" customWidth="1"/>
    <col min="4875" max="4875" width="40.7109375" customWidth="1"/>
    <col min="4876" max="4876" width="20.42578125" customWidth="1"/>
    <col min="4877" max="4877" width="17.85546875" customWidth="1"/>
    <col min="4878" max="4878" width="16.7109375" customWidth="1"/>
    <col min="4879" max="4879" width="13.7109375" customWidth="1"/>
    <col min="4880" max="4880" width="14.28515625" customWidth="1"/>
    <col min="4881" max="4881" width="12.7109375" customWidth="1"/>
    <col min="4882" max="4882" width="56.85546875" customWidth="1"/>
    <col min="4883" max="4884" width="0" hidden="1" customWidth="1"/>
    <col min="5121" max="5121" width="4.7109375" customWidth="1"/>
    <col min="5122" max="5122" width="14.140625" customWidth="1"/>
    <col min="5123" max="5123" width="23.42578125" customWidth="1"/>
    <col min="5124" max="5124" width="17.28515625" customWidth="1"/>
    <col min="5125" max="5125" width="11.7109375" customWidth="1"/>
    <col min="5126" max="5126" width="8.7109375" customWidth="1"/>
    <col min="5127" max="5127" width="18.7109375" customWidth="1"/>
    <col min="5128" max="5128" width="13.85546875" customWidth="1"/>
    <col min="5129" max="5129" width="13.42578125" customWidth="1"/>
    <col min="5130" max="5130" width="15.140625" customWidth="1"/>
    <col min="5131" max="5131" width="40.7109375" customWidth="1"/>
    <col min="5132" max="5132" width="20.42578125" customWidth="1"/>
    <col min="5133" max="5133" width="17.85546875" customWidth="1"/>
    <col min="5134" max="5134" width="16.7109375" customWidth="1"/>
    <col min="5135" max="5135" width="13.7109375" customWidth="1"/>
    <col min="5136" max="5136" width="14.28515625" customWidth="1"/>
    <col min="5137" max="5137" width="12.7109375" customWidth="1"/>
    <col min="5138" max="5138" width="56.85546875" customWidth="1"/>
    <col min="5139" max="5140" width="0" hidden="1" customWidth="1"/>
    <col min="5377" max="5377" width="4.7109375" customWidth="1"/>
    <col min="5378" max="5378" width="14.140625" customWidth="1"/>
    <col min="5379" max="5379" width="23.42578125" customWidth="1"/>
    <col min="5380" max="5380" width="17.28515625" customWidth="1"/>
    <col min="5381" max="5381" width="11.7109375" customWidth="1"/>
    <col min="5382" max="5382" width="8.7109375" customWidth="1"/>
    <col min="5383" max="5383" width="18.7109375" customWidth="1"/>
    <col min="5384" max="5384" width="13.85546875" customWidth="1"/>
    <col min="5385" max="5385" width="13.42578125" customWidth="1"/>
    <col min="5386" max="5386" width="15.140625" customWidth="1"/>
    <col min="5387" max="5387" width="40.7109375" customWidth="1"/>
    <col min="5388" max="5388" width="20.42578125" customWidth="1"/>
    <col min="5389" max="5389" width="17.85546875" customWidth="1"/>
    <col min="5390" max="5390" width="16.7109375" customWidth="1"/>
    <col min="5391" max="5391" width="13.7109375" customWidth="1"/>
    <col min="5392" max="5392" width="14.28515625" customWidth="1"/>
    <col min="5393" max="5393" width="12.7109375" customWidth="1"/>
    <col min="5394" max="5394" width="56.85546875" customWidth="1"/>
    <col min="5395" max="5396" width="0" hidden="1" customWidth="1"/>
    <col min="5633" max="5633" width="4.7109375" customWidth="1"/>
    <col min="5634" max="5634" width="14.140625" customWidth="1"/>
    <col min="5635" max="5635" width="23.42578125" customWidth="1"/>
    <col min="5636" max="5636" width="17.28515625" customWidth="1"/>
    <col min="5637" max="5637" width="11.7109375" customWidth="1"/>
    <col min="5638" max="5638" width="8.7109375" customWidth="1"/>
    <col min="5639" max="5639" width="18.7109375" customWidth="1"/>
    <col min="5640" max="5640" width="13.85546875" customWidth="1"/>
    <col min="5641" max="5641" width="13.42578125" customWidth="1"/>
    <col min="5642" max="5642" width="15.140625" customWidth="1"/>
    <col min="5643" max="5643" width="40.7109375" customWidth="1"/>
    <col min="5644" max="5644" width="20.42578125" customWidth="1"/>
    <col min="5645" max="5645" width="17.85546875" customWidth="1"/>
    <col min="5646" max="5646" width="16.7109375" customWidth="1"/>
    <col min="5647" max="5647" width="13.7109375" customWidth="1"/>
    <col min="5648" max="5648" width="14.28515625" customWidth="1"/>
    <col min="5649" max="5649" width="12.7109375" customWidth="1"/>
    <col min="5650" max="5650" width="56.85546875" customWidth="1"/>
    <col min="5651" max="5652" width="0" hidden="1" customWidth="1"/>
    <col min="5889" max="5889" width="4.7109375" customWidth="1"/>
    <col min="5890" max="5890" width="14.140625" customWidth="1"/>
    <col min="5891" max="5891" width="23.42578125" customWidth="1"/>
    <col min="5892" max="5892" width="17.28515625" customWidth="1"/>
    <col min="5893" max="5893" width="11.7109375" customWidth="1"/>
    <col min="5894" max="5894" width="8.7109375" customWidth="1"/>
    <col min="5895" max="5895" width="18.7109375" customWidth="1"/>
    <col min="5896" max="5896" width="13.85546875" customWidth="1"/>
    <col min="5897" max="5897" width="13.42578125" customWidth="1"/>
    <col min="5898" max="5898" width="15.140625" customWidth="1"/>
    <col min="5899" max="5899" width="40.7109375" customWidth="1"/>
    <col min="5900" max="5900" width="20.42578125" customWidth="1"/>
    <col min="5901" max="5901" width="17.85546875" customWidth="1"/>
    <col min="5902" max="5902" width="16.7109375" customWidth="1"/>
    <col min="5903" max="5903" width="13.7109375" customWidth="1"/>
    <col min="5904" max="5904" width="14.28515625" customWidth="1"/>
    <col min="5905" max="5905" width="12.7109375" customWidth="1"/>
    <col min="5906" max="5906" width="56.85546875" customWidth="1"/>
    <col min="5907" max="5908" width="0" hidden="1" customWidth="1"/>
    <col min="6145" max="6145" width="4.7109375" customWidth="1"/>
    <col min="6146" max="6146" width="14.140625" customWidth="1"/>
    <col min="6147" max="6147" width="23.42578125" customWidth="1"/>
    <col min="6148" max="6148" width="17.28515625" customWidth="1"/>
    <col min="6149" max="6149" width="11.7109375" customWidth="1"/>
    <col min="6150" max="6150" width="8.7109375" customWidth="1"/>
    <col min="6151" max="6151" width="18.7109375" customWidth="1"/>
    <col min="6152" max="6152" width="13.85546875" customWidth="1"/>
    <col min="6153" max="6153" width="13.42578125" customWidth="1"/>
    <col min="6154" max="6154" width="15.140625" customWidth="1"/>
    <col min="6155" max="6155" width="40.7109375" customWidth="1"/>
    <col min="6156" max="6156" width="20.42578125" customWidth="1"/>
    <col min="6157" max="6157" width="17.85546875" customWidth="1"/>
    <col min="6158" max="6158" width="16.7109375" customWidth="1"/>
    <col min="6159" max="6159" width="13.7109375" customWidth="1"/>
    <col min="6160" max="6160" width="14.28515625" customWidth="1"/>
    <col min="6161" max="6161" width="12.7109375" customWidth="1"/>
    <col min="6162" max="6162" width="56.85546875" customWidth="1"/>
    <col min="6163" max="6164" width="0" hidden="1" customWidth="1"/>
    <col min="6401" max="6401" width="4.7109375" customWidth="1"/>
    <col min="6402" max="6402" width="14.140625" customWidth="1"/>
    <col min="6403" max="6403" width="23.42578125" customWidth="1"/>
    <col min="6404" max="6404" width="17.28515625" customWidth="1"/>
    <col min="6405" max="6405" width="11.7109375" customWidth="1"/>
    <col min="6406" max="6406" width="8.7109375" customWidth="1"/>
    <col min="6407" max="6407" width="18.7109375" customWidth="1"/>
    <col min="6408" max="6408" width="13.85546875" customWidth="1"/>
    <col min="6409" max="6409" width="13.42578125" customWidth="1"/>
    <col min="6410" max="6410" width="15.140625" customWidth="1"/>
    <col min="6411" max="6411" width="40.7109375" customWidth="1"/>
    <col min="6412" max="6412" width="20.42578125" customWidth="1"/>
    <col min="6413" max="6413" width="17.85546875" customWidth="1"/>
    <col min="6414" max="6414" width="16.7109375" customWidth="1"/>
    <col min="6415" max="6415" width="13.7109375" customWidth="1"/>
    <col min="6416" max="6416" width="14.28515625" customWidth="1"/>
    <col min="6417" max="6417" width="12.7109375" customWidth="1"/>
    <col min="6418" max="6418" width="56.85546875" customWidth="1"/>
    <col min="6419" max="6420" width="0" hidden="1" customWidth="1"/>
    <col min="6657" max="6657" width="4.7109375" customWidth="1"/>
    <col min="6658" max="6658" width="14.140625" customWidth="1"/>
    <col min="6659" max="6659" width="23.42578125" customWidth="1"/>
    <col min="6660" max="6660" width="17.28515625" customWidth="1"/>
    <col min="6661" max="6661" width="11.7109375" customWidth="1"/>
    <col min="6662" max="6662" width="8.7109375" customWidth="1"/>
    <col min="6663" max="6663" width="18.7109375" customWidth="1"/>
    <col min="6664" max="6664" width="13.85546875" customWidth="1"/>
    <col min="6665" max="6665" width="13.42578125" customWidth="1"/>
    <col min="6666" max="6666" width="15.140625" customWidth="1"/>
    <col min="6667" max="6667" width="40.7109375" customWidth="1"/>
    <col min="6668" max="6668" width="20.42578125" customWidth="1"/>
    <col min="6669" max="6669" width="17.85546875" customWidth="1"/>
    <col min="6670" max="6670" width="16.7109375" customWidth="1"/>
    <col min="6671" max="6671" width="13.7109375" customWidth="1"/>
    <col min="6672" max="6672" width="14.28515625" customWidth="1"/>
    <col min="6673" max="6673" width="12.7109375" customWidth="1"/>
    <col min="6674" max="6674" width="56.85546875" customWidth="1"/>
    <col min="6675" max="6676" width="0" hidden="1" customWidth="1"/>
    <col min="6913" max="6913" width="4.7109375" customWidth="1"/>
    <col min="6914" max="6914" width="14.140625" customWidth="1"/>
    <col min="6915" max="6915" width="23.42578125" customWidth="1"/>
    <col min="6916" max="6916" width="17.28515625" customWidth="1"/>
    <col min="6917" max="6917" width="11.7109375" customWidth="1"/>
    <col min="6918" max="6918" width="8.7109375" customWidth="1"/>
    <col min="6919" max="6919" width="18.7109375" customWidth="1"/>
    <col min="6920" max="6920" width="13.85546875" customWidth="1"/>
    <col min="6921" max="6921" width="13.42578125" customWidth="1"/>
    <col min="6922" max="6922" width="15.140625" customWidth="1"/>
    <col min="6923" max="6923" width="40.7109375" customWidth="1"/>
    <col min="6924" max="6924" width="20.42578125" customWidth="1"/>
    <col min="6925" max="6925" width="17.85546875" customWidth="1"/>
    <col min="6926" max="6926" width="16.7109375" customWidth="1"/>
    <col min="6927" max="6927" width="13.7109375" customWidth="1"/>
    <col min="6928" max="6928" width="14.28515625" customWidth="1"/>
    <col min="6929" max="6929" width="12.7109375" customWidth="1"/>
    <col min="6930" max="6930" width="56.85546875" customWidth="1"/>
    <col min="6931" max="6932" width="0" hidden="1" customWidth="1"/>
    <col min="7169" max="7169" width="4.7109375" customWidth="1"/>
    <col min="7170" max="7170" width="14.140625" customWidth="1"/>
    <col min="7171" max="7171" width="23.42578125" customWidth="1"/>
    <col min="7172" max="7172" width="17.28515625" customWidth="1"/>
    <col min="7173" max="7173" width="11.7109375" customWidth="1"/>
    <col min="7174" max="7174" width="8.7109375" customWidth="1"/>
    <col min="7175" max="7175" width="18.7109375" customWidth="1"/>
    <col min="7176" max="7176" width="13.85546875" customWidth="1"/>
    <col min="7177" max="7177" width="13.42578125" customWidth="1"/>
    <col min="7178" max="7178" width="15.140625" customWidth="1"/>
    <col min="7179" max="7179" width="40.7109375" customWidth="1"/>
    <col min="7180" max="7180" width="20.42578125" customWidth="1"/>
    <col min="7181" max="7181" width="17.85546875" customWidth="1"/>
    <col min="7182" max="7182" width="16.7109375" customWidth="1"/>
    <col min="7183" max="7183" width="13.7109375" customWidth="1"/>
    <col min="7184" max="7184" width="14.28515625" customWidth="1"/>
    <col min="7185" max="7185" width="12.7109375" customWidth="1"/>
    <col min="7186" max="7186" width="56.85546875" customWidth="1"/>
    <col min="7187" max="7188" width="0" hidden="1" customWidth="1"/>
    <col min="7425" max="7425" width="4.7109375" customWidth="1"/>
    <col min="7426" max="7426" width="14.140625" customWidth="1"/>
    <col min="7427" max="7427" width="23.42578125" customWidth="1"/>
    <col min="7428" max="7428" width="17.28515625" customWidth="1"/>
    <col min="7429" max="7429" width="11.7109375" customWidth="1"/>
    <col min="7430" max="7430" width="8.7109375" customWidth="1"/>
    <col min="7431" max="7431" width="18.7109375" customWidth="1"/>
    <col min="7432" max="7432" width="13.85546875" customWidth="1"/>
    <col min="7433" max="7433" width="13.42578125" customWidth="1"/>
    <col min="7434" max="7434" width="15.140625" customWidth="1"/>
    <col min="7435" max="7435" width="40.7109375" customWidth="1"/>
    <col min="7436" max="7436" width="20.42578125" customWidth="1"/>
    <col min="7437" max="7437" width="17.85546875" customWidth="1"/>
    <col min="7438" max="7438" width="16.7109375" customWidth="1"/>
    <col min="7439" max="7439" width="13.7109375" customWidth="1"/>
    <col min="7440" max="7440" width="14.28515625" customWidth="1"/>
    <col min="7441" max="7441" width="12.7109375" customWidth="1"/>
    <col min="7442" max="7442" width="56.85546875" customWidth="1"/>
    <col min="7443" max="7444" width="0" hidden="1" customWidth="1"/>
    <col min="7681" max="7681" width="4.7109375" customWidth="1"/>
    <col min="7682" max="7682" width="14.140625" customWidth="1"/>
    <col min="7683" max="7683" width="23.42578125" customWidth="1"/>
    <col min="7684" max="7684" width="17.28515625" customWidth="1"/>
    <col min="7685" max="7685" width="11.7109375" customWidth="1"/>
    <col min="7686" max="7686" width="8.7109375" customWidth="1"/>
    <col min="7687" max="7687" width="18.7109375" customWidth="1"/>
    <col min="7688" max="7688" width="13.85546875" customWidth="1"/>
    <col min="7689" max="7689" width="13.42578125" customWidth="1"/>
    <col min="7690" max="7690" width="15.140625" customWidth="1"/>
    <col min="7691" max="7691" width="40.7109375" customWidth="1"/>
    <col min="7692" max="7692" width="20.42578125" customWidth="1"/>
    <col min="7693" max="7693" width="17.85546875" customWidth="1"/>
    <col min="7694" max="7694" width="16.7109375" customWidth="1"/>
    <col min="7695" max="7695" width="13.7109375" customWidth="1"/>
    <col min="7696" max="7696" width="14.28515625" customWidth="1"/>
    <col min="7697" max="7697" width="12.7109375" customWidth="1"/>
    <col min="7698" max="7698" width="56.85546875" customWidth="1"/>
    <col min="7699" max="7700" width="0" hidden="1" customWidth="1"/>
    <col min="7937" max="7937" width="4.7109375" customWidth="1"/>
    <col min="7938" max="7938" width="14.140625" customWidth="1"/>
    <col min="7939" max="7939" width="23.42578125" customWidth="1"/>
    <col min="7940" max="7940" width="17.28515625" customWidth="1"/>
    <col min="7941" max="7941" width="11.7109375" customWidth="1"/>
    <col min="7942" max="7942" width="8.7109375" customWidth="1"/>
    <col min="7943" max="7943" width="18.7109375" customWidth="1"/>
    <col min="7944" max="7944" width="13.85546875" customWidth="1"/>
    <col min="7945" max="7945" width="13.42578125" customWidth="1"/>
    <col min="7946" max="7946" width="15.140625" customWidth="1"/>
    <col min="7947" max="7947" width="40.7109375" customWidth="1"/>
    <col min="7948" max="7948" width="20.42578125" customWidth="1"/>
    <col min="7949" max="7949" width="17.85546875" customWidth="1"/>
    <col min="7950" max="7950" width="16.7109375" customWidth="1"/>
    <col min="7951" max="7951" width="13.7109375" customWidth="1"/>
    <col min="7952" max="7952" width="14.28515625" customWidth="1"/>
    <col min="7953" max="7953" width="12.7109375" customWidth="1"/>
    <col min="7954" max="7954" width="56.85546875" customWidth="1"/>
    <col min="7955" max="7956" width="0" hidden="1" customWidth="1"/>
    <col min="8193" max="8193" width="4.7109375" customWidth="1"/>
    <col min="8194" max="8194" width="14.140625" customWidth="1"/>
    <col min="8195" max="8195" width="23.42578125" customWidth="1"/>
    <col min="8196" max="8196" width="17.28515625" customWidth="1"/>
    <col min="8197" max="8197" width="11.7109375" customWidth="1"/>
    <col min="8198" max="8198" width="8.7109375" customWidth="1"/>
    <col min="8199" max="8199" width="18.7109375" customWidth="1"/>
    <col min="8200" max="8200" width="13.85546875" customWidth="1"/>
    <col min="8201" max="8201" width="13.42578125" customWidth="1"/>
    <col min="8202" max="8202" width="15.140625" customWidth="1"/>
    <col min="8203" max="8203" width="40.7109375" customWidth="1"/>
    <col min="8204" max="8204" width="20.42578125" customWidth="1"/>
    <col min="8205" max="8205" width="17.85546875" customWidth="1"/>
    <col min="8206" max="8206" width="16.7109375" customWidth="1"/>
    <col min="8207" max="8207" width="13.7109375" customWidth="1"/>
    <col min="8208" max="8208" width="14.28515625" customWidth="1"/>
    <col min="8209" max="8209" width="12.7109375" customWidth="1"/>
    <col min="8210" max="8210" width="56.85546875" customWidth="1"/>
    <col min="8211" max="8212" width="0" hidden="1" customWidth="1"/>
    <col min="8449" max="8449" width="4.7109375" customWidth="1"/>
    <col min="8450" max="8450" width="14.140625" customWidth="1"/>
    <col min="8451" max="8451" width="23.42578125" customWidth="1"/>
    <col min="8452" max="8452" width="17.28515625" customWidth="1"/>
    <col min="8453" max="8453" width="11.7109375" customWidth="1"/>
    <col min="8454" max="8454" width="8.7109375" customWidth="1"/>
    <col min="8455" max="8455" width="18.7109375" customWidth="1"/>
    <col min="8456" max="8456" width="13.85546875" customWidth="1"/>
    <col min="8457" max="8457" width="13.42578125" customWidth="1"/>
    <col min="8458" max="8458" width="15.140625" customWidth="1"/>
    <col min="8459" max="8459" width="40.7109375" customWidth="1"/>
    <col min="8460" max="8460" width="20.42578125" customWidth="1"/>
    <col min="8461" max="8461" width="17.85546875" customWidth="1"/>
    <col min="8462" max="8462" width="16.7109375" customWidth="1"/>
    <col min="8463" max="8463" width="13.7109375" customWidth="1"/>
    <col min="8464" max="8464" width="14.28515625" customWidth="1"/>
    <col min="8465" max="8465" width="12.7109375" customWidth="1"/>
    <col min="8466" max="8466" width="56.85546875" customWidth="1"/>
    <col min="8467" max="8468" width="0" hidden="1" customWidth="1"/>
    <col min="8705" max="8705" width="4.7109375" customWidth="1"/>
    <col min="8706" max="8706" width="14.140625" customWidth="1"/>
    <col min="8707" max="8707" width="23.42578125" customWidth="1"/>
    <col min="8708" max="8708" width="17.28515625" customWidth="1"/>
    <col min="8709" max="8709" width="11.7109375" customWidth="1"/>
    <col min="8710" max="8710" width="8.7109375" customWidth="1"/>
    <col min="8711" max="8711" width="18.7109375" customWidth="1"/>
    <col min="8712" max="8712" width="13.85546875" customWidth="1"/>
    <col min="8713" max="8713" width="13.42578125" customWidth="1"/>
    <col min="8714" max="8714" width="15.140625" customWidth="1"/>
    <col min="8715" max="8715" width="40.7109375" customWidth="1"/>
    <col min="8716" max="8716" width="20.42578125" customWidth="1"/>
    <col min="8717" max="8717" width="17.85546875" customWidth="1"/>
    <col min="8718" max="8718" width="16.7109375" customWidth="1"/>
    <col min="8719" max="8719" width="13.7109375" customWidth="1"/>
    <col min="8720" max="8720" width="14.28515625" customWidth="1"/>
    <col min="8721" max="8721" width="12.7109375" customWidth="1"/>
    <col min="8722" max="8722" width="56.85546875" customWidth="1"/>
    <col min="8723" max="8724" width="0" hidden="1" customWidth="1"/>
    <col min="8961" max="8961" width="4.7109375" customWidth="1"/>
    <col min="8962" max="8962" width="14.140625" customWidth="1"/>
    <col min="8963" max="8963" width="23.42578125" customWidth="1"/>
    <col min="8964" max="8964" width="17.28515625" customWidth="1"/>
    <col min="8965" max="8965" width="11.7109375" customWidth="1"/>
    <col min="8966" max="8966" width="8.7109375" customWidth="1"/>
    <col min="8967" max="8967" width="18.7109375" customWidth="1"/>
    <col min="8968" max="8968" width="13.85546875" customWidth="1"/>
    <col min="8969" max="8969" width="13.42578125" customWidth="1"/>
    <col min="8970" max="8970" width="15.140625" customWidth="1"/>
    <col min="8971" max="8971" width="40.7109375" customWidth="1"/>
    <col min="8972" max="8972" width="20.42578125" customWidth="1"/>
    <col min="8973" max="8973" width="17.85546875" customWidth="1"/>
    <col min="8974" max="8974" width="16.7109375" customWidth="1"/>
    <col min="8975" max="8975" width="13.7109375" customWidth="1"/>
    <col min="8976" max="8976" width="14.28515625" customWidth="1"/>
    <col min="8977" max="8977" width="12.7109375" customWidth="1"/>
    <col min="8978" max="8978" width="56.85546875" customWidth="1"/>
    <col min="8979" max="8980" width="0" hidden="1" customWidth="1"/>
    <col min="9217" max="9217" width="4.7109375" customWidth="1"/>
    <col min="9218" max="9218" width="14.140625" customWidth="1"/>
    <col min="9219" max="9219" width="23.42578125" customWidth="1"/>
    <col min="9220" max="9220" width="17.28515625" customWidth="1"/>
    <col min="9221" max="9221" width="11.7109375" customWidth="1"/>
    <col min="9222" max="9222" width="8.7109375" customWidth="1"/>
    <col min="9223" max="9223" width="18.7109375" customWidth="1"/>
    <col min="9224" max="9224" width="13.85546875" customWidth="1"/>
    <col min="9225" max="9225" width="13.42578125" customWidth="1"/>
    <col min="9226" max="9226" width="15.140625" customWidth="1"/>
    <col min="9227" max="9227" width="40.7109375" customWidth="1"/>
    <col min="9228" max="9228" width="20.42578125" customWidth="1"/>
    <col min="9229" max="9229" width="17.85546875" customWidth="1"/>
    <col min="9230" max="9230" width="16.7109375" customWidth="1"/>
    <col min="9231" max="9231" width="13.7109375" customWidth="1"/>
    <col min="9232" max="9232" width="14.28515625" customWidth="1"/>
    <col min="9233" max="9233" width="12.7109375" customWidth="1"/>
    <col min="9234" max="9234" width="56.85546875" customWidth="1"/>
    <col min="9235" max="9236" width="0" hidden="1" customWidth="1"/>
    <col min="9473" max="9473" width="4.7109375" customWidth="1"/>
    <col min="9474" max="9474" width="14.140625" customWidth="1"/>
    <col min="9475" max="9475" width="23.42578125" customWidth="1"/>
    <col min="9476" max="9476" width="17.28515625" customWidth="1"/>
    <col min="9477" max="9477" width="11.7109375" customWidth="1"/>
    <col min="9478" max="9478" width="8.7109375" customWidth="1"/>
    <col min="9479" max="9479" width="18.7109375" customWidth="1"/>
    <col min="9480" max="9480" width="13.85546875" customWidth="1"/>
    <col min="9481" max="9481" width="13.42578125" customWidth="1"/>
    <col min="9482" max="9482" width="15.140625" customWidth="1"/>
    <col min="9483" max="9483" width="40.7109375" customWidth="1"/>
    <col min="9484" max="9484" width="20.42578125" customWidth="1"/>
    <col min="9485" max="9485" width="17.85546875" customWidth="1"/>
    <col min="9486" max="9486" width="16.7109375" customWidth="1"/>
    <col min="9487" max="9487" width="13.7109375" customWidth="1"/>
    <col min="9488" max="9488" width="14.28515625" customWidth="1"/>
    <col min="9489" max="9489" width="12.7109375" customWidth="1"/>
    <col min="9490" max="9490" width="56.85546875" customWidth="1"/>
    <col min="9491" max="9492" width="0" hidden="1" customWidth="1"/>
    <col min="9729" max="9729" width="4.7109375" customWidth="1"/>
    <col min="9730" max="9730" width="14.140625" customWidth="1"/>
    <col min="9731" max="9731" width="23.42578125" customWidth="1"/>
    <col min="9732" max="9732" width="17.28515625" customWidth="1"/>
    <col min="9733" max="9733" width="11.7109375" customWidth="1"/>
    <col min="9734" max="9734" width="8.7109375" customWidth="1"/>
    <col min="9735" max="9735" width="18.7109375" customWidth="1"/>
    <col min="9736" max="9736" width="13.85546875" customWidth="1"/>
    <col min="9737" max="9737" width="13.42578125" customWidth="1"/>
    <col min="9738" max="9738" width="15.140625" customWidth="1"/>
    <col min="9739" max="9739" width="40.7109375" customWidth="1"/>
    <col min="9740" max="9740" width="20.42578125" customWidth="1"/>
    <col min="9741" max="9741" width="17.85546875" customWidth="1"/>
    <col min="9742" max="9742" width="16.7109375" customWidth="1"/>
    <col min="9743" max="9743" width="13.7109375" customWidth="1"/>
    <col min="9744" max="9744" width="14.28515625" customWidth="1"/>
    <col min="9745" max="9745" width="12.7109375" customWidth="1"/>
    <col min="9746" max="9746" width="56.85546875" customWidth="1"/>
    <col min="9747" max="9748" width="0" hidden="1" customWidth="1"/>
    <col min="9985" max="9985" width="4.7109375" customWidth="1"/>
    <col min="9986" max="9986" width="14.140625" customWidth="1"/>
    <col min="9987" max="9987" width="23.42578125" customWidth="1"/>
    <col min="9988" max="9988" width="17.28515625" customWidth="1"/>
    <col min="9989" max="9989" width="11.7109375" customWidth="1"/>
    <col min="9990" max="9990" width="8.7109375" customWidth="1"/>
    <col min="9991" max="9991" width="18.7109375" customWidth="1"/>
    <col min="9992" max="9992" width="13.85546875" customWidth="1"/>
    <col min="9993" max="9993" width="13.42578125" customWidth="1"/>
    <col min="9994" max="9994" width="15.140625" customWidth="1"/>
    <col min="9995" max="9995" width="40.7109375" customWidth="1"/>
    <col min="9996" max="9996" width="20.42578125" customWidth="1"/>
    <col min="9997" max="9997" width="17.85546875" customWidth="1"/>
    <col min="9998" max="9998" width="16.7109375" customWidth="1"/>
    <col min="9999" max="9999" width="13.7109375" customWidth="1"/>
    <col min="10000" max="10000" width="14.28515625" customWidth="1"/>
    <col min="10001" max="10001" width="12.7109375" customWidth="1"/>
    <col min="10002" max="10002" width="56.85546875" customWidth="1"/>
    <col min="10003" max="10004" width="0" hidden="1" customWidth="1"/>
    <col min="10241" max="10241" width="4.7109375" customWidth="1"/>
    <col min="10242" max="10242" width="14.140625" customWidth="1"/>
    <col min="10243" max="10243" width="23.42578125" customWidth="1"/>
    <col min="10244" max="10244" width="17.28515625" customWidth="1"/>
    <col min="10245" max="10245" width="11.7109375" customWidth="1"/>
    <col min="10246" max="10246" width="8.7109375" customWidth="1"/>
    <col min="10247" max="10247" width="18.7109375" customWidth="1"/>
    <col min="10248" max="10248" width="13.85546875" customWidth="1"/>
    <col min="10249" max="10249" width="13.42578125" customWidth="1"/>
    <col min="10250" max="10250" width="15.140625" customWidth="1"/>
    <col min="10251" max="10251" width="40.7109375" customWidth="1"/>
    <col min="10252" max="10252" width="20.42578125" customWidth="1"/>
    <col min="10253" max="10253" width="17.85546875" customWidth="1"/>
    <col min="10254" max="10254" width="16.7109375" customWidth="1"/>
    <col min="10255" max="10255" width="13.7109375" customWidth="1"/>
    <col min="10256" max="10256" width="14.28515625" customWidth="1"/>
    <col min="10257" max="10257" width="12.7109375" customWidth="1"/>
    <col min="10258" max="10258" width="56.85546875" customWidth="1"/>
    <col min="10259" max="10260" width="0" hidden="1" customWidth="1"/>
    <col min="10497" max="10497" width="4.7109375" customWidth="1"/>
    <col min="10498" max="10498" width="14.140625" customWidth="1"/>
    <col min="10499" max="10499" width="23.42578125" customWidth="1"/>
    <col min="10500" max="10500" width="17.28515625" customWidth="1"/>
    <col min="10501" max="10501" width="11.7109375" customWidth="1"/>
    <col min="10502" max="10502" width="8.7109375" customWidth="1"/>
    <col min="10503" max="10503" width="18.7109375" customWidth="1"/>
    <col min="10504" max="10504" width="13.85546875" customWidth="1"/>
    <col min="10505" max="10505" width="13.42578125" customWidth="1"/>
    <col min="10506" max="10506" width="15.140625" customWidth="1"/>
    <col min="10507" max="10507" width="40.7109375" customWidth="1"/>
    <col min="10508" max="10508" width="20.42578125" customWidth="1"/>
    <col min="10509" max="10509" width="17.85546875" customWidth="1"/>
    <col min="10510" max="10510" width="16.7109375" customWidth="1"/>
    <col min="10511" max="10511" width="13.7109375" customWidth="1"/>
    <col min="10512" max="10512" width="14.28515625" customWidth="1"/>
    <col min="10513" max="10513" width="12.7109375" customWidth="1"/>
    <col min="10514" max="10514" width="56.85546875" customWidth="1"/>
    <col min="10515" max="10516" width="0" hidden="1" customWidth="1"/>
    <col min="10753" max="10753" width="4.7109375" customWidth="1"/>
    <col min="10754" max="10754" width="14.140625" customWidth="1"/>
    <col min="10755" max="10755" width="23.42578125" customWidth="1"/>
    <col min="10756" max="10756" width="17.28515625" customWidth="1"/>
    <col min="10757" max="10757" width="11.7109375" customWidth="1"/>
    <col min="10758" max="10758" width="8.7109375" customWidth="1"/>
    <col min="10759" max="10759" width="18.7109375" customWidth="1"/>
    <col min="10760" max="10760" width="13.85546875" customWidth="1"/>
    <col min="10761" max="10761" width="13.42578125" customWidth="1"/>
    <col min="10762" max="10762" width="15.140625" customWidth="1"/>
    <col min="10763" max="10763" width="40.7109375" customWidth="1"/>
    <col min="10764" max="10764" width="20.42578125" customWidth="1"/>
    <col min="10765" max="10765" width="17.85546875" customWidth="1"/>
    <col min="10766" max="10766" width="16.7109375" customWidth="1"/>
    <col min="10767" max="10767" width="13.7109375" customWidth="1"/>
    <col min="10768" max="10768" width="14.28515625" customWidth="1"/>
    <col min="10769" max="10769" width="12.7109375" customWidth="1"/>
    <col min="10770" max="10770" width="56.85546875" customWidth="1"/>
    <col min="10771" max="10772" width="0" hidden="1" customWidth="1"/>
    <col min="11009" max="11009" width="4.7109375" customWidth="1"/>
    <col min="11010" max="11010" width="14.140625" customWidth="1"/>
    <col min="11011" max="11011" width="23.42578125" customWidth="1"/>
    <col min="11012" max="11012" width="17.28515625" customWidth="1"/>
    <col min="11013" max="11013" width="11.7109375" customWidth="1"/>
    <col min="11014" max="11014" width="8.7109375" customWidth="1"/>
    <col min="11015" max="11015" width="18.7109375" customWidth="1"/>
    <col min="11016" max="11016" width="13.85546875" customWidth="1"/>
    <col min="11017" max="11017" width="13.42578125" customWidth="1"/>
    <col min="11018" max="11018" width="15.140625" customWidth="1"/>
    <col min="11019" max="11019" width="40.7109375" customWidth="1"/>
    <col min="11020" max="11020" width="20.42578125" customWidth="1"/>
    <col min="11021" max="11021" width="17.85546875" customWidth="1"/>
    <col min="11022" max="11022" width="16.7109375" customWidth="1"/>
    <col min="11023" max="11023" width="13.7109375" customWidth="1"/>
    <col min="11024" max="11024" width="14.28515625" customWidth="1"/>
    <col min="11025" max="11025" width="12.7109375" customWidth="1"/>
    <col min="11026" max="11026" width="56.85546875" customWidth="1"/>
    <col min="11027" max="11028" width="0" hidden="1" customWidth="1"/>
    <col min="11265" max="11265" width="4.7109375" customWidth="1"/>
    <col min="11266" max="11266" width="14.140625" customWidth="1"/>
    <col min="11267" max="11267" width="23.42578125" customWidth="1"/>
    <col min="11268" max="11268" width="17.28515625" customWidth="1"/>
    <col min="11269" max="11269" width="11.7109375" customWidth="1"/>
    <col min="11270" max="11270" width="8.7109375" customWidth="1"/>
    <col min="11271" max="11271" width="18.7109375" customWidth="1"/>
    <col min="11272" max="11272" width="13.85546875" customWidth="1"/>
    <col min="11273" max="11273" width="13.42578125" customWidth="1"/>
    <col min="11274" max="11274" width="15.140625" customWidth="1"/>
    <col min="11275" max="11275" width="40.7109375" customWidth="1"/>
    <col min="11276" max="11276" width="20.42578125" customWidth="1"/>
    <col min="11277" max="11277" width="17.85546875" customWidth="1"/>
    <col min="11278" max="11278" width="16.7109375" customWidth="1"/>
    <col min="11279" max="11279" width="13.7109375" customWidth="1"/>
    <col min="11280" max="11280" width="14.28515625" customWidth="1"/>
    <col min="11281" max="11281" width="12.7109375" customWidth="1"/>
    <col min="11282" max="11282" width="56.85546875" customWidth="1"/>
    <col min="11283" max="11284" width="0" hidden="1" customWidth="1"/>
    <col min="11521" max="11521" width="4.7109375" customWidth="1"/>
    <col min="11522" max="11522" width="14.140625" customWidth="1"/>
    <col min="11523" max="11523" width="23.42578125" customWidth="1"/>
    <col min="11524" max="11524" width="17.28515625" customWidth="1"/>
    <col min="11525" max="11525" width="11.7109375" customWidth="1"/>
    <col min="11526" max="11526" width="8.7109375" customWidth="1"/>
    <col min="11527" max="11527" width="18.7109375" customWidth="1"/>
    <col min="11528" max="11528" width="13.85546875" customWidth="1"/>
    <col min="11529" max="11529" width="13.42578125" customWidth="1"/>
    <col min="11530" max="11530" width="15.140625" customWidth="1"/>
    <col min="11531" max="11531" width="40.7109375" customWidth="1"/>
    <col min="11532" max="11532" width="20.42578125" customWidth="1"/>
    <col min="11533" max="11533" width="17.85546875" customWidth="1"/>
    <col min="11534" max="11534" width="16.7109375" customWidth="1"/>
    <col min="11535" max="11535" width="13.7109375" customWidth="1"/>
    <col min="11536" max="11536" width="14.28515625" customWidth="1"/>
    <col min="11537" max="11537" width="12.7109375" customWidth="1"/>
    <col min="11538" max="11538" width="56.85546875" customWidth="1"/>
    <col min="11539" max="11540" width="0" hidden="1" customWidth="1"/>
    <col min="11777" max="11777" width="4.7109375" customWidth="1"/>
    <col min="11778" max="11778" width="14.140625" customWidth="1"/>
    <col min="11779" max="11779" width="23.42578125" customWidth="1"/>
    <col min="11780" max="11780" width="17.28515625" customWidth="1"/>
    <col min="11781" max="11781" width="11.7109375" customWidth="1"/>
    <col min="11782" max="11782" width="8.7109375" customWidth="1"/>
    <col min="11783" max="11783" width="18.7109375" customWidth="1"/>
    <col min="11784" max="11784" width="13.85546875" customWidth="1"/>
    <col min="11785" max="11785" width="13.42578125" customWidth="1"/>
    <col min="11786" max="11786" width="15.140625" customWidth="1"/>
    <col min="11787" max="11787" width="40.7109375" customWidth="1"/>
    <col min="11788" max="11788" width="20.42578125" customWidth="1"/>
    <col min="11789" max="11789" width="17.85546875" customWidth="1"/>
    <col min="11790" max="11790" width="16.7109375" customWidth="1"/>
    <col min="11791" max="11791" width="13.7109375" customWidth="1"/>
    <col min="11792" max="11792" width="14.28515625" customWidth="1"/>
    <col min="11793" max="11793" width="12.7109375" customWidth="1"/>
    <col min="11794" max="11794" width="56.85546875" customWidth="1"/>
    <col min="11795" max="11796" width="0" hidden="1" customWidth="1"/>
    <col min="12033" max="12033" width="4.7109375" customWidth="1"/>
    <col min="12034" max="12034" width="14.140625" customWidth="1"/>
    <col min="12035" max="12035" width="23.42578125" customWidth="1"/>
    <col min="12036" max="12036" width="17.28515625" customWidth="1"/>
    <col min="12037" max="12037" width="11.7109375" customWidth="1"/>
    <col min="12038" max="12038" width="8.7109375" customWidth="1"/>
    <col min="12039" max="12039" width="18.7109375" customWidth="1"/>
    <col min="12040" max="12040" width="13.85546875" customWidth="1"/>
    <col min="12041" max="12041" width="13.42578125" customWidth="1"/>
    <col min="12042" max="12042" width="15.140625" customWidth="1"/>
    <col min="12043" max="12043" width="40.7109375" customWidth="1"/>
    <col min="12044" max="12044" width="20.42578125" customWidth="1"/>
    <col min="12045" max="12045" width="17.85546875" customWidth="1"/>
    <col min="12046" max="12046" width="16.7109375" customWidth="1"/>
    <col min="12047" max="12047" width="13.7109375" customWidth="1"/>
    <col min="12048" max="12048" width="14.28515625" customWidth="1"/>
    <col min="12049" max="12049" width="12.7109375" customWidth="1"/>
    <col min="12050" max="12050" width="56.85546875" customWidth="1"/>
    <col min="12051" max="12052" width="0" hidden="1" customWidth="1"/>
    <col min="12289" max="12289" width="4.7109375" customWidth="1"/>
    <col min="12290" max="12290" width="14.140625" customWidth="1"/>
    <col min="12291" max="12291" width="23.42578125" customWidth="1"/>
    <col min="12292" max="12292" width="17.28515625" customWidth="1"/>
    <col min="12293" max="12293" width="11.7109375" customWidth="1"/>
    <col min="12294" max="12294" width="8.7109375" customWidth="1"/>
    <col min="12295" max="12295" width="18.7109375" customWidth="1"/>
    <col min="12296" max="12296" width="13.85546875" customWidth="1"/>
    <col min="12297" max="12297" width="13.42578125" customWidth="1"/>
    <col min="12298" max="12298" width="15.140625" customWidth="1"/>
    <col min="12299" max="12299" width="40.7109375" customWidth="1"/>
    <col min="12300" max="12300" width="20.42578125" customWidth="1"/>
    <col min="12301" max="12301" width="17.85546875" customWidth="1"/>
    <col min="12302" max="12302" width="16.7109375" customWidth="1"/>
    <col min="12303" max="12303" width="13.7109375" customWidth="1"/>
    <col min="12304" max="12304" width="14.28515625" customWidth="1"/>
    <col min="12305" max="12305" width="12.7109375" customWidth="1"/>
    <col min="12306" max="12306" width="56.85546875" customWidth="1"/>
    <col min="12307" max="12308" width="0" hidden="1" customWidth="1"/>
    <col min="12545" max="12545" width="4.7109375" customWidth="1"/>
    <col min="12546" max="12546" width="14.140625" customWidth="1"/>
    <col min="12547" max="12547" width="23.42578125" customWidth="1"/>
    <col min="12548" max="12548" width="17.28515625" customWidth="1"/>
    <col min="12549" max="12549" width="11.7109375" customWidth="1"/>
    <col min="12550" max="12550" width="8.7109375" customWidth="1"/>
    <col min="12551" max="12551" width="18.7109375" customWidth="1"/>
    <col min="12552" max="12552" width="13.85546875" customWidth="1"/>
    <col min="12553" max="12553" width="13.42578125" customWidth="1"/>
    <col min="12554" max="12554" width="15.140625" customWidth="1"/>
    <col min="12555" max="12555" width="40.7109375" customWidth="1"/>
    <col min="12556" max="12556" width="20.42578125" customWidth="1"/>
    <col min="12557" max="12557" width="17.85546875" customWidth="1"/>
    <col min="12558" max="12558" width="16.7109375" customWidth="1"/>
    <col min="12559" max="12559" width="13.7109375" customWidth="1"/>
    <col min="12560" max="12560" width="14.28515625" customWidth="1"/>
    <col min="12561" max="12561" width="12.7109375" customWidth="1"/>
    <col min="12562" max="12562" width="56.85546875" customWidth="1"/>
    <col min="12563" max="12564" width="0" hidden="1" customWidth="1"/>
    <col min="12801" max="12801" width="4.7109375" customWidth="1"/>
    <col min="12802" max="12802" width="14.140625" customWidth="1"/>
    <col min="12803" max="12803" width="23.42578125" customWidth="1"/>
    <col min="12804" max="12804" width="17.28515625" customWidth="1"/>
    <col min="12805" max="12805" width="11.7109375" customWidth="1"/>
    <col min="12806" max="12806" width="8.7109375" customWidth="1"/>
    <col min="12807" max="12807" width="18.7109375" customWidth="1"/>
    <col min="12808" max="12808" width="13.85546875" customWidth="1"/>
    <col min="12809" max="12809" width="13.42578125" customWidth="1"/>
    <col min="12810" max="12810" width="15.140625" customWidth="1"/>
    <col min="12811" max="12811" width="40.7109375" customWidth="1"/>
    <col min="12812" max="12812" width="20.42578125" customWidth="1"/>
    <col min="12813" max="12813" width="17.85546875" customWidth="1"/>
    <col min="12814" max="12814" width="16.7109375" customWidth="1"/>
    <col min="12815" max="12815" width="13.7109375" customWidth="1"/>
    <col min="12816" max="12816" width="14.28515625" customWidth="1"/>
    <col min="12817" max="12817" width="12.7109375" customWidth="1"/>
    <col min="12818" max="12818" width="56.85546875" customWidth="1"/>
    <col min="12819" max="12820" width="0" hidden="1" customWidth="1"/>
    <col min="13057" max="13057" width="4.7109375" customWidth="1"/>
    <col min="13058" max="13058" width="14.140625" customWidth="1"/>
    <col min="13059" max="13059" width="23.42578125" customWidth="1"/>
    <col min="13060" max="13060" width="17.28515625" customWidth="1"/>
    <col min="13061" max="13061" width="11.7109375" customWidth="1"/>
    <col min="13062" max="13062" width="8.7109375" customWidth="1"/>
    <col min="13063" max="13063" width="18.7109375" customWidth="1"/>
    <col min="13064" max="13064" width="13.85546875" customWidth="1"/>
    <col min="13065" max="13065" width="13.42578125" customWidth="1"/>
    <col min="13066" max="13066" width="15.140625" customWidth="1"/>
    <col min="13067" max="13067" width="40.7109375" customWidth="1"/>
    <col min="13068" max="13068" width="20.42578125" customWidth="1"/>
    <col min="13069" max="13069" width="17.85546875" customWidth="1"/>
    <col min="13070" max="13070" width="16.7109375" customWidth="1"/>
    <col min="13071" max="13071" width="13.7109375" customWidth="1"/>
    <col min="13072" max="13072" width="14.28515625" customWidth="1"/>
    <col min="13073" max="13073" width="12.7109375" customWidth="1"/>
    <col min="13074" max="13074" width="56.85546875" customWidth="1"/>
    <col min="13075" max="13076" width="0" hidden="1" customWidth="1"/>
    <col min="13313" max="13313" width="4.7109375" customWidth="1"/>
    <col min="13314" max="13314" width="14.140625" customWidth="1"/>
    <col min="13315" max="13315" width="23.42578125" customWidth="1"/>
    <col min="13316" max="13316" width="17.28515625" customWidth="1"/>
    <col min="13317" max="13317" width="11.7109375" customWidth="1"/>
    <col min="13318" max="13318" width="8.7109375" customWidth="1"/>
    <col min="13319" max="13319" width="18.7109375" customWidth="1"/>
    <col min="13320" max="13320" width="13.85546875" customWidth="1"/>
    <col min="13321" max="13321" width="13.42578125" customWidth="1"/>
    <col min="13322" max="13322" width="15.140625" customWidth="1"/>
    <col min="13323" max="13323" width="40.7109375" customWidth="1"/>
    <col min="13324" max="13324" width="20.42578125" customWidth="1"/>
    <col min="13325" max="13325" width="17.85546875" customWidth="1"/>
    <col min="13326" max="13326" width="16.7109375" customWidth="1"/>
    <col min="13327" max="13327" width="13.7109375" customWidth="1"/>
    <col min="13328" max="13328" width="14.28515625" customWidth="1"/>
    <col min="13329" max="13329" width="12.7109375" customWidth="1"/>
    <col min="13330" max="13330" width="56.85546875" customWidth="1"/>
    <col min="13331" max="13332" width="0" hidden="1" customWidth="1"/>
    <col min="13569" max="13569" width="4.7109375" customWidth="1"/>
    <col min="13570" max="13570" width="14.140625" customWidth="1"/>
    <col min="13571" max="13571" width="23.42578125" customWidth="1"/>
    <col min="13572" max="13572" width="17.28515625" customWidth="1"/>
    <col min="13573" max="13573" width="11.7109375" customWidth="1"/>
    <col min="13574" max="13574" width="8.7109375" customWidth="1"/>
    <col min="13575" max="13575" width="18.7109375" customWidth="1"/>
    <col min="13576" max="13576" width="13.85546875" customWidth="1"/>
    <col min="13577" max="13577" width="13.42578125" customWidth="1"/>
    <col min="13578" max="13578" width="15.140625" customWidth="1"/>
    <col min="13579" max="13579" width="40.7109375" customWidth="1"/>
    <col min="13580" max="13580" width="20.42578125" customWidth="1"/>
    <col min="13581" max="13581" width="17.85546875" customWidth="1"/>
    <col min="13582" max="13582" width="16.7109375" customWidth="1"/>
    <col min="13583" max="13583" width="13.7109375" customWidth="1"/>
    <col min="13584" max="13584" width="14.28515625" customWidth="1"/>
    <col min="13585" max="13585" width="12.7109375" customWidth="1"/>
    <col min="13586" max="13586" width="56.85546875" customWidth="1"/>
    <col min="13587" max="13588" width="0" hidden="1" customWidth="1"/>
    <col min="13825" max="13825" width="4.7109375" customWidth="1"/>
    <col min="13826" max="13826" width="14.140625" customWidth="1"/>
    <col min="13827" max="13827" width="23.42578125" customWidth="1"/>
    <col min="13828" max="13828" width="17.28515625" customWidth="1"/>
    <col min="13829" max="13829" width="11.7109375" customWidth="1"/>
    <col min="13830" max="13830" width="8.7109375" customWidth="1"/>
    <col min="13831" max="13831" width="18.7109375" customWidth="1"/>
    <col min="13832" max="13832" width="13.85546875" customWidth="1"/>
    <col min="13833" max="13833" width="13.42578125" customWidth="1"/>
    <col min="13834" max="13834" width="15.140625" customWidth="1"/>
    <col min="13835" max="13835" width="40.7109375" customWidth="1"/>
    <col min="13836" max="13836" width="20.42578125" customWidth="1"/>
    <col min="13837" max="13837" width="17.85546875" customWidth="1"/>
    <col min="13838" max="13838" width="16.7109375" customWidth="1"/>
    <col min="13839" max="13839" width="13.7109375" customWidth="1"/>
    <col min="13840" max="13840" width="14.28515625" customWidth="1"/>
    <col min="13841" max="13841" width="12.7109375" customWidth="1"/>
    <col min="13842" max="13842" width="56.85546875" customWidth="1"/>
    <col min="13843" max="13844" width="0" hidden="1" customWidth="1"/>
    <col min="14081" max="14081" width="4.7109375" customWidth="1"/>
    <col min="14082" max="14082" width="14.140625" customWidth="1"/>
    <col min="14083" max="14083" width="23.42578125" customWidth="1"/>
    <col min="14084" max="14084" width="17.28515625" customWidth="1"/>
    <col min="14085" max="14085" width="11.7109375" customWidth="1"/>
    <col min="14086" max="14086" width="8.7109375" customWidth="1"/>
    <col min="14087" max="14087" width="18.7109375" customWidth="1"/>
    <col min="14088" max="14088" width="13.85546875" customWidth="1"/>
    <col min="14089" max="14089" width="13.42578125" customWidth="1"/>
    <col min="14090" max="14090" width="15.140625" customWidth="1"/>
    <col min="14091" max="14091" width="40.7109375" customWidth="1"/>
    <col min="14092" max="14092" width="20.42578125" customWidth="1"/>
    <col min="14093" max="14093" width="17.85546875" customWidth="1"/>
    <col min="14094" max="14094" width="16.7109375" customWidth="1"/>
    <col min="14095" max="14095" width="13.7109375" customWidth="1"/>
    <col min="14096" max="14096" width="14.28515625" customWidth="1"/>
    <col min="14097" max="14097" width="12.7109375" customWidth="1"/>
    <col min="14098" max="14098" width="56.85546875" customWidth="1"/>
    <col min="14099" max="14100" width="0" hidden="1" customWidth="1"/>
    <col min="14337" max="14337" width="4.7109375" customWidth="1"/>
    <col min="14338" max="14338" width="14.140625" customWidth="1"/>
    <col min="14339" max="14339" width="23.42578125" customWidth="1"/>
    <col min="14340" max="14340" width="17.28515625" customWidth="1"/>
    <col min="14341" max="14341" width="11.7109375" customWidth="1"/>
    <col min="14342" max="14342" width="8.7109375" customWidth="1"/>
    <col min="14343" max="14343" width="18.7109375" customWidth="1"/>
    <col min="14344" max="14344" width="13.85546875" customWidth="1"/>
    <col min="14345" max="14345" width="13.42578125" customWidth="1"/>
    <col min="14346" max="14346" width="15.140625" customWidth="1"/>
    <col min="14347" max="14347" width="40.7109375" customWidth="1"/>
    <col min="14348" max="14348" width="20.42578125" customWidth="1"/>
    <col min="14349" max="14349" width="17.85546875" customWidth="1"/>
    <col min="14350" max="14350" width="16.7109375" customWidth="1"/>
    <col min="14351" max="14351" width="13.7109375" customWidth="1"/>
    <col min="14352" max="14352" width="14.28515625" customWidth="1"/>
    <col min="14353" max="14353" width="12.7109375" customWidth="1"/>
    <col min="14354" max="14354" width="56.85546875" customWidth="1"/>
    <col min="14355" max="14356" width="0" hidden="1" customWidth="1"/>
    <col min="14593" max="14593" width="4.7109375" customWidth="1"/>
    <col min="14594" max="14594" width="14.140625" customWidth="1"/>
    <col min="14595" max="14595" width="23.42578125" customWidth="1"/>
    <col min="14596" max="14596" width="17.28515625" customWidth="1"/>
    <col min="14597" max="14597" width="11.7109375" customWidth="1"/>
    <col min="14598" max="14598" width="8.7109375" customWidth="1"/>
    <col min="14599" max="14599" width="18.7109375" customWidth="1"/>
    <col min="14600" max="14600" width="13.85546875" customWidth="1"/>
    <col min="14601" max="14601" width="13.42578125" customWidth="1"/>
    <col min="14602" max="14602" width="15.140625" customWidth="1"/>
    <col min="14603" max="14603" width="40.7109375" customWidth="1"/>
    <col min="14604" max="14604" width="20.42578125" customWidth="1"/>
    <col min="14605" max="14605" width="17.85546875" customWidth="1"/>
    <col min="14606" max="14606" width="16.7109375" customWidth="1"/>
    <col min="14607" max="14607" width="13.7109375" customWidth="1"/>
    <col min="14608" max="14608" width="14.28515625" customWidth="1"/>
    <col min="14609" max="14609" width="12.7109375" customWidth="1"/>
    <col min="14610" max="14610" width="56.85546875" customWidth="1"/>
    <col min="14611" max="14612" width="0" hidden="1" customWidth="1"/>
    <col min="14849" max="14849" width="4.7109375" customWidth="1"/>
    <col min="14850" max="14850" width="14.140625" customWidth="1"/>
    <col min="14851" max="14851" width="23.42578125" customWidth="1"/>
    <col min="14852" max="14852" width="17.28515625" customWidth="1"/>
    <col min="14853" max="14853" width="11.7109375" customWidth="1"/>
    <col min="14854" max="14854" width="8.7109375" customWidth="1"/>
    <col min="14855" max="14855" width="18.7109375" customWidth="1"/>
    <col min="14856" max="14856" width="13.85546875" customWidth="1"/>
    <col min="14857" max="14857" width="13.42578125" customWidth="1"/>
    <col min="14858" max="14858" width="15.140625" customWidth="1"/>
    <col min="14859" max="14859" width="40.7109375" customWidth="1"/>
    <col min="14860" max="14860" width="20.42578125" customWidth="1"/>
    <col min="14861" max="14861" width="17.85546875" customWidth="1"/>
    <col min="14862" max="14862" width="16.7109375" customWidth="1"/>
    <col min="14863" max="14863" width="13.7109375" customWidth="1"/>
    <col min="14864" max="14864" width="14.28515625" customWidth="1"/>
    <col min="14865" max="14865" width="12.7109375" customWidth="1"/>
    <col min="14866" max="14866" width="56.85546875" customWidth="1"/>
    <col min="14867" max="14868" width="0" hidden="1" customWidth="1"/>
    <col min="15105" max="15105" width="4.7109375" customWidth="1"/>
    <col min="15106" max="15106" width="14.140625" customWidth="1"/>
    <col min="15107" max="15107" width="23.42578125" customWidth="1"/>
    <col min="15108" max="15108" width="17.28515625" customWidth="1"/>
    <col min="15109" max="15109" width="11.7109375" customWidth="1"/>
    <col min="15110" max="15110" width="8.7109375" customWidth="1"/>
    <col min="15111" max="15111" width="18.7109375" customWidth="1"/>
    <col min="15112" max="15112" width="13.85546875" customWidth="1"/>
    <col min="15113" max="15113" width="13.42578125" customWidth="1"/>
    <col min="15114" max="15114" width="15.140625" customWidth="1"/>
    <col min="15115" max="15115" width="40.7109375" customWidth="1"/>
    <col min="15116" max="15116" width="20.42578125" customWidth="1"/>
    <col min="15117" max="15117" width="17.85546875" customWidth="1"/>
    <col min="15118" max="15118" width="16.7109375" customWidth="1"/>
    <col min="15119" max="15119" width="13.7109375" customWidth="1"/>
    <col min="15120" max="15120" width="14.28515625" customWidth="1"/>
    <col min="15121" max="15121" width="12.7109375" customWidth="1"/>
    <col min="15122" max="15122" width="56.85546875" customWidth="1"/>
    <col min="15123" max="15124" width="0" hidden="1" customWidth="1"/>
    <col min="15361" max="15361" width="4.7109375" customWidth="1"/>
    <col min="15362" max="15362" width="14.140625" customWidth="1"/>
    <col min="15363" max="15363" width="23.42578125" customWidth="1"/>
    <col min="15364" max="15364" width="17.28515625" customWidth="1"/>
    <col min="15365" max="15365" width="11.7109375" customWidth="1"/>
    <col min="15366" max="15366" width="8.7109375" customWidth="1"/>
    <col min="15367" max="15367" width="18.7109375" customWidth="1"/>
    <col min="15368" max="15368" width="13.85546875" customWidth="1"/>
    <col min="15369" max="15369" width="13.42578125" customWidth="1"/>
    <col min="15370" max="15370" width="15.140625" customWidth="1"/>
    <col min="15371" max="15371" width="40.7109375" customWidth="1"/>
    <col min="15372" max="15372" width="20.42578125" customWidth="1"/>
    <col min="15373" max="15373" width="17.85546875" customWidth="1"/>
    <col min="15374" max="15374" width="16.7109375" customWidth="1"/>
    <col min="15375" max="15375" width="13.7109375" customWidth="1"/>
    <col min="15376" max="15376" width="14.28515625" customWidth="1"/>
    <col min="15377" max="15377" width="12.7109375" customWidth="1"/>
    <col min="15378" max="15378" width="56.85546875" customWidth="1"/>
    <col min="15379" max="15380" width="0" hidden="1" customWidth="1"/>
    <col min="15617" max="15617" width="4.7109375" customWidth="1"/>
    <col min="15618" max="15618" width="14.140625" customWidth="1"/>
    <col min="15619" max="15619" width="23.42578125" customWidth="1"/>
    <col min="15620" max="15620" width="17.28515625" customWidth="1"/>
    <col min="15621" max="15621" width="11.7109375" customWidth="1"/>
    <col min="15622" max="15622" width="8.7109375" customWidth="1"/>
    <col min="15623" max="15623" width="18.7109375" customWidth="1"/>
    <col min="15624" max="15624" width="13.85546875" customWidth="1"/>
    <col min="15625" max="15625" width="13.42578125" customWidth="1"/>
    <col min="15626" max="15626" width="15.140625" customWidth="1"/>
    <col min="15627" max="15627" width="40.7109375" customWidth="1"/>
    <col min="15628" max="15628" width="20.42578125" customWidth="1"/>
    <col min="15629" max="15629" width="17.85546875" customWidth="1"/>
    <col min="15630" max="15630" width="16.7109375" customWidth="1"/>
    <col min="15631" max="15631" width="13.7109375" customWidth="1"/>
    <col min="15632" max="15632" width="14.28515625" customWidth="1"/>
    <col min="15633" max="15633" width="12.7109375" customWidth="1"/>
    <col min="15634" max="15634" width="56.85546875" customWidth="1"/>
    <col min="15635" max="15636" width="0" hidden="1" customWidth="1"/>
    <col min="15873" max="15873" width="4.7109375" customWidth="1"/>
    <col min="15874" max="15874" width="14.140625" customWidth="1"/>
    <col min="15875" max="15875" width="23.42578125" customWidth="1"/>
    <col min="15876" max="15876" width="17.28515625" customWidth="1"/>
    <col min="15877" max="15877" width="11.7109375" customWidth="1"/>
    <col min="15878" max="15878" width="8.7109375" customWidth="1"/>
    <col min="15879" max="15879" width="18.7109375" customWidth="1"/>
    <col min="15880" max="15880" width="13.85546875" customWidth="1"/>
    <col min="15881" max="15881" width="13.42578125" customWidth="1"/>
    <col min="15882" max="15882" width="15.140625" customWidth="1"/>
    <col min="15883" max="15883" width="40.7109375" customWidth="1"/>
    <col min="15884" max="15884" width="20.42578125" customWidth="1"/>
    <col min="15885" max="15885" width="17.85546875" customWidth="1"/>
    <col min="15886" max="15886" width="16.7109375" customWidth="1"/>
    <col min="15887" max="15887" width="13.7109375" customWidth="1"/>
    <col min="15888" max="15888" width="14.28515625" customWidth="1"/>
    <col min="15889" max="15889" width="12.7109375" customWidth="1"/>
    <col min="15890" max="15890" width="56.85546875" customWidth="1"/>
    <col min="15891" max="15892" width="0" hidden="1" customWidth="1"/>
    <col min="16129" max="16129" width="4.7109375" customWidth="1"/>
    <col min="16130" max="16130" width="14.140625" customWidth="1"/>
    <col min="16131" max="16131" width="23.42578125" customWidth="1"/>
    <col min="16132" max="16132" width="17.28515625" customWidth="1"/>
    <col min="16133" max="16133" width="11.7109375" customWidth="1"/>
    <col min="16134" max="16134" width="8.7109375" customWidth="1"/>
    <col min="16135" max="16135" width="18.7109375" customWidth="1"/>
    <col min="16136" max="16136" width="13.85546875" customWidth="1"/>
    <col min="16137" max="16137" width="13.42578125" customWidth="1"/>
    <col min="16138" max="16138" width="15.140625" customWidth="1"/>
    <col min="16139" max="16139" width="40.7109375" customWidth="1"/>
    <col min="16140" max="16140" width="20.42578125" customWidth="1"/>
    <col min="16141" max="16141" width="17.85546875" customWidth="1"/>
    <col min="16142" max="16142" width="16.7109375" customWidth="1"/>
    <col min="16143" max="16143" width="13.7109375" customWidth="1"/>
    <col min="16144" max="16144" width="14.28515625" customWidth="1"/>
    <col min="16145" max="16145" width="12.7109375" customWidth="1"/>
    <col min="16146" max="16146" width="56.85546875" customWidth="1"/>
    <col min="16147" max="16148" width="0" hidden="1" customWidth="1"/>
  </cols>
  <sheetData>
    <row r="1" spans="1:89" ht="29.25" thickBot="1" x14ac:dyDescent="0.5">
      <c r="B1" s="165" t="s">
        <v>617</v>
      </c>
      <c r="C1" s="489"/>
      <c r="D1" s="489"/>
      <c r="E1" s="489"/>
      <c r="F1" s="489"/>
      <c r="G1" s="494"/>
      <c r="H1" s="523"/>
      <c r="I1" s="165"/>
      <c r="J1" s="165"/>
      <c r="K1" s="165"/>
      <c r="L1" s="165"/>
      <c r="M1" s="165"/>
      <c r="N1" s="165"/>
      <c r="O1" s="165"/>
      <c r="P1" s="165"/>
      <c r="Q1" s="165"/>
      <c r="R1" s="231" t="s">
        <v>293</v>
      </c>
    </row>
    <row r="2" spans="1:89" ht="32.25" customHeight="1" x14ac:dyDescent="0.25">
      <c r="A2" s="1190" t="s">
        <v>327</v>
      </c>
      <c r="B2" s="1108" t="s">
        <v>144</v>
      </c>
      <c r="C2" s="1108" t="s">
        <v>135</v>
      </c>
      <c r="D2" s="1108" t="s">
        <v>586</v>
      </c>
      <c r="E2" s="1108" t="s">
        <v>136</v>
      </c>
      <c r="F2" s="1113" t="s">
        <v>140</v>
      </c>
      <c r="G2" s="1182" t="s">
        <v>207</v>
      </c>
      <c r="H2" s="1180" t="s">
        <v>500</v>
      </c>
      <c r="I2" s="1108" t="s">
        <v>357</v>
      </c>
      <c r="J2" s="1108" t="s">
        <v>137</v>
      </c>
      <c r="K2" s="1157" t="s">
        <v>208</v>
      </c>
      <c r="L2" s="1161" t="s">
        <v>310</v>
      </c>
      <c r="M2" s="1163" t="s">
        <v>308</v>
      </c>
      <c r="N2" s="1164"/>
      <c r="O2" s="1165"/>
      <c r="P2" s="1159" t="s">
        <v>309</v>
      </c>
      <c r="Q2" s="1155" t="s">
        <v>269</v>
      </c>
      <c r="R2" s="1149" t="s">
        <v>209</v>
      </c>
      <c r="S2" s="1151" t="s">
        <v>396</v>
      </c>
      <c r="T2" s="1152"/>
    </row>
    <row r="3" spans="1:89" ht="164.25" customHeight="1" x14ac:dyDescent="0.25">
      <c r="A3" s="1191"/>
      <c r="B3" s="1109"/>
      <c r="C3" s="1109"/>
      <c r="D3" s="857"/>
      <c r="E3" s="1109"/>
      <c r="F3" s="1114"/>
      <c r="G3" s="1183"/>
      <c r="H3" s="1181"/>
      <c r="I3" s="1109"/>
      <c r="J3" s="1109"/>
      <c r="K3" s="1158"/>
      <c r="L3" s="1162"/>
      <c r="M3" s="754" t="s">
        <v>211</v>
      </c>
      <c r="N3" s="532" t="s">
        <v>212</v>
      </c>
      <c r="O3" s="755" t="s">
        <v>276</v>
      </c>
      <c r="P3" s="1160"/>
      <c r="Q3" s="1156"/>
      <c r="R3" s="1150"/>
      <c r="S3" s="239" t="s">
        <v>397</v>
      </c>
      <c r="T3" s="369" t="s">
        <v>194</v>
      </c>
    </row>
    <row r="4" spans="1:89" ht="48.75" customHeight="1" thickBot="1" x14ac:dyDescent="0.3">
      <c r="A4" s="371" t="s">
        <v>259</v>
      </c>
      <c r="B4" s="236" t="s">
        <v>260</v>
      </c>
      <c r="C4" s="236" t="s">
        <v>261</v>
      </c>
      <c r="D4" s="236" t="s">
        <v>262</v>
      </c>
      <c r="E4" s="236" t="s">
        <v>263</v>
      </c>
      <c r="F4" s="236" t="s">
        <v>264</v>
      </c>
      <c r="G4" s="236" t="s">
        <v>265</v>
      </c>
      <c r="H4" s="524" t="s">
        <v>266</v>
      </c>
      <c r="I4" s="236" t="s">
        <v>267</v>
      </c>
      <c r="J4" s="237" t="s">
        <v>268</v>
      </c>
      <c r="K4" s="237" t="s">
        <v>501</v>
      </c>
      <c r="L4" s="753" t="s">
        <v>587</v>
      </c>
      <c r="M4" s="371" t="s">
        <v>588</v>
      </c>
      <c r="N4" s="238" t="s">
        <v>502</v>
      </c>
      <c r="O4" s="756" t="s">
        <v>589</v>
      </c>
      <c r="P4" s="757" t="s">
        <v>590</v>
      </c>
      <c r="Q4" s="756" t="s">
        <v>591</v>
      </c>
      <c r="R4" s="531" t="s">
        <v>592</v>
      </c>
      <c r="S4" s="238" t="s">
        <v>398</v>
      </c>
      <c r="T4" s="236" t="s">
        <v>399</v>
      </c>
    </row>
    <row r="5" spans="1:89" ht="409.5" customHeight="1" x14ac:dyDescent="0.25">
      <c r="A5" s="1195">
        <v>1</v>
      </c>
      <c r="B5" s="1192" t="s">
        <v>63</v>
      </c>
      <c r="C5" s="1194" t="s">
        <v>325</v>
      </c>
      <c r="D5" s="1189" t="s">
        <v>594</v>
      </c>
      <c r="E5" s="1179" t="s">
        <v>73</v>
      </c>
      <c r="F5" s="1115" t="s">
        <v>8</v>
      </c>
      <c r="G5" s="1185">
        <v>362375172.18000001</v>
      </c>
      <c r="H5" s="1110" t="s">
        <v>63</v>
      </c>
      <c r="I5" s="1153" t="s">
        <v>283</v>
      </c>
      <c r="J5" s="594" t="s">
        <v>138</v>
      </c>
      <c r="K5" s="595" t="s">
        <v>280</v>
      </c>
      <c r="L5" s="596">
        <v>101386743</v>
      </c>
      <c r="M5" s="596">
        <v>1004341.5</v>
      </c>
      <c r="N5" s="737" t="s">
        <v>706</v>
      </c>
      <c r="O5" s="597"/>
      <c r="P5" s="598">
        <f>M5/L5</f>
        <v>9.9060436333377432E-3</v>
      </c>
      <c r="Q5" s="1154">
        <f>(M5+M6+M7)/G5</f>
        <v>2.7715516324090788E-3</v>
      </c>
      <c r="R5" s="746" t="s">
        <v>719</v>
      </c>
      <c r="S5" s="533">
        <f>T5/L5</f>
        <v>0.99009395636666231</v>
      </c>
      <c r="T5" s="10">
        <f>L5-M5</f>
        <v>100382401.5</v>
      </c>
    </row>
    <row r="6" spans="1:89" ht="342.75" customHeight="1" x14ac:dyDescent="0.25">
      <c r="A6" s="1061"/>
      <c r="B6" s="1193"/>
      <c r="C6" s="1064"/>
      <c r="D6" s="869"/>
      <c r="E6" s="1124"/>
      <c r="F6" s="1081"/>
      <c r="G6" s="1184"/>
      <c r="H6" s="1111"/>
      <c r="I6" s="1141"/>
      <c r="J6" s="589" t="s">
        <v>30</v>
      </c>
      <c r="K6" s="209" t="s">
        <v>289</v>
      </c>
      <c r="L6" s="600">
        <v>1000000</v>
      </c>
      <c r="M6" s="596">
        <f>N6+O6</f>
        <v>0</v>
      </c>
      <c r="N6" s="454"/>
      <c r="O6" s="601">
        <v>0</v>
      </c>
      <c r="P6" s="602">
        <f t="shared" ref="P6:P66" si="0">M6/L6</f>
        <v>0</v>
      </c>
      <c r="Q6" s="1136"/>
      <c r="R6" s="599" t="s">
        <v>618</v>
      </c>
      <c r="S6" s="534">
        <f t="shared" ref="S6:S58" si="1">T6/L6</f>
        <v>1</v>
      </c>
      <c r="T6" s="5">
        <f t="shared" ref="T6:T58" si="2">L6-M6</f>
        <v>1000000</v>
      </c>
    </row>
    <row r="7" spans="1:89" ht="83.25" customHeight="1" x14ac:dyDescent="0.25">
      <c r="A7" s="1062"/>
      <c r="B7" s="1107"/>
      <c r="C7" s="1065"/>
      <c r="D7" s="857"/>
      <c r="E7" s="1125"/>
      <c r="F7" s="1082"/>
      <c r="G7" s="1105"/>
      <c r="H7" s="1112"/>
      <c r="I7" s="1142"/>
      <c r="J7" s="603" t="s">
        <v>30</v>
      </c>
      <c r="K7" s="604" t="s">
        <v>289</v>
      </c>
      <c r="L7" s="605">
        <v>600000</v>
      </c>
      <c r="M7" s="596">
        <v>0</v>
      </c>
      <c r="N7" s="455">
        <v>0</v>
      </c>
      <c r="O7" s="601">
        <v>0</v>
      </c>
      <c r="P7" s="602">
        <f t="shared" si="0"/>
        <v>0</v>
      </c>
      <c r="Q7" s="1137"/>
      <c r="R7" s="599" t="s">
        <v>619</v>
      </c>
      <c r="S7" s="534">
        <f t="shared" si="1"/>
        <v>1</v>
      </c>
      <c r="T7" s="5">
        <f t="shared" si="2"/>
        <v>600000</v>
      </c>
    </row>
    <row r="8" spans="1:89" ht="192.75" customHeight="1" x14ac:dyDescent="0.25">
      <c r="A8" s="606">
        <v>2</v>
      </c>
      <c r="B8" s="607" t="s">
        <v>63</v>
      </c>
      <c r="C8" s="603" t="s">
        <v>286</v>
      </c>
      <c r="D8" s="603" t="s">
        <v>594</v>
      </c>
      <c r="E8" s="608" t="s">
        <v>74</v>
      </c>
      <c r="F8" s="609" t="s">
        <v>8</v>
      </c>
      <c r="G8" s="610">
        <v>462724796.58999997</v>
      </c>
      <c r="H8" s="525" t="s">
        <v>63</v>
      </c>
      <c r="I8" s="519" t="s">
        <v>284</v>
      </c>
      <c r="J8" s="604" t="s">
        <v>138</v>
      </c>
      <c r="K8" s="604" t="s">
        <v>281</v>
      </c>
      <c r="L8" s="600">
        <v>13225052</v>
      </c>
      <c r="M8" s="596">
        <v>96798.25</v>
      </c>
      <c r="N8" s="678" t="s">
        <v>667</v>
      </c>
      <c r="O8" s="611"/>
      <c r="P8" s="602">
        <f t="shared" si="0"/>
        <v>7.3193095951531988E-3</v>
      </c>
      <c r="Q8" s="612">
        <f>M8/G8</f>
        <v>2.0919183651566583E-4</v>
      </c>
      <c r="R8" s="746" t="s">
        <v>720</v>
      </c>
      <c r="S8" s="534">
        <f t="shared" si="1"/>
        <v>0.99268069040484685</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92.75" customHeight="1" x14ac:dyDescent="0.25">
      <c r="A9" s="1102">
        <v>3</v>
      </c>
      <c r="B9" s="1063" t="s">
        <v>64</v>
      </c>
      <c r="C9" s="1063" t="s">
        <v>285</v>
      </c>
      <c r="D9" s="1063" t="s">
        <v>595</v>
      </c>
      <c r="E9" s="1123" t="s">
        <v>75</v>
      </c>
      <c r="F9" s="1080" t="s">
        <v>8</v>
      </c>
      <c r="G9" s="1104">
        <v>400418989.25999999</v>
      </c>
      <c r="H9" s="1126" t="s">
        <v>517</v>
      </c>
      <c r="I9" s="945" t="s">
        <v>330</v>
      </c>
      <c r="J9" s="1063" t="s">
        <v>138</v>
      </c>
      <c r="K9" s="1143" t="s">
        <v>316</v>
      </c>
      <c r="L9" s="1146">
        <v>178471075</v>
      </c>
      <c r="M9" s="1146">
        <f>N9</f>
        <v>11053466</v>
      </c>
      <c r="N9" s="1127">
        <f>11457379-24513-379400</f>
        <v>11053466</v>
      </c>
      <c r="O9" s="1132"/>
      <c r="P9" s="1135">
        <f>M9/L9</f>
        <v>6.1934215390365074E-2</v>
      </c>
      <c r="Q9" s="1135">
        <f>(M9+M12+M13)/G9</f>
        <v>0.1545071279320076</v>
      </c>
      <c r="R9" s="1129" t="s">
        <v>721</v>
      </c>
      <c r="S9" s="534"/>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ht="126" customHeight="1" x14ac:dyDescent="0.25">
      <c r="A10" s="1118"/>
      <c r="B10" s="1064"/>
      <c r="C10" s="1064"/>
      <c r="D10" s="1064"/>
      <c r="E10" s="1124"/>
      <c r="F10" s="1081"/>
      <c r="G10" s="1184"/>
      <c r="H10" s="1111"/>
      <c r="I10" s="1141"/>
      <c r="J10" s="1064"/>
      <c r="K10" s="1144"/>
      <c r="L10" s="1147"/>
      <c r="M10" s="1147"/>
      <c r="N10" s="1128"/>
      <c r="O10" s="1133"/>
      <c r="P10" s="1136"/>
      <c r="Q10" s="1136"/>
      <c r="R10" s="1130"/>
      <c r="S10" s="534"/>
      <c r="T10" s="5"/>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89" s="152" customFormat="1" ht="356.25" customHeight="1" x14ac:dyDescent="0.25">
      <c r="A11" s="1118"/>
      <c r="B11" s="1064"/>
      <c r="C11" s="1064"/>
      <c r="D11" s="1064"/>
      <c r="E11" s="1124"/>
      <c r="F11" s="1081"/>
      <c r="G11" s="1184"/>
      <c r="H11" s="1111"/>
      <c r="I11" s="1141"/>
      <c r="J11" s="1065"/>
      <c r="K11" s="1144"/>
      <c r="L11" s="1148"/>
      <c r="M11" s="1148"/>
      <c r="N11" s="457" t="s">
        <v>478</v>
      </c>
      <c r="O11" s="1134"/>
      <c r="P11" s="1137"/>
      <c r="Q11" s="1136"/>
      <c r="R11" s="1131"/>
      <c r="S11" s="534">
        <f>T11/L9</f>
        <v>0.93806578460963497</v>
      </c>
      <c r="T11" s="5">
        <f>L9-M9</f>
        <v>167417609</v>
      </c>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row>
    <row r="12" spans="1:89" s="136" customFormat="1" ht="356.25" customHeight="1" x14ac:dyDescent="0.25">
      <c r="A12" s="1118"/>
      <c r="B12" s="1064"/>
      <c r="C12" s="1064"/>
      <c r="D12" s="1064"/>
      <c r="E12" s="1124"/>
      <c r="F12" s="1081"/>
      <c r="G12" s="1184"/>
      <c r="H12" s="1111"/>
      <c r="I12" s="1141"/>
      <c r="J12" s="604" t="s">
        <v>141</v>
      </c>
      <c r="K12" s="1145"/>
      <c r="L12" s="335">
        <v>40518449.969999999</v>
      </c>
      <c r="M12" s="596">
        <f t="shared" ref="M12:M30" si="3">N12+O12</f>
        <v>39887710.969999999</v>
      </c>
      <c r="N12" s="456">
        <f>40518449.97-630739</f>
        <v>39887710.969999999</v>
      </c>
      <c r="O12" s="458"/>
      <c r="P12" s="602">
        <f t="shared" si="0"/>
        <v>0.98443328902100147</v>
      </c>
      <c r="Q12" s="1136"/>
      <c r="R12" s="751" t="s">
        <v>738</v>
      </c>
      <c r="S12" s="534">
        <f t="shared" si="1"/>
        <v>1.5566710978998489E-2</v>
      </c>
      <c r="T12" s="5">
        <f t="shared" si="2"/>
        <v>630739</v>
      </c>
    </row>
    <row r="13" spans="1:89" s="136" customFormat="1" ht="389.25" customHeight="1" x14ac:dyDescent="0.25">
      <c r="A13" s="1118"/>
      <c r="B13" s="1064"/>
      <c r="C13" s="1064"/>
      <c r="D13" s="1064"/>
      <c r="E13" s="1124"/>
      <c r="F13" s="1081"/>
      <c r="G13" s="1184"/>
      <c r="H13" s="1111"/>
      <c r="I13" s="1141"/>
      <c r="J13" s="604" t="s">
        <v>395</v>
      </c>
      <c r="K13" s="613" t="s">
        <v>394</v>
      </c>
      <c r="L13" s="335">
        <v>10926411.029999999</v>
      </c>
      <c r="M13" s="614">
        <f t="shared" si="3"/>
        <v>10926411.029999999</v>
      </c>
      <c r="N13" s="385">
        <v>10926411.029999999</v>
      </c>
      <c r="O13" s="615">
        <f>10926411.03-N13</f>
        <v>0</v>
      </c>
      <c r="P13" s="602">
        <f t="shared" si="0"/>
        <v>1</v>
      </c>
      <c r="Q13" s="1136"/>
      <c r="R13" s="599" t="s">
        <v>620</v>
      </c>
      <c r="S13" s="534">
        <f t="shared" si="1"/>
        <v>0</v>
      </c>
      <c r="T13" s="5">
        <f t="shared" si="2"/>
        <v>0</v>
      </c>
    </row>
    <row r="14" spans="1:89" s="153" customFormat="1" ht="240.75" customHeight="1" x14ac:dyDescent="0.25">
      <c r="A14" s="1103"/>
      <c r="B14" s="1065"/>
      <c r="C14" s="1065"/>
      <c r="D14" s="1065"/>
      <c r="E14" s="1125"/>
      <c r="F14" s="1082"/>
      <c r="G14" s="1105"/>
      <c r="H14" s="1112"/>
      <c r="I14" s="1142"/>
      <c r="J14" s="604" t="s">
        <v>30</v>
      </c>
      <c r="K14" s="604" t="s">
        <v>317</v>
      </c>
      <c r="L14" s="335">
        <v>150000</v>
      </c>
      <c r="M14" s="596">
        <f t="shared" si="3"/>
        <v>150000</v>
      </c>
      <c r="N14" s="456">
        <v>150000</v>
      </c>
      <c r="O14" s="616"/>
      <c r="P14" s="602">
        <f t="shared" si="0"/>
        <v>1</v>
      </c>
      <c r="Q14" s="1137"/>
      <c r="R14" s="599" t="s">
        <v>621</v>
      </c>
      <c r="S14" s="534">
        <f t="shared" si="1"/>
        <v>0</v>
      </c>
      <c r="T14" s="5">
        <f t="shared" si="2"/>
        <v>0</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89" ht="308.25" customHeight="1" x14ac:dyDescent="0.25">
      <c r="A15" s="1102">
        <v>4</v>
      </c>
      <c r="B15" s="1063" t="s">
        <v>65</v>
      </c>
      <c r="C15" s="1063" t="s">
        <v>168</v>
      </c>
      <c r="D15" s="1063" t="s">
        <v>595</v>
      </c>
      <c r="E15" s="1123" t="s">
        <v>76</v>
      </c>
      <c r="F15" s="1080" t="s">
        <v>8</v>
      </c>
      <c r="G15" s="1104">
        <v>433013258.18000001</v>
      </c>
      <c r="H15" s="1126" t="s">
        <v>517</v>
      </c>
      <c r="I15" s="945" t="s">
        <v>390</v>
      </c>
      <c r="J15" s="604" t="s">
        <v>138</v>
      </c>
      <c r="K15" s="604" t="s">
        <v>318</v>
      </c>
      <c r="L15" s="335">
        <v>354887803</v>
      </c>
      <c r="M15" s="596">
        <f t="shared" si="3"/>
        <v>88721951</v>
      </c>
      <c r="N15" s="459">
        <v>88721951</v>
      </c>
      <c r="O15" s="601"/>
      <c r="P15" s="602">
        <f t="shared" si="0"/>
        <v>0.250000000704448</v>
      </c>
      <c r="Q15" s="1135">
        <f>(M15+M16)/G15</f>
        <v>0.20558712537848972</v>
      </c>
      <c r="R15" s="599" t="s">
        <v>622</v>
      </c>
      <c r="S15" s="534">
        <f t="shared" si="1"/>
        <v>0.74999999929555206</v>
      </c>
      <c r="T15" s="5">
        <f t="shared" si="2"/>
        <v>266165852</v>
      </c>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row>
    <row r="16" spans="1:89" ht="225.75" customHeight="1" x14ac:dyDescent="0.25">
      <c r="A16" s="1103"/>
      <c r="B16" s="1065"/>
      <c r="C16" s="1065"/>
      <c r="D16" s="857"/>
      <c r="E16" s="1125"/>
      <c r="F16" s="1082"/>
      <c r="G16" s="1105"/>
      <c r="H16" s="1112"/>
      <c r="I16" s="1142"/>
      <c r="J16" s="604" t="s">
        <v>30</v>
      </c>
      <c r="K16" s="604" t="s">
        <v>319</v>
      </c>
      <c r="L16" s="335">
        <v>300000</v>
      </c>
      <c r="M16" s="596">
        <f t="shared" si="3"/>
        <v>300000</v>
      </c>
      <c r="N16" s="460">
        <v>300000</v>
      </c>
      <c r="O16" s="601"/>
      <c r="P16" s="602">
        <f t="shared" si="0"/>
        <v>1</v>
      </c>
      <c r="Q16" s="1137"/>
      <c r="R16" s="599" t="s">
        <v>623</v>
      </c>
      <c r="S16" s="534">
        <f t="shared" si="1"/>
        <v>0</v>
      </c>
      <c r="T16" s="5">
        <f t="shared" si="2"/>
        <v>0</v>
      </c>
    </row>
    <row r="17" spans="1:20" ht="285" customHeight="1" x14ac:dyDescent="0.25">
      <c r="A17" s="1060">
        <v>5</v>
      </c>
      <c r="B17" s="1116" t="s">
        <v>63</v>
      </c>
      <c r="C17" s="1119" t="s">
        <v>215</v>
      </c>
      <c r="D17" s="1119" t="s">
        <v>594</v>
      </c>
      <c r="E17" s="1066" t="s">
        <v>77</v>
      </c>
      <c r="F17" s="1069" t="s">
        <v>8</v>
      </c>
      <c r="G17" s="1072">
        <v>392633824.95999998</v>
      </c>
      <c r="H17" s="1075" t="s">
        <v>63</v>
      </c>
      <c r="I17" s="1138" t="s">
        <v>366</v>
      </c>
      <c r="J17" s="604" t="s">
        <v>141</v>
      </c>
      <c r="K17" s="604" t="s">
        <v>278</v>
      </c>
      <c r="L17" s="335">
        <v>31074718.09</v>
      </c>
      <c r="M17" s="596">
        <f t="shared" si="3"/>
        <v>31074718.09</v>
      </c>
      <c r="N17" s="460">
        <v>31074718.09</v>
      </c>
      <c r="O17" s="601"/>
      <c r="P17" s="602">
        <f t="shared" si="0"/>
        <v>1</v>
      </c>
      <c r="Q17" s="612">
        <f>M17/G17</f>
        <v>7.9144271620423368E-2</v>
      </c>
      <c r="R17" s="746" t="s">
        <v>723</v>
      </c>
      <c r="S17" s="534">
        <f t="shared" si="1"/>
        <v>0</v>
      </c>
      <c r="T17" s="5">
        <f t="shared" si="2"/>
        <v>0</v>
      </c>
    </row>
    <row r="18" spans="1:20" ht="147" customHeight="1" x14ac:dyDescent="0.25">
      <c r="A18" s="1061"/>
      <c r="B18" s="1122"/>
      <c r="C18" s="1120"/>
      <c r="D18" s="884"/>
      <c r="E18" s="1067"/>
      <c r="F18" s="1070"/>
      <c r="G18" s="1073"/>
      <c r="H18" s="1076"/>
      <c r="I18" s="1139"/>
      <c r="J18" s="604" t="s">
        <v>470</v>
      </c>
      <c r="K18" s="604" t="s">
        <v>471</v>
      </c>
      <c r="L18" s="335">
        <f>134201.25*0.85</f>
        <v>114071.0625</v>
      </c>
      <c r="M18" s="596">
        <f>N18+O18</f>
        <v>114071.0625</v>
      </c>
      <c r="N18" s="460">
        <v>0</v>
      </c>
      <c r="O18" s="601">
        <f>134201.25*0.85</f>
        <v>114071.0625</v>
      </c>
      <c r="P18" s="602">
        <f t="shared" si="0"/>
        <v>1</v>
      </c>
      <c r="Q18" s="612">
        <f>M18/G17</f>
        <v>2.9052785381295443E-4</v>
      </c>
      <c r="R18" s="746" t="s">
        <v>730</v>
      </c>
      <c r="S18" s="534"/>
      <c r="T18" s="5"/>
    </row>
    <row r="19" spans="1:20" ht="120" x14ac:dyDescent="0.25">
      <c r="A19" s="1062"/>
      <c r="B19" s="1117"/>
      <c r="C19" s="1121"/>
      <c r="D19" s="845"/>
      <c r="E19" s="1068"/>
      <c r="F19" s="1071"/>
      <c r="G19" s="1074"/>
      <c r="H19" s="1077"/>
      <c r="I19" s="1140"/>
      <c r="J19" s="604" t="s">
        <v>470</v>
      </c>
      <c r="K19" s="604" t="s">
        <v>610</v>
      </c>
      <c r="L19" s="335">
        <f>361507.25*0.85</f>
        <v>307281.16249999998</v>
      </c>
      <c r="M19" s="596">
        <f>N19+O19</f>
        <v>307281.16249999998</v>
      </c>
      <c r="N19" s="460">
        <v>0</v>
      </c>
      <c r="O19" s="601">
        <f>361507.25*0.85</f>
        <v>307281.16249999998</v>
      </c>
      <c r="P19" s="602">
        <f t="shared" si="0"/>
        <v>1</v>
      </c>
      <c r="Q19" s="612">
        <f>M19/G17</f>
        <v>7.8261510589747228E-4</v>
      </c>
      <c r="R19" s="746" t="s">
        <v>722</v>
      </c>
      <c r="S19" s="534"/>
      <c r="T19" s="5"/>
    </row>
    <row r="20" spans="1:20" ht="282.75" customHeight="1" x14ac:dyDescent="0.25">
      <c r="A20" s="1060">
        <v>6</v>
      </c>
      <c r="B20" s="1116" t="s">
        <v>63</v>
      </c>
      <c r="C20" s="1119" t="s">
        <v>169</v>
      </c>
      <c r="D20" s="1119" t="s">
        <v>594</v>
      </c>
      <c r="E20" s="1066" t="s">
        <v>78</v>
      </c>
      <c r="F20" s="1069" t="s">
        <v>8</v>
      </c>
      <c r="G20" s="1072">
        <v>77931313.939999998</v>
      </c>
      <c r="H20" s="1075" t="s">
        <v>63</v>
      </c>
      <c r="I20" s="1138" t="s">
        <v>366</v>
      </c>
      <c r="J20" s="604" t="s">
        <v>141</v>
      </c>
      <c r="K20" s="604" t="s">
        <v>320</v>
      </c>
      <c r="L20" s="335">
        <f>19504849.28+97231.82</f>
        <v>19602081.100000001</v>
      </c>
      <c r="M20" s="596">
        <f t="shared" si="3"/>
        <v>16260597.42</v>
      </c>
      <c r="N20" s="460">
        <v>16260597.42</v>
      </c>
      <c r="O20" s="617"/>
      <c r="P20" s="602">
        <f t="shared" si="0"/>
        <v>0.82953423858653452</v>
      </c>
      <c r="Q20" s="612">
        <f>M20/G20</f>
        <v>0.20865293548777039</v>
      </c>
      <c r="R20" s="676" t="s">
        <v>662</v>
      </c>
      <c r="S20" s="534">
        <f t="shared" si="1"/>
        <v>0.17046576141346551</v>
      </c>
      <c r="T20" s="5">
        <f t="shared" si="2"/>
        <v>3341483.6800000016</v>
      </c>
    </row>
    <row r="21" spans="1:20" ht="179.25" customHeight="1" x14ac:dyDescent="0.25">
      <c r="A21" s="1062"/>
      <c r="B21" s="1117"/>
      <c r="C21" s="1121"/>
      <c r="D21" s="845"/>
      <c r="E21" s="1068"/>
      <c r="F21" s="1071"/>
      <c r="G21" s="1074"/>
      <c r="H21" s="1077"/>
      <c r="I21" s="1140"/>
      <c r="J21" s="604" t="s">
        <v>470</v>
      </c>
      <c r="K21" s="604" t="s">
        <v>479</v>
      </c>
      <c r="L21" s="335">
        <v>44293.75</v>
      </c>
      <c r="M21" s="596">
        <f>N21+O21</f>
        <v>37649.68</v>
      </c>
      <c r="N21" s="460">
        <v>0</v>
      </c>
      <c r="O21" s="601">
        <v>37649.68</v>
      </c>
      <c r="P21" s="602">
        <f t="shared" si="0"/>
        <v>0.84999983067588547</v>
      </c>
      <c r="Q21" s="612">
        <f>M21/G20</f>
        <v>4.8311363040775651E-4</v>
      </c>
      <c r="R21" s="746" t="s">
        <v>729</v>
      </c>
      <c r="S21" s="534"/>
      <c r="T21" s="5"/>
    </row>
    <row r="22" spans="1:20" ht="263.25" customHeight="1" x14ac:dyDescent="0.25">
      <c r="A22" s="1060">
        <v>7</v>
      </c>
      <c r="B22" s="1116" t="s">
        <v>63</v>
      </c>
      <c r="C22" s="1119" t="s">
        <v>170</v>
      </c>
      <c r="D22" s="1119" t="s">
        <v>594</v>
      </c>
      <c r="E22" s="1066" t="s">
        <v>78</v>
      </c>
      <c r="F22" s="1069" t="s">
        <v>8</v>
      </c>
      <c r="G22" s="1072">
        <v>429420137.85000002</v>
      </c>
      <c r="H22" s="1075" t="s">
        <v>63</v>
      </c>
      <c r="I22" s="1138" t="s">
        <v>366</v>
      </c>
      <c r="J22" s="604" t="s">
        <v>141</v>
      </c>
      <c r="K22" s="604" t="s">
        <v>279</v>
      </c>
      <c r="L22" s="335">
        <v>36122816.009999998</v>
      </c>
      <c r="M22" s="596">
        <f t="shared" si="3"/>
        <v>36122816.009999998</v>
      </c>
      <c r="N22" s="460">
        <v>36122816.009999998</v>
      </c>
      <c r="O22" s="601"/>
      <c r="P22" s="602">
        <f t="shared" si="0"/>
        <v>1</v>
      </c>
      <c r="Q22" s="612">
        <f>M22/G22</f>
        <v>8.4119986060406868E-2</v>
      </c>
      <c r="R22" s="676" t="s">
        <v>663</v>
      </c>
      <c r="S22" s="534">
        <f t="shared" si="1"/>
        <v>0</v>
      </c>
      <c r="T22" s="5">
        <f t="shared" si="2"/>
        <v>0</v>
      </c>
    </row>
    <row r="23" spans="1:20" ht="154.5" customHeight="1" x14ac:dyDescent="0.25">
      <c r="A23" s="1062"/>
      <c r="B23" s="1117"/>
      <c r="C23" s="1121"/>
      <c r="D23" s="845"/>
      <c r="E23" s="1068"/>
      <c r="F23" s="1071"/>
      <c r="G23" s="1074"/>
      <c r="H23" s="1077"/>
      <c r="I23" s="1140"/>
      <c r="J23" s="604" t="s">
        <v>470</v>
      </c>
      <c r="K23" s="604" t="s">
        <v>475</v>
      </c>
      <c r="L23" s="335">
        <v>397500</v>
      </c>
      <c r="M23" s="596">
        <f>N23+O23</f>
        <v>337874.99</v>
      </c>
      <c r="N23" s="460">
        <v>0</v>
      </c>
      <c r="O23" s="601">
        <v>337874.99</v>
      </c>
      <c r="P23" s="602">
        <f>M23/L23</f>
        <v>0.84999997484276724</v>
      </c>
      <c r="Q23" s="612">
        <f>M23/G22</f>
        <v>7.8681682627101783E-4</v>
      </c>
      <c r="R23" s="746" t="s">
        <v>728</v>
      </c>
      <c r="S23" s="534"/>
      <c r="T23" s="5"/>
    </row>
    <row r="24" spans="1:20" ht="184.5" customHeight="1" x14ac:dyDescent="0.25">
      <c r="A24" s="1102">
        <v>8</v>
      </c>
      <c r="B24" s="1063" t="s">
        <v>66</v>
      </c>
      <c r="C24" s="1063" t="s">
        <v>67</v>
      </c>
      <c r="D24" s="1063" t="s">
        <v>595</v>
      </c>
      <c r="E24" s="1078" t="s">
        <v>214</v>
      </c>
      <c r="F24" s="1080" t="s">
        <v>68</v>
      </c>
      <c r="G24" s="881">
        <v>7850000</v>
      </c>
      <c r="H24" s="1083" t="s">
        <v>518</v>
      </c>
      <c r="I24" s="945" t="s">
        <v>163</v>
      </c>
      <c r="J24" s="604" t="s">
        <v>142</v>
      </c>
      <c r="K24" s="604" t="s">
        <v>455</v>
      </c>
      <c r="L24" s="335">
        <v>1851077.37</v>
      </c>
      <c r="M24" s="596">
        <f t="shared" si="3"/>
        <v>3316481.86</v>
      </c>
      <c r="N24" s="618">
        <v>0</v>
      </c>
      <c r="O24" s="488">
        <v>3316481.86</v>
      </c>
      <c r="P24" s="602">
        <f t="shared" si="0"/>
        <v>1.7916495084157393</v>
      </c>
      <c r="Q24" s="1135">
        <f>(M24+M25)/G24</f>
        <v>0.42885119235668789</v>
      </c>
      <c r="R24" s="599" t="s">
        <v>624</v>
      </c>
      <c r="S24" s="534">
        <f t="shared" si="1"/>
        <v>-0.79164950841573933</v>
      </c>
      <c r="T24" s="5">
        <f t="shared" si="2"/>
        <v>-1465404.4899999998</v>
      </c>
    </row>
    <row r="25" spans="1:20" ht="80.25" customHeight="1" x14ac:dyDescent="0.25">
      <c r="A25" s="1103"/>
      <c r="B25" s="1065"/>
      <c r="C25" s="1065"/>
      <c r="D25" s="857"/>
      <c r="E25" s="1079"/>
      <c r="F25" s="1082"/>
      <c r="G25" s="1092"/>
      <c r="H25" s="1085"/>
      <c r="I25" s="1142"/>
      <c r="J25" s="619" t="s">
        <v>151</v>
      </c>
      <c r="K25" s="604" t="s">
        <v>290</v>
      </c>
      <c r="L25" s="335">
        <v>50000</v>
      </c>
      <c r="M25" s="596">
        <f t="shared" si="3"/>
        <v>50000</v>
      </c>
      <c r="N25" s="460">
        <v>50000</v>
      </c>
      <c r="O25" s="601"/>
      <c r="P25" s="602">
        <f t="shared" si="0"/>
        <v>1</v>
      </c>
      <c r="Q25" s="1137"/>
      <c r="R25" s="599" t="s">
        <v>625</v>
      </c>
      <c r="S25" s="534">
        <f t="shared" si="1"/>
        <v>0</v>
      </c>
      <c r="T25" s="5">
        <f t="shared" si="2"/>
        <v>0</v>
      </c>
    </row>
    <row r="26" spans="1:20" ht="214.5" customHeight="1" x14ac:dyDescent="0.25">
      <c r="A26" s="1102">
        <v>9</v>
      </c>
      <c r="B26" s="1063" t="s">
        <v>122</v>
      </c>
      <c r="C26" s="1089" t="s">
        <v>171</v>
      </c>
      <c r="D26" s="1089" t="s">
        <v>601</v>
      </c>
      <c r="E26" s="1123" t="s">
        <v>121</v>
      </c>
      <c r="F26" s="1080" t="s">
        <v>8</v>
      </c>
      <c r="G26" s="1104">
        <v>120250460.58</v>
      </c>
      <c r="H26" s="1126" t="s">
        <v>122</v>
      </c>
      <c r="I26" s="945" t="s">
        <v>331</v>
      </c>
      <c r="J26" s="604" t="s">
        <v>141</v>
      </c>
      <c r="K26" s="209" t="s">
        <v>321</v>
      </c>
      <c r="L26" s="335">
        <v>8920521.7899999991</v>
      </c>
      <c r="M26" s="596">
        <f t="shared" si="3"/>
        <v>8920521.7899999991</v>
      </c>
      <c r="N26" s="456">
        <v>8920521.7899999991</v>
      </c>
      <c r="O26" s="601"/>
      <c r="P26" s="602">
        <f t="shared" si="0"/>
        <v>1</v>
      </c>
      <c r="Q26" s="1135">
        <f>(M26+M27+M28+M29)/G26</f>
        <v>0.10790177540623937</v>
      </c>
      <c r="R26" s="599" t="s">
        <v>626</v>
      </c>
      <c r="S26" s="534">
        <f t="shared" si="1"/>
        <v>0</v>
      </c>
      <c r="T26" s="5">
        <f t="shared" si="2"/>
        <v>0</v>
      </c>
    </row>
    <row r="27" spans="1:20" ht="320.25" customHeight="1" x14ac:dyDescent="0.25">
      <c r="A27" s="1118"/>
      <c r="B27" s="1064"/>
      <c r="C27" s="1090"/>
      <c r="D27" s="869"/>
      <c r="E27" s="1124"/>
      <c r="F27" s="1081"/>
      <c r="G27" s="1184"/>
      <c r="H27" s="1111"/>
      <c r="I27" s="1141"/>
      <c r="J27" s="604" t="s">
        <v>138</v>
      </c>
      <c r="K27" s="604" t="s">
        <v>332</v>
      </c>
      <c r="L27" s="605">
        <v>7905397.8399999999</v>
      </c>
      <c r="M27" s="596">
        <f t="shared" si="3"/>
        <v>3914716.4</v>
      </c>
      <c r="N27" s="468">
        <v>3914716.4</v>
      </c>
      <c r="O27" s="601"/>
      <c r="P27" s="602">
        <f t="shared" si="0"/>
        <v>0.49519536894047067</v>
      </c>
      <c r="Q27" s="1136"/>
      <c r="R27" s="599" t="s">
        <v>627</v>
      </c>
      <c r="S27" s="534">
        <f t="shared" si="1"/>
        <v>0.50480463105952933</v>
      </c>
      <c r="T27" s="5">
        <f t="shared" si="2"/>
        <v>3990681.44</v>
      </c>
    </row>
    <row r="28" spans="1:20" ht="69.75" customHeight="1" x14ac:dyDescent="0.25">
      <c r="A28" s="1118"/>
      <c r="B28" s="1064"/>
      <c r="C28" s="1090"/>
      <c r="D28" s="869"/>
      <c r="E28" s="1124"/>
      <c r="F28" s="1081"/>
      <c r="G28" s="1184"/>
      <c r="H28" s="1111"/>
      <c r="I28" s="1141"/>
      <c r="J28" s="619" t="s">
        <v>151</v>
      </c>
      <c r="K28" s="604" t="s">
        <v>322</v>
      </c>
      <c r="L28" s="605">
        <v>100000</v>
      </c>
      <c r="M28" s="596">
        <f t="shared" si="3"/>
        <v>100000</v>
      </c>
      <c r="N28" s="456">
        <v>100000</v>
      </c>
      <c r="O28" s="601"/>
      <c r="P28" s="602">
        <f t="shared" si="0"/>
        <v>1</v>
      </c>
      <c r="Q28" s="1136"/>
      <c r="R28" s="599" t="s">
        <v>628</v>
      </c>
      <c r="S28" s="534">
        <f t="shared" si="1"/>
        <v>0</v>
      </c>
      <c r="T28" s="5">
        <f t="shared" si="2"/>
        <v>0</v>
      </c>
    </row>
    <row r="29" spans="1:20" ht="60" customHeight="1" x14ac:dyDescent="0.25">
      <c r="A29" s="1103"/>
      <c r="B29" s="1065"/>
      <c r="C29" s="1091"/>
      <c r="D29" s="857"/>
      <c r="E29" s="1125"/>
      <c r="F29" s="1082"/>
      <c r="G29" s="1105"/>
      <c r="H29" s="1112"/>
      <c r="I29" s="1142"/>
      <c r="J29" s="619" t="s">
        <v>151</v>
      </c>
      <c r="K29" s="604" t="s">
        <v>291</v>
      </c>
      <c r="L29" s="605">
        <v>40000</v>
      </c>
      <c r="M29" s="596">
        <f t="shared" si="3"/>
        <v>40000</v>
      </c>
      <c r="N29" s="456">
        <v>40000</v>
      </c>
      <c r="O29" s="601"/>
      <c r="P29" s="602">
        <f t="shared" si="0"/>
        <v>1</v>
      </c>
      <c r="Q29" s="1137"/>
      <c r="R29" s="599" t="s">
        <v>629</v>
      </c>
      <c r="S29" s="534">
        <f t="shared" si="1"/>
        <v>0</v>
      </c>
      <c r="T29" s="5">
        <f t="shared" si="2"/>
        <v>0</v>
      </c>
    </row>
    <row r="30" spans="1:20" ht="384" customHeight="1" x14ac:dyDescent="0.25">
      <c r="A30" s="1102">
        <v>10</v>
      </c>
      <c r="B30" s="1063" t="s">
        <v>69</v>
      </c>
      <c r="C30" s="1063" t="s">
        <v>356</v>
      </c>
      <c r="D30" s="1063" t="s">
        <v>593</v>
      </c>
      <c r="E30" s="1078" t="s">
        <v>79</v>
      </c>
      <c r="F30" s="1080" t="s">
        <v>8</v>
      </c>
      <c r="G30" s="881">
        <v>13225586.65</v>
      </c>
      <c r="H30" s="1083" t="s">
        <v>69</v>
      </c>
      <c r="I30" s="945" t="s">
        <v>367</v>
      </c>
      <c r="J30" s="604" t="s">
        <v>141</v>
      </c>
      <c r="K30" s="604" t="s">
        <v>377</v>
      </c>
      <c r="L30" s="234">
        <v>2359075.4700000002</v>
      </c>
      <c r="M30" s="596">
        <f t="shared" si="3"/>
        <v>2359075.4700000002</v>
      </c>
      <c r="N30" s="456">
        <v>2359075.4700000002</v>
      </c>
      <c r="O30" s="235"/>
      <c r="P30" s="602">
        <f t="shared" si="0"/>
        <v>1</v>
      </c>
      <c r="Q30" s="1135">
        <f>(M30)/G30</f>
        <v>0.17837208529422777</v>
      </c>
      <c r="R30" s="599" t="s">
        <v>630</v>
      </c>
      <c r="S30" s="534">
        <f t="shared" si="1"/>
        <v>0</v>
      </c>
      <c r="T30" s="5">
        <f t="shared" si="2"/>
        <v>0</v>
      </c>
    </row>
    <row r="31" spans="1:20" ht="96" customHeight="1" x14ac:dyDescent="0.25">
      <c r="A31" s="1103"/>
      <c r="B31" s="1065"/>
      <c r="C31" s="1065"/>
      <c r="D31" s="857"/>
      <c r="E31" s="1079"/>
      <c r="F31" s="1082"/>
      <c r="G31" s="1092"/>
      <c r="H31" s="1085"/>
      <c r="I31" s="1142"/>
      <c r="J31" s="604" t="s">
        <v>30</v>
      </c>
      <c r="K31" s="604" t="s">
        <v>519</v>
      </c>
      <c r="L31" s="335">
        <v>0</v>
      </c>
      <c r="M31" s="335">
        <v>0</v>
      </c>
      <c r="N31" s="620">
        <v>0</v>
      </c>
      <c r="O31" s="461">
        <v>0</v>
      </c>
      <c r="P31" s="602" t="s">
        <v>210</v>
      </c>
      <c r="Q31" s="1137"/>
      <c r="R31" s="599" t="s">
        <v>631</v>
      </c>
      <c r="S31" s="534" t="e">
        <f t="shared" si="1"/>
        <v>#DIV/0!</v>
      </c>
      <c r="T31" s="5">
        <f t="shared" si="2"/>
        <v>0</v>
      </c>
    </row>
    <row r="32" spans="1:20" ht="217.5" customHeight="1" x14ac:dyDescent="0.25">
      <c r="A32" s="1102">
        <v>11</v>
      </c>
      <c r="B32" s="1119" t="s">
        <v>70</v>
      </c>
      <c r="C32" s="1119" t="s">
        <v>172</v>
      </c>
      <c r="D32" s="1119" t="s">
        <v>595</v>
      </c>
      <c r="E32" s="1066" t="s">
        <v>80</v>
      </c>
      <c r="F32" s="1069" t="s">
        <v>8</v>
      </c>
      <c r="G32" s="1072">
        <v>49829552.140000001</v>
      </c>
      <c r="H32" s="1075" t="s">
        <v>517</v>
      </c>
      <c r="I32" s="1138" t="s">
        <v>275</v>
      </c>
      <c r="J32" s="604" t="s">
        <v>141</v>
      </c>
      <c r="K32" s="604" t="s">
        <v>378</v>
      </c>
      <c r="L32" s="234">
        <f>9646134.9+203643</f>
        <v>9849777.9000000004</v>
      </c>
      <c r="M32" s="621">
        <f>N32+O32</f>
        <v>2351606.3790000002</v>
      </c>
      <c r="N32" s="469">
        <f>2766595.74 *0.85</f>
        <v>2351606.3790000002</v>
      </c>
      <c r="O32" s="462"/>
      <c r="P32" s="602">
        <f t="shared" si="0"/>
        <v>0.23874714768949259</v>
      </c>
      <c r="Q32" s="1135">
        <f>M32/G32</f>
        <v>4.7193006519363832E-2</v>
      </c>
      <c r="R32" s="599" t="s">
        <v>632</v>
      </c>
      <c r="S32" s="534">
        <f t="shared" si="1"/>
        <v>0.76125285231050732</v>
      </c>
      <c r="T32" s="5">
        <f t="shared" si="2"/>
        <v>7498171.5209999997</v>
      </c>
    </row>
    <row r="33" spans="1:20" ht="124.5" customHeight="1" x14ac:dyDescent="0.25">
      <c r="A33" s="1118"/>
      <c r="B33" s="1120"/>
      <c r="C33" s="1120"/>
      <c r="D33" s="884"/>
      <c r="E33" s="1067"/>
      <c r="F33" s="1070"/>
      <c r="G33" s="1073"/>
      <c r="H33" s="1076"/>
      <c r="I33" s="1139"/>
      <c r="J33" s="604" t="s">
        <v>30</v>
      </c>
      <c r="K33" s="604" t="s">
        <v>333</v>
      </c>
      <c r="L33" s="335">
        <v>1000</v>
      </c>
      <c r="M33" s="335">
        <v>1000</v>
      </c>
      <c r="N33" s="586">
        <v>1000</v>
      </c>
      <c r="O33" s="461">
        <v>0</v>
      </c>
      <c r="P33" s="602" t="s">
        <v>210</v>
      </c>
      <c r="Q33" s="1137"/>
      <c r="R33" s="599" t="s">
        <v>633</v>
      </c>
      <c r="S33" s="534">
        <f t="shared" si="1"/>
        <v>0</v>
      </c>
      <c r="T33" s="5">
        <f t="shared" si="2"/>
        <v>0</v>
      </c>
    </row>
    <row r="34" spans="1:20" ht="210" customHeight="1" x14ac:dyDescent="0.25">
      <c r="A34" s="1103"/>
      <c r="B34" s="1121"/>
      <c r="C34" s="1121"/>
      <c r="D34" s="845"/>
      <c r="E34" s="1068"/>
      <c r="F34" s="1071"/>
      <c r="G34" s="1074"/>
      <c r="H34" s="1077"/>
      <c r="I34" s="1140"/>
      <c r="J34" s="604" t="s">
        <v>470</v>
      </c>
      <c r="K34" s="604" t="s">
        <v>481</v>
      </c>
      <c r="L34" s="335">
        <f>7969147.37*0.85</f>
        <v>6773775.2644999996</v>
      </c>
      <c r="M34" s="596">
        <f>N34+O34</f>
        <v>7605521.8899999997</v>
      </c>
      <c r="N34" s="459">
        <v>7605521.8899999997</v>
      </c>
      <c r="O34" s="601">
        <v>0</v>
      </c>
      <c r="P34" s="602">
        <f t="shared" si="0"/>
        <v>1.1227892265424007</v>
      </c>
      <c r="Q34" s="612">
        <f>M34/G32</f>
        <v>0.15263074949242358</v>
      </c>
      <c r="R34" s="746" t="s">
        <v>724</v>
      </c>
      <c r="S34" s="534"/>
      <c r="T34" s="5"/>
    </row>
    <row r="35" spans="1:20" ht="195" customHeight="1" x14ac:dyDescent="0.25">
      <c r="A35" s="622">
        <v>12</v>
      </c>
      <c r="B35" s="623" t="s">
        <v>81</v>
      </c>
      <c r="C35" s="603" t="s">
        <v>287</v>
      </c>
      <c r="D35" s="603" t="s">
        <v>593</v>
      </c>
      <c r="E35" s="312" t="s">
        <v>335</v>
      </c>
      <c r="F35" s="609" t="s">
        <v>8</v>
      </c>
      <c r="G35" s="347">
        <v>26500000</v>
      </c>
      <c r="H35" s="526" t="s">
        <v>520</v>
      </c>
      <c r="I35" s="519" t="s">
        <v>167</v>
      </c>
      <c r="J35" s="604" t="s">
        <v>334</v>
      </c>
      <c r="K35" s="604" t="s">
        <v>292</v>
      </c>
      <c r="L35" s="600">
        <v>538872.96</v>
      </c>
      <c r="M35" s="596">
        <f>N35+O35</f>
        <v>538872.96</v>
      </c>
      <c r="N35" s="456">
        <v>538872.96</v>
      </c>
      <c r="O35" s="611"/>
      <c r="P35" s="602">
        <f t="shared" si="0"/>
        <v>1</v>
      </c>
      <c r="Q35" s="612">
        <f>M35/G35</f>
        <v>2.0334828679245281E-2</v>
      </c>
      <c r="R35" s="599" t="s">
        <v>634</v>
      </c>
      <c r="S35" s="534">
        <f t="shared" si="1"/>
        <v>0</v>
      </c>
      <c r="T35" s="5">
        <f t="shared" si="2"/>
        <v>0</v>
      </c>
    </row>
    <row r="36" spans="1:20" ht="248.25" customHeight="1" x14ac:dyDescent="0.25">
      <c r="A36" s="1086">
        <v>13</v>
      </c>
      <c r="B36" s="1089" t="s">
        <v>63</v>
      </c>
      <c r="C36" s="1089" t="s">
        <v>585</v>
      </c>
      <c r="D36" s="1089" t="s">
        <v>594</v>
      </c>
      <c r="E36" s="1063" t="s">
        <v>134</v>
      </c>
      <c r="F36" s="1106" t="s">
        <v>8</v>
      </c>
      <c r="G36" s="881">
        <v>75842841.900000006</v>
      </c>
      <c r="H36" s="1075" t="s">
        <v>63</v>
      </c>
      <c r="I36" s="870" t="s">
        <v>364</v>
      </c>
      <c r="J36" s="619" t="s">
        <v>141</v>
      </c>
      <c r="K36" s="604" t="s">
        <v>323</v>
      </c>
      <c r="L36" s="600">
        <v>101050.13</v>
      </c>
      <c r="M36" s="621">
        <f>N36+O36</f>
        <v>6582.4</v>
      </c>
      <c r="N36" s="591">
        <v>6582.4</v>
      </c>
      <c r="O36" s="624">
        <v>0</v>
      </c>
      <c r="P36" s="602">
        <f t="shared" si="0"/>
        <v>6.5139945886264566E-2</v>
      </c>
      <c r="Q36" s="1135">
        <f>(M36+M37)/G36</f>
        <v>3.5049051873674584E-3</v>
      </c>
      <c r="R36" s="676" t="s">
        <v>664</v>
      </c>
      <c r="S36" s="534">
        <f t="shared" si="1"/>
        <v>0.93486005411373552</v>
      </c>
      <c r="T36" s="5">
        <f t="shared" si="2"/>
        <v>94467.73000000001</v>
      </c>
    </row>
    <row r="37" spans="1:20" ht="144.75" customHeight="1" x14ac:dyDescent="0.25">
      <c r="A37" s="1088"/>
      <c r="B37" s="1091"/>
      <c r="C37" s="1091"/>
      <c r="D37" s="857"/>
      <c r="E37" s="1065"/>
      <c r="F37" s="1107"/>
      <c r="G37" s="1092"/>
      <c r="H37" s="1077"/>
      <c r="I37" s="887"/>
      <c r="J37" s="619" t="s">
        <v>384</v>
      </c>
      <c r="K37" s="604" t="s">
        <v>482</v>
      </c>
      <c r="L37" s="600">
        <v>259239.57</v>
      </c>
      <c r="M37" s="625">
        <v>259239.57</v>
      </c>
      <c r="N37" s="469">
        <v>0</v>
      </c>
      <c r="O37" s="611">
        <v>259239.57</v>
      </c>
      <c r="P37" s="602">
        <f t="shared" si="0"/>
        <v>1</v>
      </c>
      <c r="Q37" s="1137"/>
      <c r="R37" s="746" t="s">
        <v>725</v>
      </c>
      <c r="S37" s="534"/>
      <c r="T37" s="5"/>
    </row>
    <row r="38" spans="1:20" ht="247.5" customHeight="1" x14ac:dyDescent="0.25">
      <c r="A38" s="1086">
        <v>14</v>
      </c>
      <c r="B38" s="1089" t="s">
        <v>63</v>
      </c>
      <c r="C38" s="1089" t="s">
        <v>173</v>
      </c>
      <c r="D38" s="1089" t="s">
        <v>594</v>
      </c>
      <c r="E38" s="1063" t="s">
        <v>82</v>
      </c>
      <c r="F38" s="1080" t="s">
        <v>8</v>
      </c>
      <c r="G38" s="881">
        <v>114675654.39</v>
      </c>
      <c r="H38" s="1075" t="s">
        <v>63</v>
      </c>
      <c r="I38" s="870" t="s">
        <v>366</v>
      </c>
      <c r="J38" s="604" t="s">
        <v>141</v>
      </c>
      <c r="K38" s="604" t="s">
        <v>381</v>
      </c>
      <c r="L38" s="600">
        <v>3378744.56</v>
      </c>
      <c r="M38" s="596">
        <v>872179.28</v>
      </c>
      <c r="N38" s="456">
        <v>872179.28</v>
      </c>
      <c r="O38" s="611"/>
      <c r="P38" s="602">
        <f>M38/L38</f>
        <v>0.25813708746304276</v>
      </c>
      <c r="Q38" s="1135">
        <f>(M38:M40)/G38</f>
        <v>7.6056185128345445E-3</v>
      </c>
      <c r="R38" s="677" t="s">
        <v>666</v>
      </c>
      <c r="S38" s="534">
        <f t="shared" si="1"/>
        <v>0.74186291253695724</v>
      </c>
      <c r="T38" s="5">
        <f t="shared" si="2"/>
        <v>2506565.2800000003</v>
      </c>
    </row>
    <row r="39" spans="1:20" ht="60.75" customHeight="1" x14ac:dyDescent="0.25">
      <c r="A39" s="1087"/>
      <c r="B39" s="1090"/>
      <c r="C39" s="1090"/>
      <c r="D39" s="869"/>
      <c r="E39" s="1064"/>
      <c r="F39" s="1081"/>
      <c r="G39" s="983"/>
      <c r="H39" s="1076"/>
      <c r="I39" s="986"/>
      <c r="J39" s="604" t="s">
        <v>151</v>
      </c>
      <c r="K39" s="604" t="s">
        <v>376</v>
      </c>
      <c r="L39" s="600">
        <v>0</v>
      </c>
      <c r="M39" s="596">
        <v>0</v>
      </c>
      <c r="N39" s="450">
        <v>0</v>
      </c>
      <c r="O39" s="611">
        <v>0</v>
      </c>
      <c r="P39" s="602">
        <v>0</v>
      </c>
      <c r="Q39" s="1136"/>
      <c r="R39" s="599" t="s">
        <v>635</v>
      </c>
      <c r="S39" s="534" t="e">
        <f t="shared" si="1"/>
        <v>#DIV/0!</v>
      </c>
      <c r="T39" s="5">
        <f t="shared" si="2"/>
        <v>0</v>
      </c>
    </row>
    <row r="40" spans="1:20" ht="150.75" customHeight="1" x14ac:dyDescent="0.25">
      <c r="A40" s="1088"/>
      <c r="B40" s="1091"/>
      <c r="C40" s="1091"/>
      <c r="D40" s="857"/>
      <c r="E40" s="1065"/>
      <c r="F40" s="1082"/>
      <c r="G40" s="1092"/>
      <c r="H40" s="1077"/>
      <c r="I40" s="887"/>
      <c r="J40" s="604" t="s">
        <v>384</v>
      </c>
      <c r="K40" s="604" t="s">
        <v>482</v>
      </c>
      <c r="L40" s="626">
        <v>225882.28</v>
      </c>
      <c r="M40" s="596">
        <f>N40+O40</f>
        <v>186679.77</v>
      </c>
      <c r="N40" s="450">
        <v>0</v>
      </c>
      <c r="O40" s="611">
        <v>186679.77</v>
      </c>
      <c r="P40" s="602">
        <v>0</v>
      </c>
      <c r="Q40" s="1137"/>
      <c r="R40" s="746" t="s">
        <v>726</v>
      </c>
      <c r="S40" s="534">
        <f t="shared" si="1"/>
        <v>0.17355283468893623</v>
      </c>
      <c r="T40" s="5">
        <f t="shared" si="2"/>
        <v>39202.510000000009</v>
      </c>
    </row>
    <row r="41" spans="1:20" ht="306" customHeight="1" x14ac:dyDescent="0.25">
      <c r="A41" s="1086">
        <v>15</v>
      </c>
      <c r="B41" s="1089" t="s">
        <v>63</v>
      </c>
      <c r="C41" s="1089" t="s">
        <v>365</v>
      </c>
      <c r="D41" s="1089" t="s">
        <v>594</v>
      </c>
      <c r="E41" s="1063" t="s">
        <v>82</v>
      </c>
      <c r="F41" s="1080" t="s">
        <v>8</v>
      </c>
      <c r="G41" s="881">
        <v>97211812.730000004</v>
      </c>
      <c r="H41" s="1075" t="s">
        <v>63</v>
      </c>
      <c r="I41" s="870" t="s">
        <v>366</v>
      </c>
      <c r="J41" s="604" t="s">
        <v>141</v>
      </c>
      <c r="K41" s="604" t="s">
        <v>382</v>
      </c>
      <c r="L41" s="234">
        <v>1372882.5</v>
      </c>
      <c r="M41" s="463">
        <f>N41+O41</f>
        <v>682903.82</v>
      </c>
      <c r="N41" s="454">
        <v>682903.82</v>
      </c>
      <c r="O41" s="235"/>
      <c r="P41" s="464">
        <f t="shared" si="0"/>
        <v>0.49742335560399376</v>
      </c>
      <c r="Q41" s="1176">
        <f>(M41+M42)/G41</f>
        <v>1.4754757469483513E-2</v>
      </c>
      <c r="R41" s="535" t="s">
        <v>665</v>
      </c>
      <c r="S41" s="534">
        <f t="shared" si="1"/>
        <v>0.50257664439600624</v>
      </c>
      <c r="T41" s="5">
        <f t="shared" si="2"/>
        <v>689978.68</v>
      </c>
    </row>
    <row r="42" spans="1:20" ht="125.25" customHeight="1" x14ac:dyDescent="0.25">
      <c r="A42" s="1088"/>
      <c r="B42" s="1091"/>
      <c r="C42" s="1091"/>
      <c r="D42" s="857"/>
      <c r="E42" s="1065"/>
      <c r="F42" s="1082"/>
      <c r="G42" s="1092"/>
      <c r="H42" s="1077"/>
      <c r="I42" s="887"/>
      <c r="J42" s="619" t="s">
        <v>384</v>
      </c>
      <c r="K42" s="604" t="s">
        <v>370</v>
      </c>
      <c r="L42" s="234">
        <v>910378.05</v>
      </c>
      <c r="M42" s="463">
        <f>N42+O42</f>
        <v>751432.9</v>
      </c>
      <c r="N42" s="450">
        <v>0</v>
      </c>
      <c r="O42" s="462">
        <v>751432.9</v>
      </c>
      <c r="P42" s="464">
        <v>1</v>
      </c>
      <c r="Q42" s="1177"/>
      <c r="R42" s="535" t="s">
        <v>727</v>
      </c>
      <c r="S42" s="534">
        <f t="shared" si="1"/>
        <v>0.17459246738209475</v>
      </c>
      <c r="T42" s="5">
        <f t="shared" si="2"/>
        <v>158945.15000000002</v>
      </c>
    </row>
    <row r="43" spans="1:20" ht="105" customHeight="1" x14ac:dyDescent="0.25">
      <c r="A43" s="1086">
        <v>16</v>
      </c>
      <c r="B43" s="1096" t="s">
        <v>122</v>
      </c>
      <c r="C43" s="1063" t="s">
        <v>174</v>
      </c>
      <c r="D43" s="1063" t="s">
        <v>601</v>
      </c>
      <c r="E43" s="1093" t="s">
        <v>147</v>
      </c>
      <c r="F43" s="1080" t="s">
        <v>8</v>
      </c>
      <c r="G43" s="881">
        <v>126000000</v>
      </c>
      <c r="H43" s="1075" t="s">
        <v>122</v>
      </c>
      <c r="I43" s="870" t="s">
        <v>275</v>
      </c>
      <c r="J43" s="1119" t="s">
        <v>141</v>
      </c>
      <c r="K43" s="1143" t="s">
        <v>480</v>
      </c>
      <c r="L43" s="1146">
        <v>6710623.1600000001</v>
      </c>
      <c r="M43" s="1146">
        <f>N43+O43</f>
        <v>2486852.63</v>
      </c>
      <c r="N43" s="1127">
        <v>2486852.63</v>
      </c>
      <c r="O43" s="1170">
        <v>0</v>
      </c>
      <c r="P43" s="1135">
        <f>M43/L43</f>
        <v>0.37058445552767411</v>
      </c>
      <c r="Q43" s="1135">
        <f>M43/G43</f>
        <v>1.9736925634920632E-2</v>
      </c>
      <c r="R43" s="1166" t="s">
        <v>636</v>
      </c>
      <c r="S43" s="534">
        <f t="shared" si="1"/>
        <v>0.62941554447232595</v>
      </c>
      <c r="T43" s="5">
        <f t="shared" si="2"/>
        <v>4223770.53</v>
      </c>
    </row>
    <row r="44" spans="1:20" ht="75" customHeight="1" x14ac:dyDescent="0.25">
      <c r="A44" s="1087"/>
      <c r="B44" s="1097"/>
      <c r="C44" s="1064"/>
      <c r="D44" s="869"/>
      <c r="E44" s="1094"/>
      <c r="F44" s="1081"/>
      <c r="G44" s="983"/>
      <c r="H44" s="1076"/>
      <c r="I44" s="986"/>
      <c r="J44" s="1120"/>
      <c r="K44" s="1144"/>
      <c r="L44" s="1147"/>
      <c r="M44" s="1147"/>
      <c r="N44" s="1169"/>
      <c r="O44" s="1171"/>
      <c r="P44" s="1136"/>
      <c r="Q44" s="1136"/>
      <c r="R44" s="1167"/>
      <c r="S44" s="534" t="e">
        <f t="shared" si="1"/>
        <v>#DIV/0!</v>
      </c>
      <c r="T44" s="5">
        <f t="shared" si="2"/>
        <v>0</v>
      </c>
    </row>
    <row r="45" spans="1:20" ht="109.5" customHeight="1" x14ac:dyDescent="0.25">
      <c r="A45" s="1087"/>
      <c r="B45" s="1097"/>
      <c r="C45" s="1064"/>
      <c r="D45" s="869"/>
      <c r="E45" s="1094"/>
      <c r="F45" s="1081"/>
      <c r="G45" s="983"/>
      <c r="H45" s="1076"/>
      <c r="I45" s="986"/>
      <c r="J45" s="1121"/>
      <c r="K45" s="1145"/>
      <c r="L45" s="1148"/>
      <c r="M45" s="1148"/>
      <c r="N45" s="1128"/>
      <c r="O45" s="1172"/>
      <c r="P45" s="1137"/>
      <c r="Q45" s="1137"/>
      <c r="R45" s="1168"/>
      <c r="S45" s="534"/>
      <c r="T45" s="5"/>
    </row>
    <row r="46" spans="1:20" ht="149.25" customHeight="1" x14ac:dyDescent="0.25">
      <c r="A46" s="1087"/>
      <c r="B46" s="1097"/>
      <c r="C46" s="1064"/>
      <c r="D46" s="869"/>
      <c r="E46" s="1094"/>
      <c r="F46" s="1081"/>
      <c r="G46" s="983"/>
      <c r="H46" s="1076"/>
      <c r="I46" s="986"/>
      <c r="J46" s="627" t="s">
        <v>141</v>
      </c>
      <c r="K46" s="628" t="s">
        <v>472</v>
      </c>
      <c r="L46" s="629">
        <v>1604834.94</v>
      </c>
      <c r="M46" s="629">
        <f>N46+O46</f>
        <v>1604834.94</v>
      </c>
      <c r="N46" s="456">
        <v>1604834.94</v>
      </c>
      <c r="O46" s="487">
        <v>0</v>
      </c>
      <c r="P46" s="602">
        <f>M46/L46</f>
        <v>1</v>
      </c>
      <c r="Q46" s="602">
        <f>M46/G43</f>
        <v>1.2736785238095238E-2</v>
      </c>
      <c r="R46" s="630" t="s">
        <v>637</v>
      </c>
      <c r="S46" s="534"/>
      <c r="T46" s="5"/>
    </row>
    <row r="47" spans="1:20" ht="409.6" customHeight="1" x14ac:dyDescent="0.25">
      <c r="A47" s="1088"/>
      <c r="B47" s="1098"/>
      <c r="C47" s="1065"/>
      <c r="D47" s="857"/>
      <c r="E47" s="1095"/>
      <c r="F47" s="1082"/>
      <c r="G47" s="1092"/>
      <c r="H47" s="1077"/>
      <c r="I47" s="887"/>
      <c r="J47" s="627" t="s">
        <v>410</v>
      </c>
      <c r="K47" s="631" t="s">
        <v>499</v>
      </c>
      <c r="L47" s="629">
        <v>30000</v>
      </c>
      <c r="M47" s="629">
        <f>N47+O47</f>
        <v>30000</v>
      </c>
      <c r="N47" s="454">
        <v>30000</v>
      </c>
      <c r="O47" s="632"/>
      <c r="P47" s="602">
        <f>M47/L47</f>
        <v>1</v>
      </c>
      <c r="Q47" s="602">
        <f>M47/G43</f>
        <v>2.380952380952381E-4</v>
      </c>
      <c r="R47" s="630" t="s">
        <v>638</v>
      </c>
      <c r="S47" s="534"/>
      <c r="T47" s="5"/>
    </row>
    <row r="48" spans="1:20" ht="30" customHeight="1" x14ac:dyDescent="0.25">
      <c r="A48" s="1086">
        <v>17</v>
      </c>
      <c r="B48" s="1089" t="s">
        <v>205</v>
      </c>
      <c r="C48" s="1063" t="s">
        <v>387</v>
      </c>
      <c r="D48" s="1063" t="s">
        <v>595</v>
      </c>
      <c r="E48" s="1186" t="s">
        <v>388</v>
      </c>
      <c r="F48" s="1080" t="s">
        <v>206</v>
      </c>
      <c r="G48" s="1099">
        <v>6993444</v>
      </c>
      <c r="H48" s="1083"/>
      <c r="I48" s="870" t="s">
        <v>389</v>
      </c>
      <c r="J48" s="604" t="s">
        <v>296</v>
      </c>
      <c r="K48" s="1143" t="s">
        <v>295</v>
      </c>
      <c r="L48" s="600">
        <v>6975444</v>
      </c>
      <c r="M48" s="600">
        <v>6975444</v>
      </c>
      <c r="N48" s="454">
        <v>6975444</v>
      </c>
      <c r="O48" s="611"/>
      <c r="P48" s="602">
        <f t="shared" si="0"/>
        <v>1</v>
      </c>
      <c r="Q48" s="1135">
        <f>(M48+M49+M50+M51)/G48</f>
        <v>2.0646685667319278</v>
      </c>
      <c r="R48" s="1166" t="s">
        <v>639</v>
      </c>
      <c r="S48" s="534">
        <f t="shared" si="1"/>
        <v>0</v>
      </c>
      <c r="T48" s="5">
        <f t="shared" si="2"/>
        <v>0</v>
      </c>
    </row>
    <row r="49" spans="1:20" ht="30" x14ac:dyDescent="0.25">
      <c r="A49" s="1087"/>
      <c r="B49" s="1090"/>
      <c r="C49" s="1064"/>
      <c r="D49" s="869"/>
      <c r="E49" s="1187"/>
      <c r="F49" s="1081"/>
      <c r="G49" s="1100"/>
      <c r="H49" s="1084"/>
      <c r="I49" s="986"/>
      <c r="J49" s="613" t="s">
        <v>299</v>
      </c>
      <c r="K49" s="1144"/>
      <c r="L49" s="596">
        <v>6993444</v>
      </c>
      <c r="M49" s="596">
        <v>6993444</v>
      </c>
      <c r="N49" s="465">
        <v>6993444</v>
      </c>
      <c r="O49" s="633"/>
      <c r="P49" s="602">
        <f t="shared" si="0"/>
        <v>1</v>
      </c>
      <c r="Q49" s="1136"/>
      <c r="R49" s="1167"/>
      <c r="S49" s="534">
        <f t="shared" si="1"/>
        <v>0</v>
      </c>
      <c r="T49" s="5">
        <f t="shared" si="2"/>
        <v>0</v>
      </c>
    </row>
    <row r="50" spans="1:20" ht="75.75" customHeight="1" x14ac:dyDescent="0.25">
      <c r="A50" s="1087"/>
      <c r="B50" s="1090"/>
      <c r="C50" s="1064"/>
      <c r="D50" s="869"/>
      <c r="E50" s="1187"/>
      <c r="F50" s="1081"/>
      <c r="G50" s="1100"/>
      <c r="H50" s="1084"/>
      <c r="I50" s="986"/>
      <c r="J50" s="604" t="s">
        <v>297</v>
      </c>
      <c r="K50" s="1144"/>
      <c r="L50" s="600">
        <v>452256</v>
      </c>
      <c r="M50" s="596">
        <f>N50+O50</f>
        <v>452256</v>
      </c>
      <c r="N50" s="454">
        <v>452256</v>
      </c>
      <c r="O50" s="611"/>
      <c r="P50" s="602">
        <f t="shared" si="0"/>
        <v>1</v>
      </c>
      <c r="Q50" s="1136"/>
      <c r="R50" s="1167"/>
      <c r="S50" s="534">
        <f t="shared" si="1"/>
        <v>0</v>
      </c>
      <c r="T50" s="5">
        <f t="shared" si="2"/>
        <v>0</v>
      </c>
    </row>
    <row r="51" spans="1:20" ht="123.75" customHeight="1" x14ac:dyDescent="0.25">
      <c r="A51" s="1088"/>
      <c r="B51" s="1091"/>
      <c r="C51" s="1065"/>
      <c r="D51" s="857"/>
      <c r="E51" s="1188"/>
      <c r="F51" s="1082"/>
      <c r="G51" s="1101"/>
      <c r="H51" s="1085"/>
      <c r="I51" s="887"/>
      <c r="J51" s="604" t="s">
        <v>298</v>
      </c>
      <c r="K51" s="1145"/>
      <c r="L51" s="600">
        <v>18000</v>
      </c>
      <c r="M51" s="596">
        <f>N51+O51</f>
        <v>18000</v>
      </c>
      <c r="N51" s="454">
        <v>18000</v>
      </c>
      <c r="O51" s="611"/>
      <c r="P51" s="634">
        <f t="shared" si="0"/>
        <v>1</v>
      </c>
      <c r="Q51" s="1137"/>
      <c r="R51" s="1168"/>
      <c r="S51" s="534">
        <f t="shared" si="1"/>
        <v>0</v>
      </c>
      <c r="T51" s="5">
        <f t="shared" si="2"/>
        <v>0</v>
      </c>
    </row>
    <row r="52" spans="1:20" ht="318" customHeight="1" x14ac:dyDescent="0.25">
      <c r="A52" s="606">
        <v>18</v>
      </c>
      <c r="B52" s="635" t="s">
        <v>205</v>
      </c>
      <c r="C52" s="603" t="s">
        <v>344</v>
      </c>
      <c r="D52" s="603" t="s">
        <v>595</v>
      </c>
      <c r="E52" s="233" t="s">
        <v>345</v>
      </c>
      <c r="F52" s="609" t="s">
        <v>8</v>
      </c>
      <c r="G52" s="520">
        <v>30250000</v>
      </c>
      <c r="H52" s="526" t="s">
        <v>521</v>
      </c>
      <c r="I52" s="589" t="s">
        <v>368</v>
      </c>
      <c r="J52" s="603" t="s">
        <v>141</v>
      </c>
      <c r="K52" s="636" t="s">
        <v>354</v>
      </c>
      <c r="L52" s="600">
        <v>1127855.33</v>
      </c>
      <c r="M52" s="600">
        <f>N52+O52</f>
        <v>1010036.8899999999</v>
      </c>
      <c r="N52" s="454">
        <f>139888.21+870022.84+125.84</f>
        <v>1010036.8899999999</v>
      </c>
      <c r="O52" s="624"/>
      <c r="P52" s="602">
        <f t="shared" si="0"/>
        <v>0.89553763069949743</v>
      </c>
      <c r="Q52" s="602">
        <f>M52/G52</f>
        <v>3.3389649256198341E-2</v>
      </c>
      <c r="R52" s="599" t="s">
        <v>640</v>
      </c>
      <c r="S52" s="534">
        <f t="shared" si="1"/>
        <v>0.10446236930050255</v>
      </c>
      <c r="T52" s="5">
        <f t="shared" si="2"/>
        <v>117818.44000000018</v>
      </c>
    </row>
    <row r="53" spans="1:20" ht="146.25" customHeight="1" x14ac:dyDescent="0.25">
      <c r="A53" s="1060">
        <v>19</v>
      </c>
      <c r="B53" s="1116" t="s">
        <v>122</v>
      </c>
      <c r="C53" s="1119" t="s">
        <v>350</v>
      </c>
      <c r="D53" s="1119" t="s">
        <v>601</v>
      </c>
      <c r="E53" s="1066" t="s">
        <v>353</v>
      </c>
      <c r="F53" s="1069" t="s">
        <v>8</v>
      </c>
      <c r="G53" s="1072">
        <v>98373415</v>
      </c>
      <c r="H53" s="1075" t="s">
        <v>122</v>
      </c>
      <c r="I53" s="1138" t="s">
        <v>275</v>
      </c>
      <c r="J53" s="603" t="s">
        <v>141</v>
      </c>
      <c r="K53" s="636" t="s">
        <v>355</v>
      </c>
      <c r="L53" s="600">
        <v>25434805</v>
      </c>
      <c r="M53" s="600">
        <v>0</v>
      </c>
      <c r="N53" s="578">
        <v>0</v>
      </c>
      <c r="O53" s="624">
        <f>M53</f>
        <v>0</v>
      </c>
      <c r="P53" s="602">
        <f t="shared" si="0"/>
        <v>0</v>
      </c>
      <c r="Q53" s="602">
        <f>M53/G53</f>
        <v>0</v>
      </c>
      <c r="R53" s="599" t="s">
        <v>641</v>
      </c>
      <c r="S53" s="534">
        <f t="shared" si="1"/>
        <v>1</v>
      </c>
      <c r="T53" s="5">
        <f t="shared" si="2"/>
        <v>25434805</v>
      </c>
    </row>
    <row r="54" spans="1:20" ht="66" customHeight="1" x14ac:dyDescent="0.25">
      <c r="A54" s="1062"/>
      <c r="B54" s="1117"/>
      <c r="C54" s="1121"/>
      <c r="D54" s="845"/>
      <c r="E54" s="1068"/>
      <c r="F54" s="1071"/>
      <c r="G54" s="1074"/>
      <c r="H54" s="1077"/>
      <c r="I54" s="1140"/>
      <c r="J54" s="594" t="s">
        <v>492</v>
      </c>
      <c r="K54" s="637" t="s">
        <v>475</v>
      </c>
      <c r="L54" s="596">
        <v>0</v>
      </c>
      <c r="M54" s="596">
        <v>0</v>
      </c>
      <c r="N54" s="579">
        <v>0</v>
      </c>
      <c r="O54" s="638">
        <v>0</v>
      </c>
      <c r="P54" s="598"/>
      <c r="Q54" s="598"/>
      <c r="R54" s="639" t="s">
        <v>642</v>
      </c>
      <c r="S54" s="534"/>
      <c r="T54" s="5"/>
    </row>
    <row r="55" spans="1:20" ht="212.25" customHeight="1" x14ac:dyDescent="0.25">
      <c r="A55" s="1060">
        <v>20</v>
      </c>
      <c r="B55" s="1063" t="s">
        <v>69</v>
      </c>
      <c r="C55" s="1063" t="s">
        <v>351</v>
      </c>
      <c r="D55" s="1063" t="s">
        <v>593</v>
      </c>
      <c r="E55" s="1078" t="s">
        <v>352</v>
      </c>
      <c r="F55" s="1080" t="s">
        <v>8</v>
      </c>
      <c r="G55" s="881">
        <v>18098660.440000001</v>
      </c>
      <c r="H55" s="1075" t="s">
        <v>522</v>
      </c>
      <c r="I55" s="870" t="s">
        <v>275</v>
      </c>
      <c r="J55" s="640" t="s">
        <v>141</v>
      </c>
      <c r="K55" s="641" t="s">
        <v>393</v>
      </c>
      <c r="L55" s="605">
        <v>623121.87</v>
      </c>
      <c r="M55" s="605">
        <v>554433.1</v>
      </c>
      <c r="N55" s="454">
        <v>554433.1</v>
      </c>
      <c r="O55" s="617"/>
      <c r="P55" s="642">
        <f t="shared" si="0"/>
        <v>0.88976671610001423</v>
      </c>
      <c r="Q55" s="1135">
        <f>M55/G55</f>
        <v>3.0633930165054796E-2</v>
      </c>
      <c r="R55" s="599" t="s">
        <v>643</v>
      </c>
      <c r="S55" s="534">
        <f t="shared" si="1"/>
        <v>0.11023328389998575</v>
      </c>
      <c r="T55" s="5">
        <f t="shared" si="2"/>
        <v>68688.770000000019</v>
      </c>
    </row>
    <row r="56" spans="1:20" ht="91.5" customHeight="1" x14ac:dyDescent="0.25">
      <c r="A56" s="1062"/>
      <c r="B56" s="1065"/>
      <c r="C56" s="1065"/>
      <c r="D56" s="857"/>
      <c r="E56" s="1079"/>
      <c r="F56" s="1082"/>
      <c r="G56" s="1092"/>
      <c r="H56" s="1077"/>
      <c r="I56" s="887"/>
      <c r="J56" s="603" t="s">
        <v>391</v>
      </c>
      <c r="K56" s="643" t="s">
        <v>392</v>
      </c>
      <c r="L56" s="605">
        <v>72625.27</v>
      </c>
      <c r="M56" s="605">
        <f>O56</f>
        <v>0</v>
      </c>
      <c r="N56" s="579">
        <v>0</v>
      </c>
      <c r="O56" s="617">
        <v>0</v>
      </c>
      <c r="P56" s="642">
        <f t="shared" si="0"/>
        <v>0</v>
      </c>
      <c r="Q56" s="1137"/>
      <c r="R56" s="599" t="s">
        <v>644</v>
      </c>
      <c r="S56" s="534">
        <f t="shared" si="1"/>
        <v>1</v>
      </c>
      <c r="T56" s="5">
        <f t="shared" si="2"/>
        <v>72625.27</v>
      </c>
    </row>
    <row r="57" spans="1:20" ht="169.5" customHeight="1" x14ac:dyDescent="0.25">
      <c r="A57" s="644">
        <v>21</v>
      </c>
      <c r="B57" s="640" t="s">
        <v>205</v>
      </c>
      <c r="C57" s="640" t="s">
        <v>379</v>
      </c>
      <c r="D57" s="640" t="s">
        <v>595</v>
      </c>
      <c r="E57" s="593" t="s">
        <v>380</v>
      </c>
      <c r="F57" s="645" t="s">
        <v>8</v>
      </c>
      <c r="G57" s="587">
        <v>38841252.119999997</v>
      </c>
      <c r="H57" s="592" t="s">
        <v>523</v>
      </c>
      <c r="I57" s="588" t="s">
        <v>275</v>
      </c>
      <c r="J57" s="640" t="s">
        <v>141</v>
      </c>
      <c r="K57" s="641" t="s">
        <v>483</v>
      </c>
      <c r="L57" s="646">
        <v>638862.01</v>
      </c>
      <c r="M57" s="646">
        <f>N57+O57</f>
        <v>588414.28500000003</v>
      </c>
      <c r="N57" s="454">
        <v>588414.28500000003</v>
      </c>
      <c r="O57" s="647"/>
      <c r="P57" s="648">
        <f>M57/L57</f>
        <v>0.92103502131861004</v>
      </c>
      <c r="Q57" s="648">
        <f>M57/G57</f>
        <v>1.5149209999257873E-2</v>
      </c>
      <c r="R57" s="649" t="s">
        <v>645</v>
      </c>
      <c r="S57" s="534">
        <f t="shared" si="1"/>
        <v>7.8964978681390019E-2</v>
      </c>
      <c r="T57" s="5">
        <f t="shared" si="2"/>
        <v>50447.724999999977</v>
      </c>
    </row>
    <row r="58" spans="1:20" ht="174" customHeight="1" x14ac:dyDescent="0.25">
      <c r="A58" s="644">
        <v>22</v>
      </c>
      <c r="B58" s="640" t="s">
        <v>484</v>
      </c>
      <c r="C58" s="640" t="s">
        <v>407</v>
      </c>
      <c r="D58" s="640" t="s">
        <v>601</v>
      </c>
      <c r="E58" s="593" t="s">
        <v>408</v>
      </c>
      <c r="F58" s="645" t="s">
        <v>28</v>
      </c>
      <c r="G58" s="587">
        <v>79966739</v>
      </c>
      <c r="H58" s="590" t="s">
        <v>522</v>
      </c>
      <c r="I58" s="588" t="s">
        <v>375</v>
      </c>
      <c r="J58" s="640" t="s">
        <v>409</v>
      </c>
      <c r="K58" s="628" t="s">
        <v>485</v>
      </c>
      <c r="L58" s="646">
        <v>46844.264999999999</v>
      </c>
      <c r="M58" s="646">
        <v>46844.264999999999</v>
      </c>
      <c r="N58" s="240">
        <v>46844.27</v>
      </c>
      <c r="O58" s="647"/>
      <c r="P58" s="648">
        <f t="shared" si="0"/>
        <v>1</v>
      </c>
      <c r="Q58" s="648">
        <f>M58/G58</f>
        <v>5.857968648690301E-4</v>
      </c>
      <c r="R58" s="650" t="s">
        <v>646</v>
      </c>
      <c r="S58" s="390">
        <f t="shared" si="1"/>
        <v>0</v>
      </c>
      <c r="T58" s="396">
        <f t="shared" si="2"/>
        <v>0</v>
      </c>
    </row>
    <row r="59" spans="1:20" ht="210" customHeight="1" thickBot="1" x14ac:dyDescent="0.3">
      <c r="A59" s="606">
        <v>23</v>
      </c>
      <c r="B59" s="640" t="s">
        <v>415</v>
      </c>
      <c r="C59" s="640" t="s">
        <v>416</v>
      </c>
      <c r="D59" s="640" t="s">
        <v>595</v>
      </c>
      <c r="E59" s="593" t="s">
        <v>417</v>
      </c>
      <c r="F59" s="645" t="s">
        <v>10</v>
      </c>
      <c r="G59" s="587">
        <v>832307</v>
      </c>
      <c r="H59" s="590" t="s">
        <v>524</v>
      </c>
      <c r="I59" s="588" t="s">
        <v>275</v>
      </c>
      <c r="J59" s="640" t="s">
        <v>418</v>
      </c>
      <c r="K59" s="651" t="s">
        <v>419</v>
      </c>
      <c r="L59" s="605">
        <v>262855.24</v>
      </c>
      <c r="M59" s="605">
        <v>262855.24</v>
      </c>
      <c r="N59" s="470">
        <v>262855.24</v>
      </c>
      <c r="O59" s="617"/>
      <c r="P59" s="602">
        <f t="shared" si="0"/>
        <v>1</v>
      </c>
      <c r="Q59" s="602">
        <f>M59/G59</f>
        <v>0.31581524605704386</v>
      </c>
      <c r="R59" s="652" t="s">
        <v>647</v>
      </c>
      <c r="S59" s="390"/>
      <c r="T59" s="396"/>
    </row>
    <row r="60" spans="1:20" ht="138.75" customHeight="1" x14ac:dyDescent="0.25">
      <c r="A60" s="1060">
        <v>24</v>
      </c>
      <c r="B60" s="1063" t="s">
        <v>122</v>
      </c>
      <c r="C60" s="1063" t="s">
        <v>420</v>
      </c>
      <c r="D60" s="1063" t="s">
        <v>601</v>
      </c>
      <c r="E60" s="1066" t="s">
        <v>442</v>
      </c>
      <c r="F60" s="1069" t="s">
        <v>8</v>
      </c>
      <c r="G60" s="1072">
        <v>79806000</v>
      </c>
      <c r="H60" s="1075" t="s">
        <v>122</v>
      </c>
      <c r="I60" s="1138" t="s">
        <v>275</v>
      </c>
      <c r="J60" s="603" t="s">
        <v>141</v>
      </c>
      <c r="K60" s="603" t="s">
        <v>486</v>
      </c>
      <c r="L60" s="629">
        <v>7641510.8700000001</v>
      </c>
      <c r="M60" s="629">
        <f>N60+O60</f>
        <v>3476353.75</v>
      </c>
      <c r="N60" s="498">
        <v>3476353.75</v>
      </c>
      <c r="O60" s="484">
        <v>0</v>
      </c>
      <c r="P60" s="602">
        <f>M60/L60</f>
        <v>0.45493015833398925</v>
      </c>
      <c r="Q60" s="602">
        <f>M60/G60</f>
        <v>4.3560055008395361E-2</v>
      </c>
      <c r="R60" s="653" t="s">
        <v>648</v>
      </c>
      <c r="S60" s="390"/>
      <c r="T60" s="396"/>
    </row>
    <row r="61" spans="1:20" ht="172.5" customHeight="1" x14ac:dyDescent="0.25">
      <c r="A61" s="1061"/>
      <c r="B61" s="1064"/>
      <c r="C61" s="1064"/>
      <c r="D61" s="869"/>
      <c r="E61" s="1067"/>
      <c r="F61" s="1070"/>
      <c r="G61" s="1073"/>
      <c r="H61" s="1076"/>
      <c r="I61" s="1139"/>
      <c r="J61" s="603" t="s">
        <v>141</v>
      </c>
      <c r="K61" s="603" t="s">
        <v>473</v>
      </c>
      <c r="L61" s="605">
        <v>274730.37</v>
      </c>
      <c r="M61" s="605">
        <f>N61+O61</f>
        <v>274730.37</v>
      </c>
      <c r="N61" s="498">
        <v>274730.37</v>
      </c>
      <c r="O61" s="485">
        <v>0</v>
      </c>
      <c r="P61" s="602">
        <f>M61/L61</f>
        <v>1</v>
      </c>
      <c r="Q61" s="602">
        <f>M61/G60</f>
        <v>3.4424776332606572E-3</v>
      </c>
      <c r="R61" s="654" t="s">
        <v>637</v>
      </c>
      <c r="S61" s="390"/>
      <c r="T61" s="396"/>
    </row>
    <row r="62" spans="1:20" ht="81" customHeight="1" x14ac:dyDescent="0.25">
      <c r="A62" s="1061"/>
      <c r="B62" s="1064"/>
      <c r="C62" s="1064"/>
      <c r="D62" s="869"/>
      <c r="E62" s="1067"/>
      <c r="F62" s="1070"/>
      <c r="G62" s="1073"/>
      <c r="H62" s="1076"/>
      <c r="I62" s="1139"/>
      <c r="J62" s="603" t="s">
        <v>151</v>
      </c>
      <c r="K62" s="603" t="s">
        <v>572</v>
      </c>
      <c r="L62" s="629">
        <v>0</v>
      </c>
      <c r="M62" s="629">
        <v>0</v>
      </c>
      <c r="N62" s="466">
        <v>0</v>
      </c>
      <c r="O62" s="467">
        <v>0</v>
      </c>
      <c r="P62" s="602"/>
      <c r="Q62" s="602"/>
      <c r="R62" s="653" t="s">
        <v>649</v>
      </c>
      <c r="S62" s="390"/>
      <c r="T62" s="396"/>
    </row>
    <row r="63" spans="1:20" ht="396.75" customHeight="1" x14ac:dyDescent="0.25">
      <c r="A63" s="1061"/>
      <c r="B63" s="1064"/>
      <c r="C63" s="1064"/>
      <c r="D63" s="869"/>
      <c r="E63" s="1067"/>
      <c r="F63" s="1070"/>
      <c r="G63" s="1073"/>
      <c r="H63" s="1076"/>
      <c r="I63" s="1139"/>
      <c r="J63" s="603" t="s">
        <v>151</v>
      </c>
      <c r="K63" s="603" t="s">
        <v>476</v>
      </c>
      <c r="L63" s="629">
        <v>60000</v>
      </c>
      <c r="M63" s="629">
        <f>N63+O63</f>
        <v>60000</v>
      </c>
      <c r="N63" s="498">
        <v>60000</v>
      </c>
      <c r="O63" s="467"/>
      <c r="P63" s="602">
        <f>M63/L63</f>
        <v>1</v>
      </c>
      <c r="Q63" s="602">
        <f>M63/G60</f>
        <v>7.5182317119013606E-4</v>
      </c>
      <c r="R63" s="653" t="s">
        <v>650</v>
      </c>
      <c r="S63" s="390"/>
      <c r="T63" s="396"/>
    </row>
    <row r="64" spans="1:20" ht="405.75" customHeight="1" x14ac:dyDescent="0.25">
      <c r="A64" s="1061"/>
      <c r="B64" s="1064"/>
      <c r="C64" s="1064"/>
      <c r="D64" s="869"/>
      <c r="E64" s="1067"/>
      <c r="F64" s="1070"/>
      <c r="G64" s="1073"/>
      <c r="H64" s="1076"/>
      <c r="I64" s="1139"/>
      <c r="J64" s="603" t="s">
        <v>151</v>
      </c>
      <c r="K64" s="603" t="s">
        <v>497</v>
      </c>
      <c r="L64" s="629">
        <v>100000</v>
      </c>
      <c r="M64" s="629">
        <f>N64+O64</f>
        <v>100000</v>
      </c>
      <c r="N64" s="498">
        <v>100000</v>
      </c>
      <c r="O64" s="467"/>
      <c r="P64" s="602">
        <f>M64/L64</f>
        <v>1</v>
      </c>
      <c r="Q64" s="602">
        <f>M64/G60</f>
        <v>1.2530386186502269E-3</v>
      </c>
      <c r="R64" s="653" t="s">
        <v>651</v>
      </c>
      <c r="S64" s="390"/>
      <c r="T64" s="396"/>
    </row>
    <row r="65" spans="1:21" ht="391.5" customHeight="1" x14ac:dyDescent="0.25">
      <c r="A65" s="1062"/>
      <c r="B65" s="1065"/>
      <c r="C65" s="1065"/>
      <c r="D65" s="857"/>
      <c r="E65" s="1068"/>
      <c r="F65" s="1071"/>
      <c r="G65" s="1074"/>
      <c r="H65" s="1077"/>
      <c r="I65" s="1140"/>
      <c r="J65" s="603" t="s">
        <v>151</v>
      </c>
      <c r="K65" s="603" t="s">
        <v>498</v>
      </c>
      <c r="L65" s="629">
        <v>10000</v>
      </c>
      <c r="M65" s="629">
        <f>N65+O65</f>
        <v>10000</v>
      </c>
      <c r="N65" s="498">
        <v>10000</v>
      </c>
      <c r="O65" s="467"/>
      <c r="P65" s="602">
        <f>M65/L65</f>
        <v>1</v>
      </c>
      <c r="Q65" s="602">
        <f>M65/G60</f>
        <v>1.2530386186502269E-4</v>
      </c>
      <c r="R65" s="653" t="s">
        <v>652</v>
      </c>
      <c r="S65" s="390"/>
      <c r="T65" s="396"/>
    </row>
    <row r="66" spans="1:21" ht="184.5" customHeight="1" x14ac:dyDescent="0.25">
      <c r="A66" s="655">
        <v>25</v>
      </c>
      <c r="B66" s="603" t="s">
        <v>69</v>
      </c>
      <c r="C66" s="603" t="s">
        <v>433</v>
      </c>
      <c r="D66" s="603" t="s">
        <v>593</v>
      </c>
      <c r="E66" s="233" t="s">
        <v>441</v>
      </c>
      <c r="F66" s="609" t="s">
        <v>68</v>
      </c>
      <c r="G66" s="425" t="s">
        <v>440</v>
      </c>
      <c r="H66" s="526" t="s">
        <v>69</v>
      </c>
      <c r="I66" s="589" t="s">
        <v>434</v>
      </c>
      <c r="J66" s="603" t="s">
        <v>409</v>
      </c>
      <c r="K66" s="603" t="s">
        <v>435</v>
      </c>
      <c r="L66" s="656">
        <v>1288295.8999999999</v>
      </c>
      <c r="M66" s="656">
        <v>1288295.8999999999</v>
      </c>
      <c r="N66" s="498">
        <v>1288295.8999999999</v>
      </c>
      <c r="O66" s="486"/>
      <c r="P66" s="657">
        <f t="shared" si="0"/>
        <v>1</v>
      </c>
      <c r="Q66" s="657">
        <f>M66/14016475</f>
        <v>9.1912973839713613E-2</v>
      </c>
      <c r="R66" s="658" t="s">
        <v>653</v>
      </c>
      <c r="S66" s="390"/>
      <c r="T66" s="396"/>
    </row>
    <row r="67" spans="1:21" ht="184.5" customHeight="1" x14ac:dyDescent="0.25">
      <c r="A67" s="606">
        <v>26</v>
      </c>
      <c r="B67" s="603" t="s">
        <v>205</v>
      </c>
      <c r="C67" s="603" t="s">
        <v>582</v>
      </c>
      <c r="D67" s="603" t="s">
        <v>595</v>
      </c>
      <c r="E67" s="233" t="s">
        <v>608</v>
      </c>
      <c r="F67" s="609" t="s">
        <v>68</v>
      </c>
      <c r="G67" s="425">
        <v>6979266.3099999996</v>
      </c>
      <c r="H67" s="526" t="s">
        <v>205</v>
      </c>
      <c r="I67" s="589" t="s">
        <v>609</v>
      </c>
      <c r="J67" s="603" t="s">
        <v>409</v>
      </c>
      <c r="K67" s="628" t="s">
        <v>607</v>
      </c>
      <c r="L67" s="659">
        <v>581901</v>
      </c>
      <c r="M67" s="659">
        <f>N67+O67</f>
        <v>581901</v>
      </c>
      <c r="N67" s="548">
        <v>581901</v>
      </c>
      <c r="O67" s="549"/>
      <c r="P67" s="657">
        <f>M67/L67</f>
        <v>1</v>
      </c>
      <c r="Q67" s="657">
        <f>M67/G67</f>
        <v>8.3375669325906551E-2</v>
      </c>
      <c r="R67" s="658" t="s">
        <v>654</v>
      </c>
      <c r="S67" s="390"/>
      <c r="T67" s="396"/>
    </row>
    <row r="68" spans="1:21" ht="184.5" customHeight="1" x14ac:dyDescent="0.25">
      <c r="A68" s="606">
        <v>27</v>
      </c>
      <c r="B68" s="680" t="s">
        <v>673</v>
      </c>
      <c r="C68" s="603" t="s">
        <v>668</v>
      </c>
      <c r="D68" s="603" t="s">
        <v>597</v>
      </c>
      <c r="E68" s="233" t="s">
        <v>669</v>
      </c>
      <c r="F68" s="609" t="s">
        <v>670</v>
      </c>
      <c r="G68" s="425">
        <v>3501025</v>
      </c>
      <c r="H68" s="526" t="s">
        <v>522</v>
      </c>
      <c r="I68" s="679" t="s">
        <v>609</v>
      </c>
      <c r="J68" s="603" t="s">
        <v>671</v>
      </c>
      <c r="K68" s="696" t="s">
        <v>677</v>
      </c>
      <c r="L68" s="659">
        <v>27029.82</v>
      </c>
      <c r="M68" s="659">
        <f>N68+O68</f>
        <v>27029.82</v>
      </c>
      <c r="N68" s="548">
        <v>27029.82</v>
      </c>
      <c r="O68" s="549"/>
      <c r="P68" s="657">
        <f>M68/L68</f>
        <v>1</v>
      </c>
      <c r="Q68" s="657">
        <f>M68/G68</f>
        <v>7.7205446976242667E-3</v>
      </c>
      <c r="R68" s="738" t="s">
        <v>707</v>
      </c>
      <c r="S68" s="390"/>
      <c r="T68" s="396"/>
    </row>
    <row r="69" spans="1:21" ht="184.5" customHeight="1" thickBot="1" x14ac:dyDescent="0.3">
      <c r="A69" s="691">
        <v>28</v>
      </c>
      <c r="B69" s="692" t="s">
        <v>674</v>
      </c>
      <c r="C69" s="693" t="s">
        <v>675</v>
      </c>
      <c r="D69" s="694" t="s">
        <v>595</v>
      </c>
      <c r="E69" s="682" t="s">
        <v>676</v>
      </c>
      <c r="F69" s="695" t="s">
        <v>670</v>
      </c>
      <c r="G69" s="683">
        <v>12484471.109999999</v>
      </c>
      <c r="H69" s="684" t="s">
        <v>205</v>
      </c>
      <c r="I69" s="685" t="s">
        <v>609</v>
      </c>
      <c r="J69" s="694" t="s">
        <v>671</v>
      </c>
      <c r="K69" s="698" t="s">
        <v>678</v>
      </c>
      <c r="L69" s="686">
        <v>70013.509999999995</v>
      </c>
      <c r="M69" s="686">
        <f>N69+O69</f>
        <v>70013.509999999995</v>
      </c>
      <c r="N69" s="725">
        <v>70013.509999999995</v>
      </c>
      <c r="O69" s="687"/>
      <c r="P69" s="688">
        <f>M69/L69</f>
        <v>1</v>
      </c>
      <c r="Q69" s="688">
        <f>M69/G69</f>
        <v>5.6080477405181803E-3</v>
      </c>
      <c r="R69" s="726" t="s">
        <v>700</v>
      </c>
      <c r="S69" s="390"/>
      <c r="T69" s="396"/>
    </row>
    <row r="70" spans="1:21" ht="205.5" customHeight="1" thickBot="1" x14ac:dyDescent="0.3">
      <c r="A70" s="691">
        <v>29</v>
      </c>
      <c r="B70" s="715" t="s">
        <v>683</v>
      </c>
      <c r="C70" s="700" t="s">
        <v>686</v>
      </c>
      <c r="D70" s="701" t="s">
        <v>600</v>
      </c>
      <c r="E70" s="702" t="s">
        <v>680</v>
      </c>
      <c r="F70" s="703" t="s">
        <v>679</v>
      </c>
      <c r="G70" s="683">
        <v>4550790</v>
      </c>
      <c r="H70" s="704" t="s">
        <v>681</v>
      </c>
      <c r="I70" s="705"/>
      <c r="J70" s="705" t="s">
        <v>142</v>
      </c>
      <c r="K70" s="706" t="s">
        <v>682</v>
      </c>
      <c r="L70" s="707">
        <v>1414.57</v>
      </c>
      <c r="M70" s="708">
        <v>1414.57</v>
      </c>
      <c r="N70" s="709">
        <v>1414.57</v>
      </c>
      <c r="O70" s="711"/>
      <c r="P70" s="710">
        <f>M70/L70</f>
        <v>1</v>
      </c>
      <c r="Q70" s="712"/>
      <c r="R70" s="727" t="s">
        <v>701</v>
      </c>
      <c r="S70" s="390"/>
      <c r="T70" s="396"/>
      <c r="U70" s="697"/>
    </row>
    <row r="71" spans="1:21" ht="28.5" customHeight="1" thickBot="1" x14ac:dyDescent="0.3">
      <c r="A71" s="690"/>
      <c r="B71" s="689" t="s">
        <v>129</v>
      </c>
      <c r="C71" s="490"/>
      <c r="D71" s="490"/>
      <c r="E71" s="660"/>
      <c r="F71" s="661"/>
      <c r="G71" s="405">
        <f>SUM(G5:G67)</f>
        <v>3550044485.2199998</v>
      </c>
      <c r="H71" s="527"/>
      <c r="I71" s="662"/>
      <c r="J71" s="662"/>
      <c r="K71" s="699"/>
      <c r="L71" s="427">
        <f>SUM(L5:L70)</f>
        <v>894812437.98450017</v>
      </c>
      <c r="M71" s="428">
        <f>SUM(M5:M70)</f>
        <v>295265655.92400002</v>
      </c>
      <c r="N71" s="713">
        <f>SUM(N5:N70)+33160392+1.39+1004341.5+1383415.5+3943215+96798.25+290394.75+315202</f>
        <v>329047565.57399994</v>
      </c>
      <c r="O71" s="714">
        <f>SUM(O5:O70)</f>
        <v>5310710.9950000001</v>
      </c>
      <c r="P71" s="416">
        <f>M71/L71</f>
        <v>0.32997491249570066</v>
      </c>
      <c r="Q71" s="681">
        <f>M71/G71</f>
        <v>8.3172381966842346E-2</v>
      </c>
      <c r="R71" s="663" t="s">
        <v>210</v>
      </c>
      <c r="S71" s="245">
        <f>T71/L71</f>
        <v>0.67002508750429934</v>
      </c>
      <c r="T71" s="372">
        <f>L71-M71</f>
        <v>599546782.06050014</v>
      </c>
    </row>
    <row r="72" spans="1:21" ht="30" customHeight="1" x14ac:dyDescent="0.25">
      <c r="A72" s="536"/>
      <c r="B72" s="308" t="s">
        <v>156</v>
      </c>
      <c r="C72" s="1178" t="s">
        <v>225</v>
      </c>
      <c r="D72" s="1178"/>
      <c r="E72" s="1178"/>
      <c r="F72" s="1178"/>
      <c r="G72" s="495"/>
      <c r="H72" s="528"/>
      <c r="I72" s="243"/>
      <c r="J72" s="243"/>
      <c r="K72" s="244"/>
      <c r="L72" s="218" t="s">
        <v>210</v>
      </c>
      <c r="M72" s="218" t="s">
        <v>210</v>
      </c>
      <c r="N72" s="219">
        <f>461138.5+438135+1383415.5+3943215+96798.25+290394.75+N67+N66+N65+N64+N63+N61+N60+N59+N58+N57+N55+N52+N51+N50+N49+N48+N47+N46+N43+N41+N38+N37+N36+N35+N33+N32+N30+N29+N28+N26+N25+N22+N23+N21+N20+N19+N18+N17+N16+N14+N12+N9+33160392+315202+105068+N68+N69+N70</f>
        <v>217878963.86399996</v>
      </c>
      <c r="O72" s="220" t="s">
        <v>210</v>
      </c>
      <c r="P72" s="218" t="s">
        <v>210</v>
      </c>
      <c r="Q72" s="242" t="s">
        <v>210</v>
      </c>
      <c r="R72" s="664" t="s">
        <v>210</v>
      </c>
      <c r="S72" s="665" t="s">
        <v>210</v>
      </c>
      <c r="T72" s="666" t="s">
        <v>210</v>
      </c>
    </row>
    <row r="73" spans="1:21" ht="30.75" customHeight="1" thickBot="1" x14ac:dyDescent="0.3">
      <c r="A73" s="537"/>
      <c r="B73" s="538" t="s">
        <v>156</v>
      </c>
      <c r="C73" s="1173" t="s">
        <v>655</v>
      </c>
      <c r="D73" s="1173"/>
      <c r="E73" s="1173"/>
      <c r="F73" s="1173"/>
      <c r="G73" s="1173"/>
      <c r="H73" s="1173"/>
      <c r="I73" s="1173"/>
      <c r="J73" s="1173"/>
      <c r="K73" s="1174"/>
      <c r="L73" s="539" t="s">
        <v>210</v>
      </c>
      <c r="M73" s="539" t="s">
        <v>210</v>
      </c>
      <c r="N73" s="540">
        <f>N71-N72</f>
        <v>111168601.70999998</v>
      </c>
      <c r="O73" s="541">
        <f>O71</f>
        <v>5310710.9950000001</v>
      </c>
      <c r="P73" s="667" t="s">
        <v>210</v>
      </c>
      <c r="Q73" s="668" t="s">
        <v>210</v>
      </c>
      <c r="R73" s="669" t="s">
        <v>210</v>
      </c>
      <c r="S73" s="670" t="s">
        <v>210</v>
      </c>
      <c r="T73" s="671" t="s">
        <v>210</v>
      </c>
    </row>
    <row r="74" spans="1:21" x14ac:dyDescent="0.25">
      <c r="A74" s="17"/>
      <c r="B74" s="148"/>
      <c r="C74" s="491"/>
      <c r="D74" s="491"/>
      <c r="E74" s="493"/>
      <c r="F74" s="493"/>
      <c r="G74" s="496"/>
      <c r="H74" s="529"/>
      <c r="I74" s="19"/>
      <c r="J74" s="19"/>
      <c r="K74" s="19"/>
      <c r="L74" s="19"/>
      <c r="M74" s="19"/>
      <c r="N74" s="20"/>
      <c r="O74" s="21"/>
      <c r="P74" s="21"/>
      <c r="Q74" s="21"/>
    </row>
    <row r="75" spans="1:21" x14ac:dyDescent="0.25">
      <c r="A75" s="22"/>
      <c r="B75" s="24"/>
      <c r="C75" s="492"/>
      <c r="D75" s="492"/>
      <c r="N75" s="21"/>
      <c r="O75" s="21"/>
      <c r="P75" s="21"/>
      <c r="Q75" s="21"/>
    </row>
    <row r="76" spans="1:21" x14ac:dyDescent="0.25">
      <c r="A76" s="22"/>
      <c r="B76" s="452" t="s">
        <v>453</v>
      </c>
      <c r="C76" s="491"/>
      <c r="D76" s="491"/>
      <c r="L76" s="672"/>
      <c r="M76" s="672"/>
      <c r="N76" s="673"/>
      <c r="O76" s="71"/>
      <c r="P76" s="173"/>
      <c r="Q76" s="173"/>
    </row>
    <row r="77" spans="1:21" ht="52.15" customHeight="1" x14ac:dyDescent="0.25">
      <c r="A77" s="17"/>
      <c r="B77" s="823" t="s">
        <v>656</v>
      </c>
      <c r="C77" s="823"/>
      <c r="D77" s="823"/>
      <c r="E77" s="823"/>
      <c r="F77" s="823"/>
      <c r="G77" s="823"/>
      <c r="H77" s="823"/>
      <c r="I77" s="823"/>
      <c r="J77" s="19"/>
      <c r="K77" s="19"/>
      <c r="L77" s="248"/>
      <c r="M77" s="248"/>
      <c r="N77" s="21"/>
      <c r="O77" s="21"/>
      <c r="P77" s="21"/>
      <c r="Q77" s="21"/>
    </row>
    <row r="78" spans="1:21" ht="27.6" customHeight="1" x14ac:dyDescent="0.25">
      <c r="A78" s="17"/>
      <c r="B78" s="823" t="s">
        <v>657</v>
      </c>
      <c r="C78" s="1175"/>
      <c r="D78" s="1175"/>
      <c r="E78" s="1175"/>
      <c r="F78" s="1175"/>
      <c r="G78" s="1175"/>
      <c r="H78" s="1175"/>
      <c r="I78" s="1175"/>
      <c r="J78" s="19"/>
      <c r="K78" s="19"/>
      <c r="L78" s="19"/>
      <c r="M78" s="19"/>
      <c r="N78" s="21"/>
      <c r="O78" s="21"/>
      <c r="P78" s="21"/>
      <c r="Q78" s="21"/>
    </row>
    <row r="79" spans="1:21" x14ac:dyDescent="0.25">
      <c r="A79" s="17"/>
      <c r="B79" s="24"/>
      <c r="C79" s="58"/>
      <c r="D79" s="58"/>
      <c r="E79" s="493"/>
      <c r="F79" s="493"/>
      <c r="G79" s="496"/>
      <c r="H79" s="529"/>
      <c r="I79" s="19"/>
      <c r="J79" s="19"/>
      <c r="K79" s="19"/>
      <c r="L79" s="19"/>
      <c r="M79" s="19"/>
      <c r="N79" s="21"/>
      <c r="O79" s="21"/>
      <c r="P79" s="21"/>
      <c r="Q79" s="21"/>
    </row>
    <row r="80" spans="1:21" x14ac:dyDescent="0.25">
      <c r="A80" s="17"/>
      <c r="B80" s="24"/>
      <c r="C80" s="58"/>
      <c r="D80" s="58"/>
      <c r="E80" s="493"/>
      <c r="F80" s="493"/>
      <c r="G80" s="496"/>
      <c r="H80" s="529"/>
      <c r="I80" s="19"/>
      <c r="J80" s="19"/>
      <c r="K80" s="19"/>
      <c r="L80" s="19"/>
      <c r="M80" s="19"/>
      <c r="N80" s="21"/>
      <c r="O80" s="21"/>
      <c r="P80" s="21"/>
      <c r="Q80" s="21"/>
    </row>
    <row r="81" spans="1:17" x14ac:dyDescent="0.25">
      <c r="A81" s="17"/>
      <c r="B81" s="24"/>
      <c r="C81" s="58"/>
      <c r="D81" s="58"/>
      <c r="E81" s="493"/>
      <c r="F81" s="493"/>
      <c r="G81" s="496"/>
      <c r="H81" s="529"/>
      <c r="I81" s="19"/>
      <c r="J81" s="19"/>
      <c r="K81" s="19"/>
      <c r="L81" s="19"/>
      <c r="M81" s="19"/>
      <c r="N81" s="21"/>
      <c r="O81" s="21"/>
      <c r="P81" s="21"/>
      <c r="Q81" s="21"/>
    </row>
    <row r="82" spans="1:17" x14ac:dyDescent="0.25">
      <c r="A82" s="17"/>
      <c r="B82" s="149"/>
      <c r="C82" s="58"/>
      <c r="D82" s="58"/>
      <c r="I82" s="23"/>
      <c r="J82" s="23"/>
      <c r="K82" s="23"/>
      <c r="L82" s="445"/>
      <c r="M82" s="445"/>
      <c r="N82" s="445"/>
      <c r="O82" s="445"/>
      <c r="P82" s="445"/>
      <c r="Q82" s="445"/>
    </row>
    <row r="83" spans="1:17" x14ac:dyDescent="0.25">
      <c r="A83" s="17"/>
      <c r="B83" s="149"/>
      <c r="C83" s="492"/>
      <c r="D83" s="492"/>
      <c r="I83" s="23"/>
      <c r="J83" s="23"/>
      <c r="K83" s="23"/>
      <c r="L83" s="445"/>
      <c r="M83" s="445"/>
      <c r="N83" s="445"/>
      <c r="O83" s="445"/>
      <c r="P83" s="445"/>
      <c r="Q83" s="445"/>
    </row>
    <row r="84" spans="1:17" x14ac:dyDescent="0.25">
      <c r="A84" s="17"/>
      <c r="B84" s="149"/>
      <c r="C84" s="492"/>
      <c r="D84" s="492"/>
      <c r="I84" s="23"/>
      <c r="J84" s="23"/>
      <c r="K84" s="23"/>
      <c r="L84" s="445"/>
      <c r="M84" s="445"/>
      <c r="N84" s="445"/>
      <c r="O84" s="445"/>
      <c r="P84" s="445"/>
      <c r="Q84" s="445"/>
    </row>
    <row r="85" spans="1:17" x14ac:dyDescent="0.25">
      <c r="A85" s="17"/>
      <c r="B85" s="149"/>
      <c r="C85" s="492"/>
      <c r="D85" s="492"/>
      <c r="I85" s="23"/>
      <c r="J85" s="23"/>
      <c r="K85" s="23"/>
      <c r="L85" s="445"/>
      <c r="M85" s="445"/>
      <c r="N85" s="445"/>
      <c r="O85" s="445"/>
      <c r="P85" s="445"/>
      <c r="Q85" s="445"/>
    </row>
    <row r="86" spans="1:17" x14ac:dyDescent="0.25">
      <c r="A86" s="17"/>
      <c r="B86" s="149"/>
      <c r="C86" s="492"/>
      <c r="D86" s="492"/>
      <c r="I86" s="23"/>
      <c r="J86" s="23"/>
      <c r="K86" s="23"/>
      <c r="L86" s="445"/>
      <c r="M86" s="445"/>
      <c r="N86" s="445"/>
      <c r="O86" s="445"/>
      <c r="P86" s="9"/>
      <c r="Q86" s="9"/>
    </row>
    <row r="87" spans="1:17" x14ac:dyDescent="0.25">
      <c r="A87" s="17"/>
      <c r="I87" s="23"/>
      <c r="J87" s="23"/>
      <c r="K87" s="23"/>
      <c r="L87" s="445"/>
      <c r="M87" s="445"/>
      <c r="N87" s="445"/>
      <c r="O87" s="445"/>
      <c r="P87" s="9"/>
      <c r="Q87" s="9"/>
    </row>
    <row r="88" spans="1:17" x14ac:dyDescent="0.25">
      <c r="A88" s="17"/>
      <c r="I88" s="23"/>
      <c r="J88" s="23"/>
      <c r="K88" s="23"/>
      <c r="L88" s="445"/>
      <c r="M88" s="445"/>
      <c r="N88" s="445"/>
      <c r="O88" s="445"/>
      <c r="P88" s="9"/>
      <c r="Q88" s="9"/>
    </row>
    <row r="89" spans="1:17" x14ac:dyDescent="0.25">
      <c r="A89" s="17"/>
      <c r="I89" s="23"/>
      <c r="J89" s="23"/>
      <c r="K89" s="23"/>
      <c r="L89" s="23"/>
      <c r="M89" s="23"/>
      <c r="N89" s="9"/>
      <c r="O89" s="9"/>
      <c r="P89" s="9"/>
      <c r="Q89" s="9"/>
    </row>
    <row r="90" spans="1:17" x14ac:dyDescent="0.25">
      <c r="A90" s="17"/>
      <c r="I90" s="23"/>
      <c r="J90" s="23"/>
      <c r="K90" s="23"/>
      <c r="L90" s="23"/>
      <c r="M90" s="23"/>
      <c r="N90" s="9"/>
      <c r="O90" s="9"/>
      <c r="P90" s="9"/>
      <c r="Q90" s="9"/>
    </row>
    <row r="91" spans="1:17" x14ac:dyDescent="0.25">
      <c r="A91" s="17"/>
      <c r="I91" s="23"/>
      <c r="J91" s="23"/>
      <c r="K91" s="23"/>
      <c r="L91" s="23"/>
      <c r="M91" s="23"/>
      <c r="N91" s="9"/>
      <c r="O91" s="9"/>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9"/>
      <c r="I117" s="23"/>
      <c r="J117" s="23"/>
      <c r="K117" s="23"/>
      <c r="L117" s="23"/>
      <c r="M117" s="23"/>
      <c r="N117" s="9"/>
      <c r="O117" s="9"/>
      <c r="P117" s="9"/>
      <c r="Q117" s="9"/>
    </row>
    <row r="118" spans="1:17" x14ac:dyDescent="0.25">
      <c r="A118" s="19"/>
      <c r="I118" s="23"/>
      <c r="J118" s="23"/>
      <c r="K118" s="23"/>
      <c r="L118" s="23"/>
      <c r="M118" s="23"/>
      <c r="N118" s="9"/>
      <c r="O118" s="9"/>
      <c r="P118" s="9"/>
      <c r="Q118" s="9"/>
    </row>
    <row r="119" spans="1:17" x14ac:dyDescent="0.25">
      <c r="A119" s="19"/>
      <c r="I119" s="23"/>
      <c r="J119" s="23"/>
      <c r="K119" s="23"/>
      <c r="L119" s="23"/>
      <c r="M119" s="23"/>
      <c r="N119" s="9"/>
      <c r="O119" s="9"/>
      <c r="P119" s="9"/>
      <c r="Q119" s="9"/>
    </row>
    <row r="120" spans="1:17" x14ac:dyDescent="0.25">
      <c r="A120" s="19"/>
      <c r="I120" s="23"/>
      <c r="J120" s="23"/>
      <c r="K120" s="23"/>
      <c r="L120" s="23"/>
      <c r="M120" s="23"/>
      <c r="N120" s="9"/>
      <c r="O120" s="9"/>
      <c r="P120" s="9"/>
      <c r="Q120" s="9"/>
    </row>
    <row r="121" spans="1:17" x14ac:dyDescent="0.25">
      <c r="I121" s="23"/>
      <c r="J121" s="23"/>
      <c r="K121" s="23"/>
      <c r="L121" s="23"/>
      <c r="M121" s="23"/>
      <c r="N121" s="9"/>
      <c r="O121" s="9"/>
      <c r="P121" s="9"/>
      <c r="Q121" s="9"/>
    </row>
    <row r="122" spans="1:17" x14ac:dyDescent="0.25">
      <c r="I122" s="23"/>
      <c r="J122" s="23"/>
      <c r="K122" s="23"/>
      <c r="L122" s="23"/>
      <c r="M122" s="23"/>
      <c r="N122" s="9"/>
      <c r="O122" s="9"/>
      <c r="P122" s="9"/>
      <c r="Q122" s="9"/>
    </row>
    <row r="123" spans="1:17" x14ac:dyDescent="0.25">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row>
    <row r="132" spans="9:17" x14ac:dyDescent="0.25">
      <c r="I132" s="23"/>
      <c r="J132" s="23"/>
      <c r="K132" s="23"/>
      <c r="L132" s="23"/>
      <c r="M132" s="23"/>
    </row>
    <row r="133" spans="9:17" x14ac:dyDescent="0.25">
      <c r="I133" s="23"/>
      <c r="J133" s="23"/>
      <c r="K133" s="23"/>
      <c r="L133" s="23"/>
      <c r="M133" s="23"/>
    </row>
    <row r="134" spans="9:17" x14ac:dyDescent="0.25">
      <c r="I134" s="23"/>
      <c r="J134" s="23"/>
      <c r="K134" s="23"/>
      <c r="L134" s="23"/>
      <c r="M134" s="23"/>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sheetData>
  <mergeCells count="214">
    <mergeCell ref="A9:A14"/>
    <mergeCell ref="B9:B14"/>
    <mergeCell ref="C9:C14"/>
    <mergeCell ref="D9:D14"/>
    <mergeCell ref="E9:E14"/>
    <mergeCell ref="F9:F14"/>
    <mergeCell ref="G9:G14"/>
    <mergeCell ref="H9:H14"/>
    <mergeCell ref="D2:D3"/>
    <mergeCell ref="D5:D7"/>
    <mergeCell ref="A2:A3"/>
    <mergeCell ref="B2:B3"/>
    <mergeCell ref="B5:B7"/>
    <mergeCell ref="C5:C7"/>
    <mergeCell ref="A5:A7"/>
    <mergeCell ref="I53:I54"/>
    <mergeCell ref="I55:I56"/>
    <mergeCell ref="E2:E3"/>
    <mergeCell ref="E5:E7"/>
    <mergeCell ref="H2:H3"/>
    <mergeCell ref="D32:D34"/>
    <mergeCell ref="D36:D37"/>
    <mergeCell ref="D38:D40"/>
    <mergeCell ref="D41:D42"/>
    <mergeCell ref="D43:D47"/>
    <mergeCell ref="D48:D51"/>
    <mergeCell ref="D53:D54"/>
    <mergeCell ref="D55:D56"/>
    <mergeCell ref="G2:G3"/>
    <mergeCell ref="G26:G29"/>
    <mergeCell ref="F38:F40"/>
    <mergeCell ref="G24:G25"/>
    <mergeCell ref="E41:E42"/>
    <mergeCell ref="F41:F42"/>
    <mergeCell ref="G20:G21"/>
    <mergeCell ref="I15:I16"/>
    <mergeCell ref="F43:F47"/>
    <mergeCell ref="G5:G7"/>
    <mergeCell ref="E48:E51"/>
    <mergeCell ref="Q55:Q56"/>
    <mergeCell ref="I60:I65"/>
    <mergeCell ref="C73:K73"/>
    <mergeCell ref="B77:I77"/>
    <mergeCell ref="B78:I78"/>
    <mergeCell ref="I36:I37"/>
    <mergeCell ref="Q36:Q37"/>
    <mergeCell ref="I38:I40"/>
    <mergeCell ref="Q38:Q40"/>
    <mergeCell ref="I41:I42"/>
    <mergeCell ref="Q41:Q42"/>
    <mergeCell ref="I43:I47"/>
    <mergeCell ref="H53:H54"/>
    <mergeCell ref="G53:G54"/>
    <mergeCell ref="F53:F54"/>
    <mergeCell ref="E53:E54"/>
    <mergeCell ref="C53:C54"/>
    <mergeCell ref="B53:B54"/>
    <mergeCell ref="C72:F72"/>
    <mergeCell ref="F55:F56"/>
    <mergeCell ref="G55:G56"/>
    <mergeCell ref="H55:H56"/>
    <mergeCell ref="B36:B37"/>
    <mergeCell ref="D60:D65"/>
    <mergeCell ref="R43:R45"/>
    <mergeCell ref="I48:I51"/>
    <mergeCell ref="K48:K51"/>
    <mergeCell ref="Q48:Q51"/>
    <mergeCell ref="I22:I23"/>
    <mergeCell ref="I24:I25"/>
    <mergeCell ref="Q24:Q25"/>
    <mergeCell ref="I26:I29"/>
    <mergeCell ref="Q26:Q29"/>
    <mergeCell ref="I30:I31"/>
    <mergeCell ref="Q30:Q31"/>
    <mergeCell ref="I32:I34"/>
    <mergeCell ref="Q32:Q33"/>
    <mergeCell ref="J43:J45"/>
    <mergeCell ref="Q43:Q45"/>
    <mergeCell ref="R48:R51"/>
    <mergeCell ref="N43:N45"/>
    <mergeCell ref="M43:M45"/>
    <mergeCell ref="O43:O45"/>
    <mergeCell ref="P43:P45"/>
    <mergeCell ref="K43:K45"/>
    <mergeCell ref="L43:L45"/>
    <mergeCell ref="R2:R3"/>
    <mergeCell ref="S2:T2"/>
    <mergeCell ref="I5:I7"/>
    <mergeCell ref="Q5:Q7"/>
    <mergeCell ref="J2:J3"/>
    <mergeCell ref="Q2:Q3"/>
    <mergeCell ref="K2:K3"/>
    <mergeCell ref="P2:P3"/>
    <mergeCell ref="L2:L3"/>
    <mergeCell ref="M2:O2"/>
    <mergeCell ref="I2:I3"/>
    <mergeCell ref="N9:N10"/>
    <mergeCell ref="R9:R11"/>
    <mergeCell ref="O9:O11"/>
    <mergeCell ref="P9:P11"/>
    <mergeCell ref="Q9:Q14"/>
    <mergeCell ref="Q15:Q16"/>
    <mergeCell ref="I17:I19"/>
    <mergeCell ref="I20:I21"/>
    <mergeCell ref="E38:E40"/>
    <mergeCell ref="E17:E19"/>
    <mergeCell ref="E15:E16"/>
    <mergeCell ref="I9:I14"/>
    <mergeCell ref="J9:J11"/>
    <mergeCell ref="K9:K12"/>
    <mergeCell ref="L9:L11"/>
    <mergeCell ref="M9:M11"/>
    <mergeCell ref="H15:H16"/>
    <mergeCell ref="H38:H40"/>
    <mergeCell ref="G38:G40"/>
    <mergeCell ref="G30:G31"/>
    <mergeCell ref="H17:H19"/>
    <mergeCell ref="G17:G19"/>
    <mergeCell ref="F17:F19"/>
    <mergeCell ref="H20:H21"/>
    <mergeCell ref="G36:G37"/>
    <mergeCell ref="E36:E37"/>
    <mergeCell ref="E22:E23"/>
    <mergeCell ref="C22:C23"/>
    <mergeCell ref="H26:H29"/>
    <mergeCell ref="H30:H31"/>
    <mergeCell ref="H36:H37"/>
    <mergeCell ref="G32:G34"/>
    <mergeCell ref="C32:C34"/>
    <mergeCell ref="C15:C16"/>
    <mergeCell ref="C41:C42"/>
    <mergeCell ref="F15:F16"/>
    <mergeCell ref="C30:C31"/>
    <mergeCell ref="F20:F21"/>
    <mergeCell ref="F30:F31"/>
    <mergeCell ref="F24:F25"/>
    <mergeCell ref="B15:B16"/>
    <mergeCell ref="C26:C29"/>
    <mergeCell ref="E30:E31"/>
    <mergeCell ref="E26:E29"/>
    <mergeCell ref="D15:D16"/>
    <mergeCell ref="F22:F23"/>
    <mergeCell ref="F32:F34"/>
    <mergeCell ref="E32:E34"/>
    <mergeCell ref="C38:C40"/>
    <mergeCell ref="C20:C21"/>
    <mergeCell ref="C36:C37"/>
    <mergeCell ref="C24:C25"/>
    <mergeCell ref="C17:C19"/>
    <mergeCell ref="B20:B21"/>
    <mergeCell ref="B41:B42"/>
    <mergeCell ref="A20:A21"/>
    <mergeCell ref="B24:B25"/>
    <mergeCell ref="B17:B19"/>
    <mergeCell ref="E20:E21"/>
    <mergeCell ref="D24:D25"/>
    <mergeCell ref="D26:D29"/>
    <mergeCell ref="D30:D31"/>
    <mergeCell ref="E24:E25"/>
    <mergeCell ref="A22:A23"/>
    <mergeCell ref="D17:D19"/>
    <mergeCell ref="D20:D21"/>
    <mergeCell ref="D22:D23"/>
    <mergeCell ref="A15:A16"/>
    <mergeCell ref="A24:A25"/>
    <mergeCell ref="A38:A40"/>
    <mergeCell ref="B38:B40"/>
    <mergeCell ref="H24:H25"/>
    <mergeCell ref="G15:G16"/>
    <mergeCell ref="F36:F37"/>
    <mergeCell ref="C2:C3"/>
    <mergeCell ref="H5:H7"/>
    <mergeCell ref="F2:F3"/>
    <mergeCell ref="A36:A37"/>
    <mergeCell ref="F5:F7"/>
    <mergeCell ref="B22:B23"/>
    <mergeCell ref="H22:H23"/>
    <mergeCell ref="G22:G23"/>
    <mergeCell ref="H32:H34"/>
    <mergeCell ref="A26:A29"/>
    <mergeCell ref="B26:B29"/>
    <mergeCell ref="A30:A31"/>
    <mergeCell ref="B30:B31"/>
    <mergeCell ref="F26:F29"/>
    <mergeCell ref="B32:B34"/>
    <mergeCell ref="A32:A34"/>
    <mergeCell ref="A17:A19"/>
    <mergeCell ref="F48:F51"/>
    <mergeCell ref="H48:H51"/>
    <mergeCell ref="A48:A51"/>
    <mergeCell ref="B48:B51"/>
    <mergeCell ref="A41:A42"/>
    <mergeCell ref="G43:G47"/>
    <mergeCell ref="E43:E47"/>
    <mergeCell ref="H43:H47"/>
    <mergeCell ref="A53:A54"/>
    <mergeCell ref="B43:B47"/>
    <mergeCell ref="A43:A47"/>
    <mergeCell ref="C43:C47"/>
    <mergeCell ref="G41:G42"/>
    <mergeCell ref="H41:H42"/>
    <mergeCell ref="G48:G51"/>
    <mergeCell ref="C48:C51"/>
    <mergeCell ref="A60:A65"/>
    <mergeCell ref="B60:B65"/>
    <mergeCell ref="C60:C65"/>
    <mergeCell ref="E60:E65"/>
    <mergeCell ref="F60:F65"/>
    <mergeCell ref="G60:G65"/>
    <mergeCell ref="H60:H65"/>
    <mergeCell ref="A55:A56"/>
    <mergeCell ref="B55:B56"/>
    <mergeCell ref="E55:E56"/>
    <mergeCell ref="C55:C56"/>
  </mergeCells>
  <pageMargins left="0.23622047244094491" right="0.23622047244094491" top="0.55118110236220474" bottom="0.55118110236220474" header="0.31496062992125984" footer="0.31496062992125984"/>
  <pageSetup paperSize="8" scale="58" fitToHeight="0" orientation="landscape" r:id="rId1"/>
  <headerFooter>
    <oddFooter xml:space="preserve">&amp;C&amp;P&amp;RZpracoval odbor finanční, stav k 1. 3. 2018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52" t="s">
        <v>583</v>
      </c>
    </row>
    <row r="5" spans="1:6" ht="15.75" thickBot="1" x14ac:dyDescent="0.3">
      <c r="A5" s="559"/>
      <c r="B5" s="568" t="s">
        <v>573</v>
      </c>
      <c r="C5" s="569" t="s">
        <v>584</v>
      </c>
      <c r="D5" s="570" t="s">
        <v>574</v>
      </c>
      <c r="E5" s="571" t="s">
        <v>575</v>
      </c>
    </row>
    <row r="6" spans="1:6" ht="30.75" thickTop="1" x14ac:dyDescent="0.25">
      <c r="A6" s="558" t="s">
        <v>576</v>
      </c>
      <c r="B6" s="563" t="s">
        <v>215</v>
      </c>
      <c r="C6" s="560">
        <f>134201.25*0.85+361507.25*0.85</f>
        <v>421352.22499999998</v>
      </c>
      <c r="D6" s="556">
        <v>393222.74</v>
      </c>
      <c r="E6" s="557">
        <f t="shared" ref="E6:E11" si="0">C6-D6</f>
        <v>28129.484999999986</v>
      </c>
    </row>
    <row r="7" spans="1:6" ht="30" x14ac:dyDescent="0.25">
      <c r="A7" s="551" t="s">
        <v>577</v>
      </c>
      <c r="B7" s="564" t="s">
        <v>169</v>
      </c>
      <c r="C7" s="561">
        <f>44293.75*0.85</f>
        <v>37649.6875</v>
      </c>
      <c r="D7" s="550">
        <v>37649.68</v>
      </c>
      <c r="E7" s="552">
        <f t="shared" si="0"/>
        <v>7.4999999997089617E-3</v>
      </c>
      <c r="F7" s="547"/>
    </row>
    <row r="8" spans="1:6" ht="30" x14ac:dyDescent="0.25">
      <c r="A8" s="551" t="s">
        <v>578</v>
      </c>
      <c r="B8" s="564" t="s">
        <v>170</v>
      </c>
      <c r="C8" s="561">
        <f>397500*0.85</f>
        <v>337875</v>
      </c>
      <c r="D8" s="550">
        <v>337874.99</v>
      </c>
      <c r="E8" s="552">
        <f t="shared" si="0"/>
        <v>1.0000000009313226E-2</v>
      </c>
      <c r="F8" s="547"/>
    </row>
    <row r="9" spans="1:6" ht="45" x14ac:dyDescent="0.25">
      <c r="A9" s="551" t="s">
        <v>579</v>
      </c>
      <c r="B9" s="564" t="s">
        <v>288</v>
      </c>
      <c r="C9" s="561">
        <v>259239.57</v>
      </c>
      <c r="D9" s="550">
        <v>259239.57</v>
      </c>
      <c r="E9" s="552">
        <f t="shared" si="0"/>
        <v>0</v>
      </c>
    </row>
    <row r="10" spans="1:6" ht="45" x14ac:dyDescent="0.25">
      <c r="A10" s="551" t="s">
        <v>580</v>
      </c>
      <c r="B10" s="564" t="s">
        <v>173</v>
      </c>
      <c r="C10" s="561">
        <v>225882.28</v>
      </c>
      <c r="D10" s="550">
        <v>186679.77</v>
      </c>
      <c r="E10" s="552">
        <f t="shared" si="0"/>
        <v>39202.510000000009</v>
      </c>
    </row>
    <row r="11" spans="1:6" ht="45.75" thickBot="1" x14ac:dyDescent="0.3">
      <c r="A11" s="553" t="s">
        <v>581</v>
      </c>
      <c r="B11" s="565" t="s">
        <v>365</v>
      </c>
      <c r="C11" s="562">
        <v>910378.05</v>
      </c>
      <c r="D11" s="554">
        <v>751432.9</v>
      </c>
      <c r="E11" s="555">
        <f t="shared" si="0"/>
        <v>158945.15000000002</v>
      </c>
    </row>
    <row r="12" spans="1:6" s="22" customFormat="1" ht="15.75" thickBot="1" x14ac:dyDescent="0.3">
      <c r="A12" s="1196" t="s">
        <v>211</v>
      </c>
      <c r="B12" s="1197"/>
      <c r="C12" s="566">
        <f>SUM(C6:C11)</f>
        <v>2192376.8125</v>
      </c>
      <c r="D12" s="566">
        <f>SUM(D6:D11)</f>
        <v>1966099.65</v>
      </c>
      <c r="E12" s="567">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760900E0-D29E-4DEE-8557-A4E876AD2A72}"/>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84. zasedání Rady Karlovarského kraje, které se uskutečnilo dne 19.03.2018 (k bodu č. 8)</dc:title>
  <dc:creator/>
  <cp:lastModifiedBy/>
  <dcterms:created xsi:type="dcterms:W3CDTF">2006-09-16T00:00:00Z</dcterms:created>
  <dcterms:modified xsi:type="dcterms:W3CDTF">2018-03-14T09:47:16Z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