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45" windowWidth="14805" windowHeight="5970" tabRatio="619" firstSheet="1" activeTab="1"/>
  </bookViews>
  <sheets>
    <sheet name="Harm KK (2)" sheetId="1" state="hidden" r:id="rId1"/>
    <sheet name="Přehled celkem" sheetId="2" r:id="rId2"/>
    <sheet name="Projekty KK" sheetId="3" r:id="rId3"/>
    <sheet name="Projekty PO" sheetId="4" r:id="rId4"/>
    <sheet name="List1" sheetId="5" state="hidden" r:id="rId5"/>
  </sheets>
  <definedNames>
    <definedName name="_xlnm._FilterDatabase" localSheetId="0" hidden="1">'Harm KK (2)'!$A$2:$I$22</definedName>
    <definedName name="_xlnm.Print_Titles" localSheetId="0">'Harm KK (2)'!$2:$2</definedName>
    <definedName name="_xlnm.Print_Titles" localSheetId="2">'Projekty KK'!$2:$4</definedName>
    <definedName name="_xlnm.Print_Titles" localSheetId="3">'Projekty PO'!$2:$4</definedName>
  </definedNames>
  <calcPr fullCalcOnLoad="1"/>
</workbook>
</file>

<file path=xl/comments5.xml><?xml version="1.0" encoding="utf-8"?>
<comments xmlns="http://schemas.openxmlformats.org/spreadsheetml/2006/main">
  <authors>
    <author>Autor</author>
  </authors>
  <commentList>
    <comment ref="C7" authorId="0">
      <text>
        <r>
          <rPr>
            <b/>
            <sz val="8"/>
            <rFont val="Tahoma"/>
            <family val="2"/>
          </rPr>
          <t>Autor:</t>
        </r>
        <r>
          <rPr>
            <sz val="8"/>
            <rFont val="Tahoma"/>
            <family val="2"/>
          </rPr>
          <t xml:space="preserve">
44.293,75</t>
        </r>
      </text>
    </comment>
    <comment ref="C8" authorId="0">
      <text>
        <r>
          <rPr>
            <b/>
            <sz val="8"/>
            <rFont val="Tahoma"/>
            <family val="2"/>
          </rPr>
          <t>Autor:</t>
        </r>
        <r>
          <rPr>
            <sz val="8"/>
            <rFont val="Tahoma"/>
            <family val="2"/>
          </rPr>
          <t xml:space="preserve">
397500</t>
        </r>
      </text>
    </comment>
  </commentList>
</comments>
</file>

<file path=xl/sharedStrings.xml><?xml version="1.0" encoding="utf-8"?>
<sst xmlns="http://schemas.openxmlformats.org/spreadsheetml/2006/main" count="1308" uniqueCount="752">
  <si>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</si>
  <si>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</si>
  <si>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</si>
  <si>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</si>
  <si>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</si>
  <si>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</si>
  <si>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</si>
  <si>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</si>
  <si>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</si>
  <si>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</si>
  <si>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</si>
  <si>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</si>
  <si>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</si>
  <si>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</si>
  <si>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</si>
  <si>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</si>
  <si>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</si>
  <si>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</si>
  <si>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</si>
  <si>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</si>
  <si>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</si>
  <si>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</si>
  <si>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</si>
  <si>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</si>
  <si>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</si>
  <si>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</si>
  <si>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</si>
  <si>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</si>
  <si>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</si>
  <si>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</si>
  <si>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</si>
  <si>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</si>
  <si>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</si>
  <si>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</si>
  <si>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</si>
  <si>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</si>
  <si>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</si>
  <si>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</si>
  <si>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</si>
  <si>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</si>
  <si>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</si>
  <si>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</si>
  <si>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</si>
  <si>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</si>
  <si>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</si>
  <si>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</si>
  <si>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</si>
  <si>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</si>
  <si>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</si>
  <si>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</si>
  <si>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</si>
  <si>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</si>
  <si>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</si>
  <si>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</si>
  <si>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</si>
  <si>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</si>
  <si>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</si>
  <si>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</si>
  <si>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</si>
  <si>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</si>
  <si>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</si>
  <si>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</si>
  <si>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</si>
  <si>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</si>
  <si>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</si>
  <si>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</si>
  <si>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</si>
  <si>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</si>
  <si>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</si>
  <si>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</si>
  <si>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</si>
  <si>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</si>
  <si>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</si>
  <si>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</si>
  <si>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</si>
  <si>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2.1.2007 - 30.7.2012</t>
  </si>
  <si>
    <t>12.3.2007 - 29.7.2011</t>
  </si>
  <si>
    <t>6.11.2013 - 30.11.2015</t>
  </si>
  <si>
    <t>5.12.2013 - 30.11.2015</t>
  </si>
  <si>
    <t>20.4.2010-30.6.2015</t>
  </si>
  <si>
    <t>17.9.2013-28.12.2015</t>
  </si>
  <si>
    <t>Galerie 4 -  p.o. KK</t>
  </si>
  <si>
    <t>18.12.2013-27.3.2015</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</si>
  <si>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</si>
  <si>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</si>
  <si>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</si>
  <si>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</si>
  <si>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</si>
  <si>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</si>
  <si>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</si>
  <si>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</si>
  <si>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</si>
  <si>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</si>
  <si>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</si>
  <si>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</si>
  <si>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</si>
  <si>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</si>
  <si>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</si>
  <si>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</si>
  <si>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</si>
  <si>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</si>
  <si>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</si>
  <si>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</si>
  <si>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</si>
  <si>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</si>
  <si>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</si>
  <si>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indexed="10"/>
        <rFont val="Calibri"/>
        <family val="2"/>
      </rPr>
      <t>* běží daňové řízení</t>
    </r>
    <r>
      <rPr>
        <sz val="11"/>
        <rFont val="Calibri"/>
        <family val="2"/>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</si>
  <si>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</si>
  <si>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</si>
  <si>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</si>
  <si>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</si>
  <si>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</si>
  <si>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</si>
  <si>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</si>
  <si>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</si>
  <si>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</si>
  <si>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</si>
  <si>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</si>
  <si>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</si>
  <si>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</si>
  <si>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</si>
  <si>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</si>
  <si>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</si>
  <si>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</si>
  <si>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</si>
  <si>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</si>
  <si>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</si>
  <si>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</si>
  <si>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</si>
  <si>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</si>
  <si>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</si>
  <si>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</si>
  <si>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</si>
  <si>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</si>
  <si>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13.12.2013-27.3.2015</t>
  </si>
  <si>
    <t>Název a registrační číslo projektu</t>
  </si>
  <si>
    <t>Období realizace projektu</t>
  </si>
  <si>
    <t>Specifikace finančního postihu</t>
  </si>
  <si>
    <t>ÚRR 
odvod za porušení rozp. kázně</t>
  </si>
  <si>
    <t>FÚ 
odvod za porušení rozp. kázně</t>
  </si>
  <si>
    <t>Operační program</t>
  </si>
  <si>
    <t>ÚRR
zkrácení dotace</t>
  </si>
  <si>
    <t>MMR
zkrácení dotace</t>
  </si>
  <si>
    <t>ÚRR
neproplacení dotace</t>
  </si>
  <si>
    <t>Příjemce dotace/ garant projektu</t>
  </si>
  <si>
    <t>FÚ
odvod za porušení rozp. kázně</t>
  </si>
  <si>
    <t>FÚ
penále</t>
  </si>
  <si>
    <t>14.3.2013-28.7.2015</t>
  </si>
  <si>
    <t>OPLZZ</t>
  </si>
  <si>
    <t>1.6.2012-31.5.2015</t>
  </si>
  <si>
    <t>ÚRR zkrácení dotace</t>
  </si>
  <si>
    <t>ÚOHS  pokuta</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</si>
  <si>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</si>
  <si>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</si>
  <si>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</si>
  <si>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</si>
  <si>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</si>
  <si>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</si>
  <si>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</si>
  <si>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 xml:space="preserve">FÚ
odvod za porušení rozp. kázně </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</si>
  <si>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</si>
  <si>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</si>
  <si>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</si>
  <si>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</si>
  <si>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</si>
  <si>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</si>
  <si>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</si>
  <si>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</si>
  <si>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</si>
  <si>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</si>
  <si>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</si>
  <si>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</si>
  <si>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</si>
  <si>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</si>
  <si>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</si>
  <si>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Ing. Jan Zborník/ Ing. Petr Navrátil</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</si>
  <si>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</si>
  <si>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</si>
  <si>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</si>
  <si>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</si>
  <si>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</si>
  <si>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</si>
  <si>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</si>
  <si>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</si>
  <si>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</si>
  <si>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</si>
  <si>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</si>
  <si>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</si>
  <si>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</si>
  <si>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</si>
  <si>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</si>
  <si>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</si>
  <si>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</si>
  <si>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</si>
  <si>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</si>
  <si>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</si>
  <si>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</si>
  <si>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</si>
  <si>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</si>
  <si>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</si>
  <si>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</si>
  <si>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</si>
  <si>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</si>
  <si>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</si>
  <si>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</si>
  <si>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</si>
  <si>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</si>
  <si>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</si>
  <si>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</si>
  <si>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</si>
  <si>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</si>
  <si>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</si>
  <si>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</si>
  <si>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</si>
  <si>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1.1.2009-31.8.2012, není  finančně ukončen</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</si>
  <si>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</si>
  <si>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</si>
  <si>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</si>
  <si>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</si>
  <si>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</si>
  <si>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</si>
  <si>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</si>
  <si>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</si>
  <si>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</si>
  <si>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</si>
  <si>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</si>
  <si>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</si>
  <si>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</si>
  <si>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</si>
  <si>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</si>
  <si>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</si>
  <si>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</si>
  <si>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</si>
  <si>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</si>
  <si>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</si>
  <si>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</si>
  <si>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</si>
  <si>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</si>
  <si>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</si>
  <si>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</si>
  <si>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</si>
  <si>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</si>
  <si>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</si>
  <si>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</si>
  <si>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</si>
  <si>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</si>
  <si>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</si>
  <si>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</si>
  <si>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</si>
  <si>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</si>
  <si>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</si>
  <si>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</si>
  <si>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</si>
  <si>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</si>
  <si>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</si>
  <si>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</si>
  <si>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</si>
  <si>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</si>
  <si>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</si>
  <si>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</si>
  <si>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</si>
  <si>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</si>
  <si>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</si>
  <si>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</si>
  <si>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</si>
  <si>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</si>
  <si>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</si>
  <si>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</si>
  <si>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</si>
  <si>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</si>
  <si>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</si>
  <si>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</si>
  <si>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</si>
  <si>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</si>
  <si>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MPSV
zkrácení dotace</t>
  </si>
  <si>
    <t>v akčním plánu není člen RKK stanoven</t>
  </si>
  <si>
    <t>z toho očekávaný finanční postih - odvod, pokuta nebo korekce</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</si>
  <si>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</si>
  <si>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</si>
  <si>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</si>
  <si>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</si>
  <si>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3 veřejných zakázkách -dělení veřejných zakázek; chybný postup při zadávání víceprací</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</si>
  <si>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</si>
  <si>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</si>
  <si>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</si>
  <si>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</si>
  <si>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</si>
  <si>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</si>
  <si>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</si>
  <si>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</si>
  <si>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</si>
  <si>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</si>
  <si>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</si>
  <si>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</si>
  <si>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</si>
  <si>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</si>
  <si>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t xml:space="preserve">FÚ
odvod </t>
  </si>
  <si>
    <t>FÚ
úrok z posečkání za odvod a penále</t>
  </si>
  <si>
    <t>FÚ
odvod - doplatek</t>
  </si>
  <si>
    <t>FÚ  
penále</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</si>
  <si>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indexed="17"/>
        <rFont val="Calibri"/>
        <family val="2"/>
      </rPr>
      <t>(zelená barva v příloze č. 1 a 2)</t>
    </r>
    <r>
      <rPr>
        <sz val="12"/>
        <color indexed="8"/>
        <rFont val="Calibri"/>
        <family val="2"/>
      </rPr>
      <t xml:space="preserve">. 
Dosud neuhrazené platební výměry/rozhodnutí o pokutě nenabyly právní moci a částky nemusejí být konečné </t>
    </r>
    <r>
      <rPr>
        <sz val="12"/>
        <color indexed="36"/>
        <rFont val="Calibri"/>
        <family val="2"/>
      </rPr>
      <t>(fialová barva v příloze č. 1 a č. 2)</t>
    </r>
    <r>
      <rPr>
        <sz val="12"/>
        <color indexed="8"/>
        <rFont val="Calibri"/>
        <family val="2"/>
      </rPr>
      <t xml:space="preserve">. </t>
    </r>
  </si>
  <si>
    <t xml:space="preserve">     viz součet sl. 4 v tabulce č. 1</t>
  </si>
  <si>
    <t xml:space="preserve">     viz usnesení č. ZKK 196/08/13 ze dne 19. 8. 2013</t>
  </si>
  <si>
    <t xml:space="preserve">     podrobněji viz příloha č. 1 a č. 2</t>
  </si>
  <si>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</si>
  <si>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</si>
  <si>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</si>
  <si>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</si>
  <si>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</si>
  <si>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</si>
  <si>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</si>
  <si>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</si>
  <si>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</si>
  <si>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indexed="30"/>
        <rFont val="Calibri"/>
        <family val="2"/>
      </rPr>
      <t>(modrý text v příloze č. 1 a č. 2)</t>
    </r>
    <r>
      <rPr>
        <sz val="12"/>
        <color indexed="8"/>
        <rFont val="Calibri"/>
        <family val="2"/>
      </rPr>
      <t>.</t>
    </r>
    <r>
      <rPr>
        <sz val="12"/>
        <color indexed="30"/>
        <rFont val="Calibri"/>
        <family val="2"/>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</si>
  <si>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indexed="8"/>
        <rFont val="Calibri"/>
        <family val="2"/>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</si>
  <si>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</si>
  <si>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</si>
  <si>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</si>
  <si>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</si>
  <si>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</si>
  <si>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pochybení ve 3 veřejných zakázkách -porušení zásady transparentnosti, rovného zacházení a diskriminace § 6 ZVZ - požadavek na dispozici s obalovnou; vítězný uchazeč nesplnil zadávací podmínky; čestné prohlášení v nabídce uchazeče nesplňovalo požadavky dle ZVZ </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</si>
  <si>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</si>
  <si>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</si>
  <si>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</si>
  <si>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</si>
  <si>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</si>
  <si>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Atlas zajímavostí v Karlovarském kraji 
CZ.04.1.05/4.132.1/1795
v rámci grantového schematu
Podpora místních a regionálních služeb cestovního ruchu v KK pro veřejné subjekty
CZ.04.1.05/4.132.1</t>
  </si>
  <si>
    <t>Pořadové číslo</t>
  </si>
  <si>
    <t>maximální možný očekávaný finanční postih</t>
  </si>
  <si>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</si>
  <si>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</si>
  <si>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</si>
  <si>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</si>
  <si>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 xml:space="preserve">ÚOHS bude předána dokumentace k přezkoumání veřejné zakázky - nedodržení lhůty 15 dnů pro uveřejnění dodatku smlouvy o dílo </t>
  </si>
  <si>
    <t>ÚRR
vrácení dotace/ odstoupení od smlouvy</t>
  </si>
  <si>
    <t>21.1.2014-16.12.2015 (odstoupeno od smlouvy)</t>
  </si>
  <si>
    <r>
      <t xml:space="preserve">porušení zákazu diskriminace - požadavek na dvoujádrový procesor a frekvenci procesorů - </t>
    </r>
    <r>
      <rPr>
        <sz val="11"/>
        <rFont val="Calibri"/>
        <family val="2"/>
      </rPr>
      <t>finanční úřad zjištění nepotvrdil;</t>
    </r>
    <r>
      <rPr>
        <sz val="11"/>
        <color indexed="8"/>
        <rFont val="Calibri"/>
        <family val="2"/>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</si>
  <si>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</si>
  <si>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</si>
  <si>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</si>
  <si>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</si>
  <si>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</si>
  <si>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</si>
  <si>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</si>
  <si>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</si>
  <si>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1.8.2014 - 30.10.2015</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</si>
  <si>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</si>
  <si>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</si>
  <si>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</si>
  <si>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</si>
  <si>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</si>
  <si>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</si>
  <si>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1.3.2015 - 30.10.2015</t>
  </si>
  <si>
    <t>před podpisem dotační smlouvy</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</si>
  <si>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</si>
  <si>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</si>
  <si>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</si>
  <si>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</si>
  <si>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</si>
  <si>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</si>
  <si>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</si>
  <si>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</si>
  <si>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</si>
  <si>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</si>
  <si>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</si>
  <si>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</si>
  <si>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</si>
  <si>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</si>
  <si>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</si>
  <si>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</si>
  <si>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</si>
  <si>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</si>
  <si>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</si>
  <si>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</si>
  <si>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</si>
  <si>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</si>
  <si>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</si>
  <si>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</si>
  <si>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</si>
  <si>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</si>
  <si>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2.1.2012 - 29.10.2015</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</si>
  <si>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</si>
  <si>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</si>
  <si>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</si>
  <si>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ÚRR
odvod za porušení rozp. kázně</t>
  </si>
  <si>
    <t>19.6.2013-31.12.2014
není  finančně ukončen</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</si>
  <si>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</si>
  <si>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</si>
  <si>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</si>
  <si>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</si>
  <si>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</si>
  <si>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ÚRR 
odvod za porušení rozp. Kázně</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</si>
  <si>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</si>
  <si>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</si>
  <si>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</si>
  <si>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ÚRR 
odvod za porušení rozp. Kázně dle MFCR
audit operace č: 
ROPSZ/2015/O/015</t>
  </si>
  <si>
    <t>Vyčíslení úspěchů obrany</t>
  </si>
  <si>
    <t>v %</t>
  </si>
  <si>
    <t>sl. 16 (sl.17/sl.10)</t>
  </si>
  <si>
    <t>sl. 17 (sl.11-sl.10)</t>
  </si>
  <si>
    <t xml:space="preserve">ÚRR                                     penále </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</si>
  <si>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</si>
  <si>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</si>
  <si>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FÚ
odvod za porušení rozpočtové kázně (mylná platba)</t>
  </si>
  <si>
    <t>chybné přihlášení zaměstnanců k účasti na sociálním pojištění, chybné vyplnění údajů na oznámení o nástupu do zaměstnání, nesprávné stanovení vyměřovacího základu pro odvod pojistného</t>
  </si>
  <si>
    <t>Fa č.1506148 ve výši 1.820.007,72Kč a fa č. 1506168 ve výši 2.569.568,23 Kč byly uhrazeny po ukončení fyzické realizace projektu</t>
  </si>
  <si>
    <t>MŽP
zkrácení dotace</t>
  </si>
  <si>
    <t>Zvýšení akceschopnosti zdravotnické záchranné služby Karlovarského kraje 
CZ.1.06/3.4.00/23.0929</t>
  </si>
  <si>
    <t>1.10.2014-31.10.2015</t>
  </si>
  <si>
    <t>CRR ČR
zkrácení dotace</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</si>
  <si>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</si>
  <si>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</si>
  <si>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</si>
  <si>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</si>
  <si>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</si>
  <si>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</si>
  <si>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</si>
  <si>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1.7.2015 - 30.11.2015</t>
  </si>
  <si>
    <t>MŠMT
zkrácení dotace</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</si>
  <si>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</si>
  <si>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</si>
  <si>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</si>
  <si>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</si>
  <si>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xx</t>
  </si>
  <si>
    <t>1.9.2013-31.10.2014</t>
  </si>
  <si>
    <t>10.1.2013-31.12.2014</t>
  </si>
  <si>
    <t>Cíl 3 ČR - Sasko</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</si>
  <si>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</si>
  <si>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zkrácení dotace</t>
  </si>
  <si>
    <t>kurzová ztráta</t>
  </si>
  <si>
    <t>Výdaje v rámci technické pomoci na činnost KK jako regionálního subjektu (Cíl 3 Sasko 2007 - 2013)</t>
  </si>
  <si>
    <t xml:space="preserve">19.12.2007-31.12.2015 </t>
  </si>
  <si>
    <t>MF zkrácení dotace</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</si>
  <si>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</si>
  <si>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</si>
  <si>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</si>
  <si>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</si>
  <si>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</si>
  <si>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</si>
  <si>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</si>
  <si>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t>509 690 EUR; tj.
14 016 475 Kč</t>
  </si>
  <si>
    <t>2011 - 31.12.2013</t>
  </si>
  <si>
    <t>ukončení projektu do 31.10.2015</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</si>
  <si>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</si>
  <si>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</si>
  <si>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</si>
  <si>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</si>
  <si>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</si>
  <si>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</si>
  <si>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</si>
  <si>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</si>
  <si>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10.5.2016 ÚRR Výzva k vrácení dotace dotčené nesrovnalostí, uhrazeno 24.5.2016;
schv.usn.č.RK 586/05/16</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</si>
  <si>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</si>
  <si>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</si>
  <si>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</si>
  <si>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</si>
  <si>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</si>
  <si>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</si>
  <si>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</si>
  <si>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</si>
  <si>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</si>
  <si>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</si>
  <si>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u PO sl. 4 - nejedná se o součet sl. 5 a sl. 6, neboť u projektu PO_03 byl vyměřen a uhrazen odvod (sl. 5) ve vyšší částce, než je aktuální výše zjištěného pochybení (sl. 4), očekáváme vratku vratitelného přeplatku - z důvodu transparentnosti poskytovaných dat uvedeny veškeré údaje a částky, více k projektu v příloze č. 2</t>
  </si>
  <si>
    <r>
      <t xml:space="preserve">     podrobněji viz příloha č. 1 a č. 2, </t>
    </r>
    <r>
      <rPr>
        <sz val="12"/>
        <color indexed="62"/>
        <rFont val="Calibri"/>
        <family val="2"/>
      </rPr>
      <t>včetně nevrácené vratky u PO 03</t>
    </r>
  </si>
  <si>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</si>
  <si>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</si>
  <si>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</si>
  <si>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</si>
  <si>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</si>
  <si>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</si>
  <si>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</si>
  <si>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odvod na základě auditu operace</t>
  </si>
  <si>
    <t>neponížení požadovaných nákladů o výzisky z prodeje vyfrézovaného materiálu
neprovedené korekce ŘO za VŘ 003 a 004</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</si>
  <si>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</si>
  <si>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V rámci kontroly 3E byly dotačním orgánem stanoveny ex-post maximální pořizovací ceny jednotlivých přístrojů (viz Příloha 1). Vzhledem k tomu, že ceny experta ÚRR absolutně neodrážely realitu tržního prostředí (viz Příloha 2) a ÚRR umožňovala u projektu vyhotovení znaleckého posudku, KKN zadala u soudního znalce znalecké posudky (viz Příloha 3). KKN se podařilo prostřednictvím soudního znalce snížit tyto neuznatelné výdaje na 323.212,20 Kč (z původních 3.462.807 Kč).</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</si>
  <si>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</si>
  <si>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</si>
  <si>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</si>
  <si>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</si>
  <si>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33 160 392,00
podána žádost o vratku přeplatku v uvedené výši
1,39 
nedoplatek ÚRR za chybně vrácené vratky za zrušené PV 21/2013 a PV 22/2013,
podána žádost o vrácení zbylé části přeplatku včetně úroků za oba PV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</si>
  <si>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</si>
  <si>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</si>
  <si>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</si>
  <si>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</si>
  <si>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Pochybení v 9 VZ, kde zadavatel nedodržel základní pravidla zadávání VZ - požadavek na prokázání zkušeností předložením údajů o 1 zakázce (diskriminační kritérium), zkrácení lhůty pro podání nabídek, rozeslání hromadných e-mailů, změna zadávacích podmínek, umělé dělení zakázek - finanční oprava od 2 % - 25 %.</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</si>
  <si>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</si>
  <si>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</si>
  <si>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</si>
  <si>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</si>
  <si>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</si>
  <si>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</si>
  <si>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</si>
  <si>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</si>
  <si>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</si>
  <si>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ÚRR 
zkrácení dotace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</si>
  <si>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</si>
  <si>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</si>
  <si>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</si>
  <si>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</si>
  <si>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</si>
  <si>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</si>
  <si>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</si>
  <si>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</si>
  <si>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</si>
  <si>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</si>
  <si>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</si>
  <si>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</si>
  <si>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</si>
  <si>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</si>
  <si>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</si>
  <si>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6"/>
        <rFont val="Calibri"/>
        <family val="2"/>
      </rPr>
      <t>ODVOLÁNÍ PROTI PV</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</si>
  <si>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63.267.368,-Kč ponížený o PV ve výši 1.225.412,-Kč a výzvu ve výši 2.151,22 Kč), proto uhrazený PV a výzva zařazeny do této buňky;
odvolání podal na ÚRR KK dne 26.9.2016;
15.11.2016 odeslána na ÚRR žádost o prominutí odvodu a dosud nevym.penále 
</t>
    </r>
    <r>
      <rPr>
        <b/>
        <sz val="16"/>
        <rFont val="Calibri"/>
        <family val="2"/>
      </rPr>
      <t>ODVOLÁNÍ PROTI PV NA ÚRR
ŽÁDOST O PROMINUTÍ ODVODU A DOSUD NEVYM.PENÁLE U ÚRR</t>
    </r>
  </si>
  <si>
    <r>
      <t xml:space="preserve">oznamovacím dopisem ze dne 28.2.2013 byl projekt pozastaven z důvodů šetření nesrovnalostí;
</t>
    </r>
    <r>
      <rPr>
        <b/>
        <sz val="16"/>
        <color indexed="8"/>
        <rFont val="Calibri"/>
        <family val="2"/>
      </rPr>
      <t>PROJEKT POZASTAVEN</t>
    </r>
    <r>
      <rPr>
        <sz val="11"/>
        <color indexed="8"/>
        <rFont val="Calibri"/>
        <family val="2"/>
      </rPr>
      <t xml:space="preserve">
</t>
    </r>
  </si>
  <si>
    <r>
      <t xml:space="preserve">FÚ penále dosud nevyměřil,  penále bude ve výši 1 promile z částky odvodu za každý den prodlení, penále bude zřejmě ve 100% výši, KK bude žádat o prominutí penále
</t>
    </r>
    <r>
      <rPr>
        <b/>
        <sz val="16"/>
        <color indexed="8"/>
        <rFont val="Calibri"/>
        <family val="2"/>
      </rPr>
      <t>OČEKÁVÁME PV NA PENÁLE</t>
    </r>
  </si>
  <si>
    <r>
      <t xml:space="preserve">16.11.2016 z ÚRR Oznámení o zahájení kontroly; 8.2.2017 ÚRR Protokol o kontrole - bez zjištění
</t>
    </r>
    <r>
      <rPr>
        <b/>
        <sz val="16"/>
        <color indexed="8"/>
        <rFont val="Calibri"/>
        <family val="2"/>
      </rPr>
      <t>ÚRR PROTOKOL O KONTROLE - BEZ ZJIŠTĚNÍ</t>
    </r>
  </si>
  <si>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</si>
  <si>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</si>
  <si>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</si>
  <si>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</si>
  <si>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</si>
  <si>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</si>
  <si>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</si>
  <si>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nejedná se o projekt</t>
  </si>
  <si>
    <t xml:space="preserve">REDI-regionalistika, ekologie,
Developing. Investice, spol. s r.o. </t>
  </si>
  <si>
    <t>Olivius s.r.o.</t>
  </si>
  <si>
    <t>Ing. Josef Vacek - fyzická osoba podnikatelská - administrace projektu</t>
  </si>
  <si>
    <t>GOAML, p.o.</t>
  </si>
  <si>
    <t>ÚRR
odvod za porušení rozp.kázně</t>
  </si>
  <si>
    <r>
      <t>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576.277,-Kč;
30.6.2016 - KK zaslal zpětvzetí správní žaloby a dne 11.7.2016 KK obdržel usnesení Krajského soudu v Plzni - řízení se zastavuje; 14.7.2016 vrácen soudní poplatek ve výši 2.000,-Kč
Jedná se o konečnou výši finančního postihu dle aktuálně známých a předložených informací pracovní skupině.</t>
    </r>
    <r>
      <rPr>
        <b/>
        <sz val="16"/>
        <rFont val="Calibri"/>
        <family val="2"/>
      </rPr>
      <t xml:space="preserve"> V současné době již další kroky obrany nebudou uplatňovány.</t>
    </r>
    <r>
      <rPr>
        <sz val="11"/>
        <rFont val="Calibri"/>
        <family val="2"/>
      </rPr>
      <t xml:space="preserve">
</t>
    </r>
    <r>
      <rPr>
        <b/>
        <sz val="16"/>
        <rFont val="Calibri"/>
        <family val="2"/>
      </rPr>
      <t>KONEČNÝ STAV</t>
    </r>
  </si>
  <si>
    <r>
      <t>datum úhrady  2/2013
Jedná se o konečnou výši finančního postihu dle aktuálně známých a předložených informací pracovní skupině.</t>
    </r>
    <r>
      <rPr>
        <b/>
        <sz val="16"/>
        <rFont val="Calibri"/>
        <family val="2"/>
      </rPr>
      <t xml:space="preserve"> V současné době již další kroky obrany nebudou uplatňovány.</t>
    </r>
    <r>
      <rPr>
        <sz val="11"/>
        <rFont val="Calibri"/>
        <family val="2"/>
      </rPr>
      <t xml:space="preserve">
</t>
    </r>
    <r>
      <rPr>
        <b/>
        <sz val="16"/>
        <rFont val="Calibri"/>
        <family val="2"/>
      </rPr>
      <t>KONEČNÝ STAV</t>
    </r>
  </si>
  <si>
    <r>
      <t xml:space="preserve">rozhodnutím z 29.7.2013 bylo penále prominuto v plné výši
</t>
    </r>
    <r>
      <rPr>
        <b/>
        <sz val="16"/>
        <rFont val="Calibri"/>
        <family val="2"/>
      </rPr>
      <t>KONEČNÝ STAV - POSTIH ZRUŠEN</t>
    </r>
  </si>
  <si>
    <r>
      <t xml:space="preserve">datum úhrady  3/2013
</t>
    </r>
    <r>
      <rPr>
        <b/>
        <sz val="16"/>
        <rFont val="Calibri"/>
        <family val="2"/>
      </rPr>
      <t>KONEČNÝ STAV - ÚROK Z POSEČKÁNÍ UHRAZEN</t>
    </r>
  </si>
  <si>
    <r>
      <t xml:space="preserve">17.3.2014 oznámení o zahájení daňového řízení, 22.4.2014 vyjádření ve věci daňového řízení, 16.9.2014 PV ve výši 81.346.508,-Kč,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6"/>
        <rFont val="Calibri"/>
        <family val="2"/>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</si>
  <si>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penále,prominuto ve 100% výši; schv.usn.č.RK 97/02/16
</t>
    </r>
    <r>
      <rPr>
        <b/>
        <sz val="16"/>
        <rFont val="Calibri"/>
        <family val="2"/>
      </rPr>
      <t>KONEČNÝ STAV - POSTIH ZRUŠEN</t>
    </r>
  </si>
  <si>
    <r>
      <t xml:space="preserve">datum úhrady 7/2013
</t>
    </r>
    <r>
      <rPr>
        <b/>
        <sz val="16"/>
        <color indexed="8"/>
        <rFont val="Calibri"/>
        <family val="2"/>
      </rPr>
      <t>KONEČNÝ STAV - ODVOD UHRAZEN</t>
    </r>
  </si>
  <si>
    <r>
      <t xml:space="preserve">datum úhrady 9/2013
</t>
    </r>
    <r>
      <rPr>
        <b/>
        <sz val="16"/>
        <color indexed="8"/>
        <rFont val="Calibri"/>
        <family val="2"/>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</si>
  <si>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6"/>
        <color indexed="8"/>
        <rFont val="Calibri"/>
        <family val="2"/>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</si>
  <si>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color indexed="8"/>
        <rFont val="Calibri"/>
        <family val="2"/>
      </rPr>
      <t xml:space="preserve">24.3.2016 Gen.fin.řed.Praha - Rozhodnutí o prominutí odvodu ve výši 189.910,-Kč, zaplaceno 253.214,-Kč, prominutá část vrácena na účet KK v 4/2016
</t>
    </r>
    <r>
      <rPr>
        <b/>
        <sz val="16"/>
        <color indexed="8"/>
        <rFont val="Calibri"/>
        <family val="2"/>
      </rPr>
      <t>KONEČNÝ STAV - ČÁSTEČNÉ PROMINUTÍ ODVODU</t>
    </r>
  </si>
  <si>
    <r>
      <t xml:space="preserve">datum úhrady 17.12.2014;
</t>
    </r>
    <r>
      <rPr>
        <b/>
        <sz val="11"/>
        <color indexed="8"/>
        <rFont val="Calibri"/>
        <family val="2"/>
      </rPr>
      <t xml:space="preserve">24.3.2016 Gen.fin.řed.Praha - Rozhodnutí o prominutí penále ve výši 235.126,-Kč, uhrazeno 246.056,-Kč, prominutá část vrácena na účet KK v 4/2016
</t>
    </r>
    <r>
      <rPr>
        <b/>
        <sz val="16"/>
        <color indexed="8"/>
        <rFont val="Calibri"/>
        <family val="2"/>
      </rPr>
      <t>KONEČNÝ STAV - ČÁSTEČNÉ PROMINUTÍ PENÁLE</t>
    </r>
  </si>
  <si>
    <r>
      <t xml:space="preserve">datum úhrady 16.1.2015
</t>
    </r>
    <r>
      <rPr>
        <b/>
        <sz val="16"/>
        <color indexed="8"/>
        <rFont val="Calibri"/>
        <family val="2"/>
      </rPr>
      <t>KONEČNÝ STAV - ÚROK Z POSEČKÁNÍ UhRAZEN</t>
    </r>
  </si>
  <si>
    <r>
      <t xml:space="preserve">uhrazeno v 12/2012 a 2/2013; rozhodnutím z 13.5.2013 prominuto v plné výši; vráceno v plné výši 8/2013
</t>
    </r>
    <r>
      <rPr>
        <b/>
        <sz val="16"/>
        <color indexed="8"/>
        <rFont val="Calibri"/>
        <family val="2"/>
      </rPr>
      <t>KONEČNÝ STAV - POSTIH ZRUŠEN</t>
    </r>
  </si>
  <si>
    <r>
      <t xml:space="preserve">uhrazeno v 3/2013; rozhodnutím z 13.5.2013 prominuto v plné výši; vráceno v plné výši 8/2013
</t>
    </r>
    <r>
      <rPr>
        <b/>
        <sz val="16"/>
        <color indexed="8"/>
        <rFont val="Calibri"/>
        <family val="2"/>
      </rPr>
      <t>KONEČNÝ STAV - POSTIH ZRUŠEN</t>
    </r>
  </si>
  <si>
    <r>
      <t xml:space="preserve">uhrazeno v 1-2/2013; rozhodnutím z 17.7.2013 prominuto v plné výši; vráceno v plné výši 8/2013
</t>
    </r>
    <r>
      <rPr>
        <b/>
        <sz val="16"/>
        <color indexed="8"/>
        <rFont val="Calibri"/>
        <family val="2"/>
      </rPr>
      <t>KONEČNÝ STAV - POSTIH ZRUŠEN</t>
    </r>
  </si>
  <si>
    <r>
      <t xml:space="preserve">uhrazeno 3/2013; rozhodnutím z 17.7.2013 prominuto v plné výši; vráceno v plné výši 8/2013
</t>
    </r>
    <r>
      <rPr>
        <b/>
        <sz val="16"/>
        <color indexed="8"/>
        <rFont val="Calibri"/>
        <family val="2"/>
      </rPr>
      <t>KONEČNÝ STAV - POSTIH ZRUŠEN</t>
    </r>
  </si>
  <si>
    <r>
      <t xml:space="preserve">uhrazeno 7/2013; rozhodnutím z 20.3.2014 částečně prominuto; v 4/2014 vrácená částka ve výši 202 950,--Kč
</t>
    </r>
    <r>
      <rPr>
        <b/>
        <sz val="16"/>
        <color indexed="8"/>
        <rFont val="Calibri"/>
        <family val="2"/>
      </rPr>
      <t>KONEČNÝ STAV - ODVOD ČÁSTEČNĚ PROMINUT</t>
    </r>
  </si>
  <si>
    <r>
      <t xml:space="preserve">uhrazeno 9/2013; rozhodnutím z 20.3.2014 prominuto v plné výši; vráceno v plné výši 4/2013
</t>
    </r>
    <r>
      <rPr>
        <b/>
        <sz val="16"/>
        <color indexed="8"/>
        <rFont val="Calibri"/>
        <family val="2"/>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</si>
  <si>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color indexed="8"/>
        <rFont val="Calibri"/>
        <family val="2"/>
      </rPr>
      <t xml:space="preserve">24.3.2016 Gen.fin.řed.Praha - Rozhodnutí o prominutí odvodu ve výši 40.982,-Kč, uhrazeno 54.643,-Kč, prominutá část vrácena na účet KK v 4/2016
</t>
    </r>
    <r>
      <rPr>
        <b/>
        <sz val="16"/>
        <color indexed="8"/>
        <rFont val="Calibri"/>
        <family val="2"/>
      </rPr>
      <t>KONEČNÝ STAV - ČÁSTEČNÉ PROMINUTÍ ODVODU</t>
    </r>
  </si>
  <si>
    <r>
      <t xml:space="preserve">datum úhrady 17.12.2014;
</t>
    </r>
    <r>
      <rPr>
        <b/>
        <sz val="11"/>
        <color indexed="8"/>
        <rFont val="Calibri"/>
        <family val="2"/>
      </rPr>
      <t xml:space="preserve">24.3.2016 Gen.fin.řed.Praha - Rozhodnutí o prominutí penále ve výši 52.107,-Kč, uhrazeno 54.643,-Kč, prominutá část vrácena na účet KK v 4/2016
</t>
    </r>
    <r>
      <rPr>
        <b/>
        <sz val="16"/>
        <color indexed="8"/>
        <rFont val="Calibri"/>
        <family val="2"/>
      </rPr>
      <t>KONEČNÝ STAV - ČÁSTEČNÉ PROMINUTÍ PENÁLE</t>
    </r>
  </si>
  <si>
    <r>
      <t xml:space="preserve">datum úhrady 5/2012
</t>
    </r>
    <r>
      <rPr>
        <b/>
        <sz val="16"/>
        <rFont val="Calibri"/>
        <family val="2"/>
      </rPr>
      <t>KONEČNÝ STAV - ODVOD UHRAZEN</t>
    </r>
  </si>
  <si>
    <r>
      <t xml:space="preserve">rozhodnutím z 3.9.2014 zamítnuto odvolání proti PV; datum úhrady 23.10.2014; 29.10.2014 byla podána správní žaloba; 26.10.2015 a 14.1.2016 Rozsudek zamítnutí správních žalob, kasační stížnosti KK podávat nebude - viz RK 1145/11/15 a RK 18/01/16;
</t>
    </r>
    <r>
      <rPr>
        <b/>
        <sz val="11"/>
        <rFont val="Calibri"/>
        <family val="2"/>
      </rPr>
      <t xml:space="preserve">24.3.2016 Gen.fin.řed.Praha-Rozhodnutí o prominutí odvodu ve výši 41.203,-Kč, uhrazeno 54.937,-Kč, prominutá část vrácena na účet KK v 4/2016
</t>
    </r>
    <r>
      <rPr>
        <b/>
        <sz val="16"/>
        <rFont val="Calibri"/>
        <family val="2"/>
      </rPr>
      <t>KONEČNÝ STAV - ODVOD ČÁSTEČNÉ PROMINUT</t>
    </r>
  </si>
  <si>
    <r>
      <t xml:space="preserve">datum úhrady 17.12.2014;
</t>
    </r>
    <r>
      <rPr>
        <b/>
        <sz val="11"/>
        <rFont val="Calibri"/>
        <family val="2"/>
      </rPr>
      <t xml:space="preserve">24.3.2016 Gen.fin.řed.Praha-Rozhodnutí o prominutí penále ve výši 52.387,-Kč, uhrazeno 54.937,-Kč, prominutá část vrácena na účet KK v 4/2016
</t>
    </r>
    <r>
      <rPr>
        <b/>
        <sz val="16"/>
        <rFont val="Calibri"/>
        <family val="2"/>
      </rPr>
      <t>KONEČNÝ STAV - PENÁLE ČÁSTEČNĚ PROMINUTO</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</si>
  <si>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6"/>
        <rFont val="Calibri"/>
        <family val="2"/>
      </rPr>
      <t>KONEČNÝ STAV - ODVOD A PENÁLE UHRAZENO, PROMINUTÍ ZAMÍTNUTO</t>
    </r>
  </si>
  <si>
    <r>
      <t xml:space="preserve">28.7.2016 MV předalo podnět na ÚOHS, 8.8.2016 ÚOHS žádost o zaslání dokumentace, 10.8.2016 odeslána na ÚOHS dokumentace, 18.8.2016 sdělení ÚOHS, že se nebude podnětem zabývat
</t>
    </r>
    <r>
      <rPr>
        <b/>
        <sz val="16"/>
        <rFont val="Calibri"/>
        <family val="2"/>
      </rPr>
      <t>ÚOHS -</t>
    </r>
    <r>
      <rPr>
        <sz val="11"/>
        <rFont val="Calibri"/>
        <family val="2"/>
      </rPr>
      <t xml:space="preserve"> </t>
    </r>
    <r>
      <rPr>
        <b/>
        <sz val="16"/>
        <rFont val="Calibri"/>
        <family val="2"/>
      </rPr>
      <t>BEZ ZJIŠTĚNÍ</t>
    </r>
  </si>
  <si>
    <r>
      <t xml:space="preserve">27.11.2015 odeslána dokumentace na ÚOHS; 16.12.2015 Výsledek šetření ÚOHS - neshledal důvody pro zahájení správního řízení
</t>
    </r>
    <r>
      <rPr>
        <b/>
        <sz val="16"/>
        <rFont val="Calibri"/>
        <family val="2"/>
      </rPr>
      <t>ÚOHS - BEZ ZJIŠTĚNÍ</t>
    </r>
  </si>
  <si>
    <r>
      <t xml:space="preserve">24.6.2015 zasláno vyjádření a dokumentace na ÚOHS; 30.10.2015 Oznámení ÚOHS - neshledal důvody pro zahájení správního řízení
</t>
    </r>
    <r>
      <rPr>
        <b/>
        <sz val="16"/>
        <rFont val="Calibri"/>
        <family val="2"/>
      </rPr>
      <t xml:space="preserve">ÚOHS </t>
    </r>
    <r>
      <rPr>
        <sz val="11"/>
        <rFont val="Calibri"/>
        <family val="2"/>
      </rPr>
      <t xml:space="preserve">- </t>
    </r>
    <r>
      <rPr>
        <b/>
        <sz val="16"/>
        <rFont val="Calibri"/>
        <family val="2"/>
      </rPr>
      <t>BEZ ZJIŠTĚNÍ</t>
    </r>
  </si>
  <si>
    <r>
      <t xml:space="preserve">ÚOHS neshledal důvod pro zahájení správního řízení 
</t>
    </r>
    <r>
      <rPr>
        <b/>
        <sz val="16"/>
        <color indexed="8"/>
        <rFont val="Calibri"/>
        <family val="2"/>
      </rPr>
      <t>ÚOHS -</t>
    </r>
    <r>
      <rPr>
        <sz val="11"/>
        <color indexed="8"/>
        <rFont val="Calibri"/>
        <family val="2"/>
      </rPr>
      <t xml:space="preserve"> </t>
    </r>
    <r>
      <rPr>
        <b/>
        <sz val="16"/>
        <color indexed="8"/>
        <rFont val="Calibri"/>
        <family val="2"/>
      </rPr>
      <t>BEZ ZJIŠTĚNÍ</t>
    </r>
  </si>
  <si>
    <r>
      <t xml:space="preserve">27.2.2014 odesláno odvolání proti platebnímu výměru; 14.5.2015 Rozhodnutí o odvolání, částečně vyhověno - sníženo na 940,-- Kč; 18.6.2015 uhrazeno penále ve výši 885,-- Kč;  23.9.2015 podána žádost o prominutí penále; 21.2.2017 Rozhodnutí o prominutí daně (penále) zamítá se 
</t>
    </r>
    <r>
      <rPr>
        <b/>
        <sz val="16"/>
        <rFont val="Calibri"/>
        <family val="2"/>
      </rPr>
      <t>KONEČNÝ STAV - ODVOD A PENÁLE UHRAZENO, PROMINUTÍ ZAMÍTNUTO</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</si>
  <si>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6"/>
        <color indexed="8"/>
        <rFont val="Calibri"/>
        <family val="2"/>
      </rPr>
      <t>KONEČNÝ STAV - POSTIH ZRUŠEN</t>
    </r>
  </si>
  <si>
    <r>
      <t xml:space="preserve">7.8.2014 - Oznámení o nesrovnalosti a předání věci správci daně - z MŠMT; 
25.4.2016 - Oznámení z MŠMT, trvá na nesrovnalosti a věc předá opětovně na FÚ
</t>
    </r>
    <r>
      <rPr>
        <b/>
        <sz val="16"/>
        <rFont val="Calibri"/>
        <family val="2"/>
      </rPr>
      <t>MŠMT ŘEŠI S FINANČNÍM ÚŘADEM</t>
    </r>
  </si>
  <si>
    <r>
      <t xml:space="preserve">oznámení o udělení korekce z 22.9.2014; rozhodnutí o námitkách ze dne 5.12.2014 - neakceptovány; 30.5.2015 MŽP zaslalo podnět na FÚ (upřesnění částky);
čekáme na vyúčtování projektu
</t>
    </r>
    <r>
      <rPr>
        <b/>
        <sz val="16"/>
        <rFont val="Calibri"/>
        <family val="2"/>
      </rPr>
      <t>MŽP ŘEŠÍ S FINANČNÍM ÚŘADEM</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</si>
  <si>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t>
    </r>
    <r>
      <rPr>
        <b/>
        <sz val="16"/>
        <color indexed="8"/>
        <rFont val="Calibri"/>
        <family val="2"/>
      </rPr>
      <t>MOŽNÝ SPOR Z VEŘEJNOPRÁVNÍ SMLOUVY PRO PENĚŽITÉ PLNĚNÍ</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</si>
  <si>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6"/>
        <rFont val="Calibri"/>
        <family val="2"/>
      </rPr>
      <t>ÚOHS -</t>
    </r>
    <r>
      <rPr>
        <sz val="11"/>
        <rFont val="Calibri"/>
        <family val="2"/>
      </rPr>
      <t xml:space="preserve"> </t>
    </r>
    <r>
      <rPr>
        <b/>
        <sz val="16"/>
        <rFont val="Calibri"/>
        <family val="2"/>
      </rPr>
      <t>BEZ ZJIŠTĚNÍ</t>
    </r>
  </si>
  <si>
    <r>
      <t xml:space="preserve">4.11.2014 ukončena veřejnosprávní kontrola - námitkám v plném rozsahu vyhověno;
vyúčtování projektu ZK 473/12/15 ze dne 3.12.2015
</t>
    </r>
    <r>
      <rPr>
        <b/>
        <sz val="16"/>
        <color indexed="8"/>
        <rFont val="Calibri"/>
        <family val="2"/>
      </rPr>
      <t>KONEČNÝ STAV - POSTIH ZRUŠEN</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</si>
  <si>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
</t>
    </r>
    <r>
      <rPr>
        <b/>
        <sz val="16"/>
        <rFont val="Calibri"/>
        <family val="2"/>
      </rPr>
      <t>KONEČNÝ STAV - POKUTA UHRAZENA</t>
    </r>
  </si>
  <si>
    <r>
      <t xml:space="preserve">datum úhrady 2/2014
</t>
    </r>
    <r>
      <rPr>
        <b/>
        <sz val="16"/>
        <color indexed="8"/>
        <rFont val="Calibri"/>
        <family val="2"/>
      </rPr>
      <t>KONEČNÝ STAV - ODVOD UHRAZEN</t>
    </r>
  </si>
  <si>
    <r>
      <t xml:space="preserve">datum úhrady 2/2014;
27.8.2015 částečně prominuté penále ve výši 67.949,-- Kč
</t>
    </r>
    <r>
      <rPr>
        <b/>
        <sz val="16"/>
        <color indexed="8"/>
        <rFont val="Calibri"/>
        <family val="2"/>
      </rPr>
      <t>KONEČNÝ STAV - ČÁSTEČNĚ PROMINUTÉ PENÁLE UHRAZENO</t>
    </r>
  </si>
  <si>
    <r>
      <t xml:space="preserve">datum úhrady 12/2013
</t>
    </r>
    <r>
      <rPr>
        <b/>
        <sz val="16"/>
        <color indexed="8"/>
        <rFont val="Calibri"/>
        <family val="2"/>
      </rPr>
      <t>KONEČNÝ STAV - ODVOD UHRAZEN</t>
    </r>
  </si>
  <si>
    <r>
      <t xml:space="preserve">datum úhrady 1/2014; 
27.8.2015 částečně prominuté penále ve výši 10.635,-- Kč
</t>
    </r>
    <r>
      <rPr>
        <b/>
        <sz val="16"/>
        <color indexed="8"/>
        <rFont val="Calibri"/>
        <family val="2"/>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</si>
  <si>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6"/>
        <color indexed="8"/>
        <rFont val="Calibri"/>
        <family val="2"/>
      </rPr>
      <t>KONEČNÝ STAV - ZKRÁCENÍ DOTACE</t>
    </r>
  </si>
  <si>
    <r>
      <t xml:space="preserve">18.3.2016 z ÚRR č.j. RRSZ 3612/2016 Oznámení o zahájení kontroly;
23.3.2016 z ÚRR č.j. RRSZ 3756/2016 Protokol o kontrole
</t>
    </r>
    <r>
      <rPr>
        <b/>
        <sz val="16"/>
        <color indexed="8"/>
        <rFont val="Calibri"/>
        <family val="2"/>
      </rPr>
      <t>KONEČNÝ STAV - ZKRÁCENÍ DOTACE</t>
    </r>
  </si>
  <si>
    <r>
      <t xml:space="preserve">16.6.2015 doručen protokol o kontrole; 7.7.2015 podány námitky; 31.7.2015
MPSV zamítlo námitky; 29.7.2015
podána závěrečná ŽoP; 28.8.2015 proběhla ze strany CRR kontrola na místě, bez nálezu a projekt byl postoupen MPSV k závěrečné kontrole;
čekáme na vyúčtování projektu
Projekt fyzicky i administrativně ukončen, MPSV vydalo Závěrečné vyhodnocení akce, dne 27.6.2016 ukončen finančně
</t>
    </r>
    <r>
      <rPr>
        <b/>
        <sz val="16"/>
        <color indexed="8"/>
        <rFont val="Calibri"/>
        <family val="2"/>
      </rPr>
      <t>ČEKÁME NA VYÚČTOVÁNÍ PROJEKTU</t>
    </r>
    <r>
      <rPr>
        <sz val="11"/>
        <color indexed="8"/>
        <rFont val="Calibri"/>
        <family val="2"/>
      </rPr>
      <t xml:space="preserve">
</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</si>
  <si>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</si>
  <si>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</si>
  <si>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r>
      <rPr>
        <sz val="11"/>
        <color indexed="8"/>
        <rFont val="Calibri"/>
        <family val="2"/>
      </rPr>
      <t xml:space="preserve">
</t>
    </r>
  </si>
  <si>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r>
      <rPr>
        <sz val="11"/>
        <color indexed="8"/>
        <rFont val="Calibri"/>
        <family val="2"/>
      </rPr>
      <t xml:space="preserve">
</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</si>
  <si>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</si>
  <si>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</si>
  <si>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7.9.2016 žádost ÚOHS k zaslání dokumentace (u VZ - Akutní péče); 15.9.2016 zaslané dokumenty a stanovisko; 27. 9.2019 Oznámení z ÚOHS bez zjištění
</t>
    </r>
    <r>
      <rPr>
        <b/>
        <sz val="16"/>
        <rFont val="Calibri"/>
        <family val="2"/>
      </rPr>
      <t>ÚOHS -</t>
    </r>
    <r>
      <rPr>
        <sz val="11"/>
        <rFont val="Calibri"/>
        <family val="2"/>
      </rPr>
      <t xml:space="preserve"> </t>
    </r>
    <r>
      <rPr>
        <b/>
        <sz val="16"/>
        <rFont val="Calibri"/>
        <family val="2"/>
      </rPr>
      <t>BEZ ZJIŠTĚNÍ</t>
    </r>
  </si>
  <si>
    <r>
      <t xml:space="preserve">13.7.2016 žádost ÚOHS u VZ - rentgeny o zaslání dokumentace, KK dne 13.7.2016 dokumentaci zaslal a 19.7.2016 ÚOHS - bez zjištění
</t>
    </r>
    <r>
      <rPr>
        <b/>
        <sz val="16"/>
        <color indexed="8"/>
        <rFont val="Calibri"/>
        <family val="2"/>
      </rPr>
      <t>ÚOHS - BEZ ZJIŠTĚNÍ</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</si>
  <si>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t>
    </r>
    <r>
      <rPr>
        <b/>
        <sz val="16"/>
        <color indexed="8"/>
        <rFont val="Calibri"/>
        <family val="2"/>
      </rPr>
      <t>MOŽNÝ SPOR Z VEŘEJNOPRÁVNÍ SMLOUVY PRO PENĚŽITÉ PLNĚNÍ</t>
    </r>
    <r>
      <rPr>
        <sz val="11"/>
        <color indexed="8"/>
        <rFont val="Calibri"/>
        <family val="2"/>
      </rPr>
      <t xml:space="preserve">
</t>
    </r>
  </si>
  <si>
    <r>
      <t xml:space="preserve">10.9.2015 doručen Protokol z VSK; do 24.9.2015 odeslány námitky proti kontrolním zjištěním; 13.10.2015 námitky ÚRR zamítnul
30.1.2017 ÚRR Oznámení o krácení způsobilých výdajů
</t>
    </r>
    <r>
      <rPr>
        <b/>
        <sz val="16"/>
        <color indexed="8"/>
        <rFont val="Calibri"/>
        <family val="2"/>
      </rPr>
      <t>MOŽNÝ SPOR Z VEŘEJNOPRÁVNÍ SMLOUVY PRO PENĚŽITÉ PLNĚNÍ</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</si>
  <si>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t>
    </r>
    <r>
      <rPr>
        <b/>
        <sz val="16"/>
        <color indexed="8"/>
        <rFont val="Calibri"/>
        <family val="2"/>
      </rPr>
      <t>MOŽNÝ SPOR Z VEŘEJNOPRÁVNÍ SMLOUVY PRO PENĚŽITÉ PLNĚNÍ</t>
    </r>
    <r>
      <rPr>
        <sz val="11"/>
        <color indexed="8"/>
        <rFont val="Calibri"/>
        <family val="2"/>
      </rPr>
      <t xml:space="preserve">
</t>
    </r>
  </si>
  <si>
    <r>
      <t xml:space="preserve">4.10.2016 ÚOHS žádost o zaslání dokumentace do 10.10.2016; 7.10.2016 žádost na ÚOHS o prodloužení termínu do 13.10.2016;
12.10.2016 odeslána dokumentace a vyjádření na ÚOHS;
1.11.2016 Sdělení výsledku šetření z ÚOHS - bez zjištění
</t>
    </r>
    <r>
      <rPr>
        <b/>
        <sz val="16"/>
        <color indexed="8"/>
        <rFont val="Calibri"/>
        <family val="2"/>
      </rPr>
      <t>ÚOHS -</t>
    </r>
    <r>
      <rPr>
        <sz val="11"/>
        <color indexed="8"/>
        <rFont val="Calibri"/>
        <family val="2"/>
      </rPr>
      <t xml:space="preserve"> </t>
    </r>
    <r>
      <rPr>
        <b/>
        <sz val="16"/>
        <color indexed="8"/>
        <rFont val="Calibri"/>
        <family val="2"/>
      </rPr>
      <t>BEZ ZJIŠTĚNÍ</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</si>
  <si>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6"/>
        <color indexed="8"/>
        <rFont val="Calibri"/>
        <family val="2"/>
      </rPr>
      <t>KONEČNÝ STAV - ZKRÁCENÍ DOTACE</t>
    </r>
    <r>
      <rPr>
        <sz val="11"/>
        <color indexed="8"/>
        <rFont val="Calibri"/>
        <family val="2"/>
      </rPr>
      <t xml:space="preserve">
</t>
    </r>
  </si>
  <si>
    <r>
      <t xml:space="preserve">RK 1001/09/15 a ZK 411/10/15 - zdůvodnění nezpůsobilých výdajů
</t>
    </r>
    <r>
      <rPr>
        <b/>
        <sz val="16"/>
        <color indexed="8"/>
        <rFont val="Calibri"/>
        <family val="2"/>
      </rPr>
      <t>KONEČNÝ STAV - NEZPUSOBILÉ VÝDAJE ZDUVODNĚNY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</si>
  <si>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6"/>
        <color indexed="8"/>
        <rFont val="Calibri"/>
        <family val="2"/>
      </rPr>
      <t>KONEČNÝ STAV - NEZPUSOBILÉ VÝDAJE ZDUVODNĚNY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</si>
  <si>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6"/>
        <color indexed="8"/>
        <rFont val="Calibri"/>
        <family val="2"/>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</si>
  <si>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6"/>
        <color indexed="8"/>
        <rFont val="Calibri"/>
        <family val="2"/>
      </rPr>
      <t>ODVOLÁNÍ U MF</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</si>
  <si>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t>
    </r>
    <r>
      <rPr>
        <b/>
        <sz val="16"/>
        <color indexed="8"/>
        <rFont val="Calibri"/>
        <family val="2"/>
      </rPr>
      <t>OČEKÁVÁME</t>
    </r>
    <r>
      <rPr>
        <sz val="11"/>
        <color indexed="8"/>
        <rFont val="Calibri"/>
        <family val="2"/>
      </rPr>
      <t xml:space="preserve"> </t>
    </r>
    <r>
      <rPr>
        <b/>
        <sz val="16"/>
        <color indexed="8"/>
        <rFont val="Calibri"/>
        <family val="2"/>
      </rPr>
      <t>DAŇOVÉ ŘÍZENÍ</t>
    </r>
  </si>
  <si>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</si>
  <si>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</si>
  <si>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</si>
  <si>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</si>
  <si>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</si>
  <si>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</si>
  <si>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</si>
  <si>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</si>
  <si>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</si>
  <si>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</si>
  <si>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Výstavba kooperační sítě v oblasti automatizace za účelem zvýšení ekonomickétechnické úrovněv sasko-české oblasti podpory - AKONA</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</si>
  <si>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</si>
  <si>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</si>
  <si>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</si>
  <si>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</si>
  <si>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</si>
  <si>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</si>
  <si>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</si>
  <si>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</si>
  <si>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</si>
  <si>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</si>
  <si>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</si>
  <si>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</si>
  <si>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</si>
  <si>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</si>
  <si>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</si>
  <si>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</si>
  <si>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</si>
  <si>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</si>
  <si>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</si>
  <si>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</si>
  <si>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</si>
  <si>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</si>
  <si>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</si>
  <si>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FÚ
odvod za porušení rozp.kázně</t>
  </si>
  <si>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nabidek (doložení podepsaného návrhu smlouvy)</t>
  </si>
  <si>
    <t>1. 7. 2010 - 30. 6. 2013</t>
  </si>
  <si>
    <t>xxx</t>
  </si>
  <si>
    <t xml:space="preserve">neponížení požadovaných nákladů o výzisky z prodeje vyfrézovaného materiálu
neprovedené korekce ŘO za VŘ 004
</t>
  </si>
  <si>
    <r>
      <rPr>
        <b/>
        <sz val="22"/>
        <rFont val="Calibri"/>
        <family val="2"/>
      </rPr>
      <t>Přehled</t>
    </r>
    <r>
      <rPr>
        <b/>
        <sz val="22"/>
        <color indexed="8"/>
        <rFont val="Calibri"/>
        <family val="2"/>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</si>
  <si>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</si>
  <si>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6"/>
        <rFont val="Calibri"/>
        <family val="2"/>
      </rPr>
      <t>ODVOLÁNÍ PROTI PV</t>
    </r>
  </si>
  <si>
    <t>SFŽP</t>
  </si>
  <si>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t>
    </r>
    <r>
      <rPr>
        <b/>
        <sz val="16"/>
        <color indexed="8"/>
        <rFont val="Calibri"/>
        <family val="2"/>
      </rPr>
      <t>ŽÁDOST O PROMINUTÍ ODVODU A DOSUD NEVYM.PENÁLE NA GENER.FIN.ŘED.
SPRÁVNÍ ŽALOBA PROTI ROZHODNUTÍ O ZAMÍTNUTÍ ODVOLÁNÍ U KRAJSKÉHO SOUDU V PLZNI</t>
    </r>
  </si>
  <si>
    <t>nevedení u všech prvotních účetních záznamů oddělené účtování od svého vlastního účetnictví</t>
  </si>
  <si>
    <r>
      <t>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t>
    </r>
    <r>
      <rPr>
        <sz val="11"/>
        <color indexed="10"/>
        <rFont val="Calibri"/>
        <family val="2"/>
      </rPr>
      <t xml:space="preserve"> </t>
    </r>
    <r>
      <rPr>
        <sz val="11"/>
        <rFont val="Calibri"/>
        <family val="2"/>
      </rPr>
      <t xml:space="preserve">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979.098,-Kč, uhrazen dne 26.4.2017
</t>
    </r>
    <r>
      <rPr>
        <b/>
        <sz val="16"/>
        <rFont val="Calibri"/>
        <family val="2"/>
      </rPr>
      <t>ŽÁDOST O PROMINUTÍ ODVODU A DOSUD NEVYM.PENÁLE NA GENER.FIN.ŘED.
SPRÁVNÍ ŽALOBA PROTI ROZHODNUTÍ O ODVOLÁNÍ - PV NA ODVOD</t>
    </r>
  </si>
  <si>
    <r>
      <t xml:space="preserve">24.4.2017 ze SFŽP Protokol o kontrole, dne 15.5.2017 odeslána na SFŽP námitky; 9.6.2017 Rozhodnutí o námitce - zamítnuto
</t>
    </r>
    <r>
      <rPr>
        <b/>
        <sz val="16"/>
        <rFont val="Calibri"/>
        <family val="2"/>
      </rPr>
      <t>OČEKÁVÁME ZAHÁJENÍ DAŇOVÉHO ŘÍZENÍ</t>
    </r>
  </si>
  <si>
    <r>
      <rPr>
        <b/>
        <sz val="22"/>
        <rFont val="Calibri"/>
        <family val="2"/>
      </rPr>
      <t>Přehled</t>
    </r>
    <r>
      <rPr>
        <b/>
        <sz val="22"/>
        <color indexed="8"/>
        <rFont val="Calibri"/>
        <family val="2"/>
      </rPr>
      <t xml:space="preserve"> finančních postihů u projektů financovaných z prostředků EU včetně jiných zdrojů - příspěvkové organizace a KKN a.s.</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</si>
  <si>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dle rozhodl o náhradě výloh ve prospěch KSÚS
</t>
    </r>
    <r>
      <rPr>
        <b/>
        <sz val="11"/>
        <color indexed="8"/>
        <rFont val="Calibri"/>
        <family val="2"/>
      </rPr>
      <t>KONČENÝ STAV - POSTIH ZRUŠEN</t>
    </r>
  </si>
  <si>
    <r>
      <t xml:space="preserve">rozhodnutím ÚOHS z 15.1.2015 snížena pokuta na 200 000,-- Kč; 28.1.2015 podán proti rozhodnutí rozklad;
4.1.2016 Rozhodnutí ÚOHS - zrušena pokuta, zastaveno správní řízení
</t>
    </r>
    <r>
      <rPr>
        <b/>
        <sz val="11"/>
        <color indexed="8"/>
        <rFont val="Calibri"/>
        <family val="2"/>
      </rPr>
      <t>KONEČNÝ STAV - POSTIH ZRUŠEN</t>
    </r>
  </si>
  <si>
    <r>
      <t xml:space="preserve">proveden přesun do nezpůsobilých výdajů- není pokryto dotací;  zbývající část dotace byla poskytnuta v 9/2014; 
</t>
    </r>
    <r>
      <rPr>
        <b/>
        <sz val="11"/>
        <color indexed="8"/>
        <rFont val="Calibri"/>
        <family val="2"/>
      </rPr>
      <t>30.3.2015</t>
    </r>
    <r>
      <rPr>
        <sz val="11"/>
        <color indexed="8"/>
        <rFont val="Calibri"/>
        <family val="2"/>
      </rPr>
      <t xml:space="preserve"> odeslán Návrh na zahájení sporu z VPS; 12.5.2015 doručen platební výměr na správní poplatek ve výši 2.000,-- Kč za nepeněžité plnění (uhrazen 3.5.2015); vyplacení zadržené části dotace ve výši 40.518.449,97 Kč bude řešeno v </t>
    </r>
    <r>
      <rPr>
        <b/>
        <sz val="11"/>
        <color indexed="8"/>
        <rFont val="Calibri"/>
        <family val="2"/>
      </rPr>
      <t xml:space="preserve">samostatném řízení; </t>
    </r>
    <r>
      <rPr>
        <sz val="11"/>
        <color indexed="8"/>
        <rFont val="Calibri"/>
        <family val="2"/>
      </rPr>
      <t xml:space="preserve">16.6.2015 doručeno vyjádření ÚRR ve věci sporu, 24.6.2015  odesláno na MF ČR  stanovisko ISŠTE; 
11.5.2015 zahájen MF ČR audit operace za II.etapu projektu;
31.8.2015 doručeno </t>
    </r>
    <r>
      <rPr>
        <b/>
        <sz val="11"/>
        <color indexed="8"/>
        <rFont val="Calibri"/>
        <family val="2"/>
      </rPr>
      <t>rozhodnutí MF ČR ve prospěch ISŠTE</t>
    </r>
    <r>
      <rPr>
        <sz val="11"/>
        <color indexed="8"/>
        <rFont val="Calibri"/>
        <family val="2"/>
      </rPr>
      <t xml:space="preserve"> v rámci nepeněžitého plnění;
aktuálně probíhá spor z veřejnoprávní smlouvy ve věci 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t>
    </r>
    <r>
      <rPr>
        <b/>
        <sz val="11"/>
        <color indexed="8"/>
        <rFont val="Calibri"/>
        <family val="2"/>
      </rPr>
      <t>OČEKÁVÁ SE ROZHODNUTÍ SPORU PRO PENĚŽITÉ PLNĚNÍ MINISTERSTVEM FINANCÍ</t>
    </r>
  </si>
  <si>
    <r>
      <t xml:space="preserve">14.12.2015 doručena Zpráva o auditu operace za II. etapu projektu, MF ČR navrhlo nezpůsobilé výdaje a předalo zprávu ÚRR, k pochybením uvedeno, že ovlivňují i certifikované výdaje I.etapy projektu, 
21.1.2016 ÚRR doručil Výzvy k vrácení dotace dle § 22 odst. 6 zák. 250/2000 Sb., tj. nejedná se o daňové řízení, výzvy z důvodu předpokladu chybně stanovených částek nebyly uhrazeny, očekáváme zahájení daňového řízení, kde je možné se proti stanoveným nesrovnalostem bránit
Dne 20.8.2016 bylo ISŠTE doručeno oznámení o zahájení daňového řízení, do 19.9.2016 zašle ISŠTE k dané věci stanovisko
19.9.2016 odesláno stanovisko k daňovému řízení
1.11.2016 ISŠTE obdržela výzvu k doplnění informací do daňového řízení, se lhůtou 15 pracovních dní
9.11.2016 ISŠTE odeslala žádost o prodloužení lhůty pro doplnění informací, které bylo dne 16.11.2016. Lhůta byla prodloužena do 30.12.2016
22.12.2016 odeslána doplnění k daňovému řízení
16.3.2017 vystaven platební výměr č.3/2017 na 823.671,- Kč za zjištění č.2 ze zprávy o auditu
13. 4. 2017 podáno odvolání proti PV č. 3/2017
</t>
    </r>
    <r>
      <rPr>
        <b/>
        <sz val="11"/>
        <color indexed="8"/>
        <rFont val="Calibri"/>
        <family val="2"/>
      </rPr>
      <t>OČEKÁVÁME VYDÁNÍ PLATEBNÍCH VÝMĚRŮ PRO DALŠÍ ZJIŠTĚNÍ; OČEKÁVÁME ROZHODNUTÍ O ODVOLÁNÍ PROTI PLATEBNÍMU VÝMĚRU Č. 3/2017</t>
    </r>
  </si>
  <si>
    <r>
      <t>ÚOHS 10.4.2014 zamítnul rozklad, rozhodnutí o pokutě nabylo právní moci, pokuta uhrazena;
10.6.2014 podaná správní žaloba,
na 20.6.2016 předvolána ISŠTE k soudu v Brně; 30 Af 42/2014 - 71  ze dne 20.6.2016 rozsudek soudu ve věci správní žaloby  - zamítnuto</t>
    </r>
    <r>
      <rPr>
        <b/>
        <sz val="11"/>
        <color indexed="8"/>
        <rFont val="Calibri"/>
        <family val="2"/>
      </rPr>
      <t xml:space="preserve">
</t>
    </r>
    <r>
      <rPr>
        <sz val="11"/>
        <color indexed="8"/>
        <rFont val="Calibri"/>
        <family val="2"/>
      </rPr>
      <t xml:space="preserve">19.7.2016 podala AK kasační stížnost
3. 4. 2017 NSS zamítl kasační stížnost podanou ISŠTE
9.6.2017 podala ISŠTE Sokolov prostřednictvím advokáta JUDr. Mgr. Slavomíra Hrinka ústavní stížnost. Advokát zastupoval školu bezplatně
20.6.2017 Ústavní soud rozhodl o bezdůvodnosti ústavní žaloby
</t>
    </r>
    <r>
      <rPr>
        <b/>
        <sz val="11"/>
        <color indexed="8"/>
        <rFont val="Calibri"/>
        <family val="2"/>
      </rPr>
      <t>KONEČNÝ STAV - PROTI ULOŽENÉ POKUTĚ JIŽ NENÍ MOŽNÉ UŽÍT ŽÁDNÝCH ŘÁDNÝCH OPRAVNÝCH PROSTŘEDKŮ</t>
    </r>
  </si>
  <si>
    <r>
      <t xml:space="preserve">30.7.2014 ÚRR zahájil daňové řízení, 19.8.2014 zasláno na ÚRR podání ve věci daňového řízení; 
</t>
    </r>
    <r>
      <rPr>
        <sz val="11"/>
        <rFont val="Calibri"/>
        <family val="2"/>
      </rPr>
      <t xml:space="preserve">6.11.2015 doručeny platební výměry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rPr>
      <t>OČEKÁVÁME ROZHODNUTÍ POSKYTOVATELE DOTACE O PROMINUTÍ ODVODU A ROZHODNUTÍ MINISTERSTVA FINANCÍ O ODVOLÁNÍ PROTI PLATEBNÍMU VÝMĚRU</t>
    </r>
  </si>
  <si>
    <r>
      <t xml:space="preserve">ÚOHS 29.12.2014 zamítnul rozklad, rozhodnutí o pokutě nabylo právní moci, pokuta uhrazena 23.2.2015; 24.2.2015 podaná správní žaloba na Krajský soud v Brně
24.6.2015 doručeno stanovisko žalované strany; 8.7. 2015 byla odeslána replika na Krajský soud v Brně
30.6.2016 doručen rozsudek Krajského soudu v  Brně o zamítnutí správní žaloby; RKK rozhodla, že kasační stížnost nebude podána
</t>
    </r>
    <r>
      <rPr>
        <b/>
        <sz val="11"/>
        <color indexed="8"/>
        <rFont val="Calibri"/>
        <family val="2"/>
      </rPr>
      <t>KONEČNÝ STAV - ULOŽENÁ POKUTA JE DEFINITIVNÍ
OLP a KŽÚ VYHODNOCUJE ZÁVAZEK SPOLEČNOSTI VEŘEJNÉ ZAKÁZKY S.R.O., NÉST PŘÍPADNÝ POSTIH ZPŮSOBENÝ NESPRÁVNÝM POSTUPEM PŘI REALIZACI ZADAVATELSKÝCH ČINNOSTÍ VE SMYSLU ZÁKONA Č. 137/2006 Sb.</t>
    </r>
  </si>
  <si>
    <r>
      <t xml:space="preserve">14.9.2016 doručena Zpráva o auditu operace ROPSZ/2016/O/012 ze dne 31.8.2016, auditované prostředky byly ve výši 171.293.570,94, identifikované NV ve výši 134.201,25 ( z toho 29.221,50 za neprovedené korekce za VŘ 003 a VŘ 004 a 104.979,75 za výzisky)
6.3.2017 vystavil ÚRR výzvu k vrácení 393 222,74 Kč za neodečtené výzisky za prodej vyfrézovaného materiálu a dřevin
</t>
    </r>
    <r>
      <rPr>
        <b/>
        <sz val="11"/>
        <color indexed="8"/>
        <rFont val="Calibri"/>
        <family val="2"/>
      </rPr>
      <t>OČEKÁVÁME ZAHÁJENÍ DAŇOVÉHO ŘÍZENÍ A VYSTAVENÍ PLATEBNÍCH VÝMĚRŮ</t>
    </r>
  </si>
  <si>
    <r>
      <t xml:space="preserve">6.12.2016 doručena Zpráva o auditu operace ROPSZ/2016/O/020 ze dne 30.11.2016, auditované prostředky byly ve výši 132.428.457,27 (z toho 3.872,- za neprovedenou korekci za VŘ 004 a 357.635,25)
6.3.2017 vystavil ÚRR výzvu k vrácení 393 222,74 Kč za neodečtené výzisky za prodej vyfrézovaného materiálu a dřevin
</t>
    </r>
    <r>
      <rPr>
        <b/>
        <sz val="11"/>
        <color indexed="8"/>
        <rFont val="Calibri"/>
        <family val="2"/>
      </rPr>
      <t>OČEKÁVÁME ZAHÁJENÍ DAŇOVÉHO ŘÍZENÍ A VYSTAVENÍ PLATEBNÍCH VÝMĚRŮ</t>
    </r>
  </si>
  <si>
    <r>
      <t xml:space="preserve">6.12.2016 doručena Zpráva o auditu operace ROPSZ/2016/O/014 ze dne 30.11.2016, auditované prostředky byly ve výši 21.681.118,90.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t>
    </r>
    <r>
      <rPr>
        <b/>
        <sz val="11"/>
        <color indexed="8"/>
        <rFont val="Calibri"/>
        <family val="2"/>
      </rPr>
      <t>OČEKÁVÁME ZAHÁJENÍ DAŇOVÉHO ŘÍZENÍ A VYSTAVENÍ PLATEBNÍCH VÝMĚRŮ</t>
    </r>
  </si>
  <si>
    <r>
      <t xml:space="preserve">24.10.2016 doručena zpráva o auditu operace. V auditovaném období nezjištěny nezp. výdaje. Mimo období zjištěny výzisky neodečtené od zp. výdajů ve výši 397.500,- bez DPH, tedy 480.975,- s DPH. Pro případné vymáhání by muselo být zahájeno daňové řízení.
6.3.2017 vystavil ÚRR výzvu k vrácení 337 874,99 Kč za neodečtené výzisky za prodej vyfrézovaného materiálu a dřevin
</t>
    </r>
    <r>
      <rPr>
        <b/>
        <sz val="11"/>
        <color indexed="8"/>
        <rFont val="Calibri"/>
        <family val="2"/>
      </rPr>
      <t>OČEKÁVÁME ZAHÁJENÍ DAŇOVÉHO ŘÍZENÍ A VYSTAVENÍ PLATEBNÍCH VÝMĚRŮ</t>
    </r>
  </si>
  <si>
    <r>
      <t xml:space="preserve">12.8.2010 ukončena veřejnosprávní kontrola - námitkám nebylo vyhověno;
11.5.2012 oznámení MMR ČR o provedení korekce; 
projekt není dosud  finančně vypořádán, </t>
    </r>
    <r>
      <rPr>
        <b/>
        <sz val="11"/>
        <color indexed="8"/>
        <rFont val="Calibri"/>
        <family val="2"/>
      </rPr>
      <t>výše nezpůsobilých výdajů navýšena dle vyúčtování projektu o další výdaje krácené mimo VSK</t>
    </r>
    <r>
      <rPr>
        <sz val="11"/>
        <color indexed="8"/>
        <rFont val="Calibri"/>
        <family val="2"/>
      </rPr>
      <t xml:space="preserve"> (chybně proplacené výdaje apod.)
Pracovní skupina pro finanční postihy se o navýšení nezpůsobilých výdajů dozvěděla až  při závěrečném vyúčtování projektu, řediteli školy byla uložena část korekce k úhradě, očekáváme její úhradu.
</t>
    </r>
    <r>
      <rPr>
        <b/>
        <sz val="11"/>
        <color indexed="8"/>
        <rFont val="Calibri"/>
        <family val="2"/>
      </rPr>
      <t xml:space="preserve">KONEČNÝ STAV - PROTI KRÁCENÍ JIŽ NENÍ PŘÍPUSNÁ DALŠÍ OBRANA </t>
    </r>
  </si>
  <si>
    <r>
      <t xml:space="preserve">rozhodnutí o pokutě z 4.4.2012; pokutu ÚOHS uhradil ředitel školy - rozhodnutí škodní komise ze dne 21.5.2012; datum úhrady 20.6.2012
</t>
    </r>
    <r>
      <rPr>
        <b/>
        <sz val="11"/>
        <color indexed="8"/>
        <rFont val="Calibri"/>
        <family val="2"/>
      </rPr>
      <t>KONEČNÝ STAV - ULOŽENÁ POKUTA JE DEFINITIVNÍ</t>
    </r>
  </si>
  <si>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případné další důkazy pro nepeněžité plnění je nutné doložit do 6.12.2016
6.1.2017 doručeno vyjádřená ÚRR ke sporu, 18.1.2017 odeslala KKN repliku
</t>
    </r>
    <r>
      <rPr>
        <b/>
        <sz val="11"/>
        <color indexed="8"/>
        <rFont val="Calibri"/>
        <family val="2"/>
      </rPr>
      <t>OČEKÁVÁME ROZHODNUTÍ MINISTERSTVA FINANCÍ VE VĚCI SPORU PRO PENĚŽITÉ A NEPENĚŽITÉ PLNĚNÍ</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</si>
  <si>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očekáváme zahájení daňového řízení
Dne 1.8.2016 doručen platební výměr  na částku 3.914.717,-
Dne 31.8.2016 odeslala KKN odvolání proti platebnímu výměru. V odvolání připouští některá formální pochybení, ale většinu údajných pochybení rozporuje. V odvolání žádá o snížení uložené sankce na 5 či 10 %.
dne 3.10.2016 KKN odeslala žádost o prominutí dosud nevyměřeného penále k PV
</t>
    </r>
    <r>
      <rPr>
        <b/>
        <sz val="11"/>
        <color indexed="8"/>
        <rFont val="Calibri"/>
        <family val="2"/>
      </rPr>
      <t>OČEKÁVÁME ROZHODNUTÍ MINISTERSTVA FINANCÍ O ODVOLÁNÍ PROTI PLATEBNÍMU VÝMĚRU A ROZHODNUTÍ  POSKYTOVATELE DOTACE VE VĚCI PROMINUTÍ PENÁLE</t>
    </r>
  </si>
  <si>
    <r>
      <t xml:space="preserve">rozhodnutí o pokutě z 10.6.2014; KKN a.s. rozklad nepodávala, KKN pokutu uhradila
</t>
    </r>
    <r>
      <rPr>
        <b/>
        <sz val="11"/>
        <color indexed="8"/>
        <rFont val="Calibri"/>
        <family val="2"/>
      </rPr>
      <t>KONEČNÝ STAV - ULOŽENÁ POKUTA JE DEFINITIVNÍ</t>
    </r>
  </si>
  <si>
    <r>
      <t xml:space="preserve">rozhodnutí o pokutě z 13.1.2014; KKN a.s. pokutu uhradila
</t>
    </r>
    <r>
      <rPr>
        <b/>
        <sz val="11"/>
        <color indexed="8"/>
        <rFont val="Calibri"/>
        <family val="2"/>
      </rPr>
      <t>KONEČNÝ STAV - ULOŽENÁ POKUTA JE DEFINITIVNÍ</t>
    </r>
  </si>
  <si>
    <r>
      <t xml:space="preserve">10.11.2014 ukončena veřejnosprávní kontrola - námitkám nebylo vyhověno
9.4.2015  doručen  zápis z administrativní kontroly č.j. : RRSZ 7426/2015 ze dne 8.4.2015
14.4.2015 podáno nesouhlasné stanovisko,
27.5.2015 sdělení ke stanovisku, částečně vyhověno.
14.10.2015 Protokol o kontrole, podány námitky, kterým bylo částečně vyhověno
aktuálně probíhá příprava sporu z VPS
3.10.2016 MFČR rozhodlo ve sporu pro nepeněžité plnění Muzea a ÚRR ve prospěch Muzea a přikázalo, aby ÚRR písemně informoval Muzeum o krácení a o důvodech krácení
21.10.2016 byla doručeno výzva k podání stanoviska k odporu ÚRR proti rozhodnutí MFČR
21.11.2016 odesláno stanovisko k odporu
19.12.2016 doručeno Oznámení okrácení způsobilých výdajů projektu
10.1.2017 dotaz MFČR na procesní stanovisko Muzea, 16.1.2017 Muzem souhlasí se zpětvzetím sporu
27.1.2017 doručeno usnesení o zastavení sporu spolu s rozhodnutím o povinnosti ÚRR nahradit Muzeu Sokolov náklady na správní poplatek
</t>
    </r>
    <r>
      <rPr>
        <b/>
        <sz val="11"/>
        <color indexed="8"/>
        <rFont val="Calibri"/>
        <family val="2"/>
      </rPr>
      <t>PŘÍPRAVA NÁVRHU NA SPOR Z VEŘEJNOPRÁVNÍ SMLOUVY PRO PENĚŽITÉ PLNĚNÍ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</si>
  <si>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rPr>
      <t>KONEČNÝ STAV - ŠETŘENÍ ÚOHS BYLO BEZDŮVODNÉ</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</si>
  <si>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indexed="8"/>
        <rFont val="Calibri"/>
        <family val="2"/>
      </rPr>
      <t>PŘÍPRAVA NÁVRHU NA SPOR Z VEŘEJNOPRÁVNÍ SMLOUVY PRO PENĚŽITÉ PLNĚNÍ</t>
    </r>
  </si>
  <si>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1000,-Kč
</t>
    </r>
    <r>
      <rPr>
        <b/>
        <sz val="11"/>
        <color indexed="8"/>
        <rFont val="Calibri"/>
        <family val="2"/>
      </rPr>
      <t>KONEČNÝ STAV - UDĚLENÁ POKUTA JE DEFINITIVNÍ</t>
    </r>
  </si>
  <si>
    <r>
      <t xml:space="preserve">20.12.2016 doručena Zpráva o auditu operace ROPSZ/2016/O/027 ze dne 19.12.2016, auditované prostředky byly ve výši 38.554.947,51. 
Dále lze očekávat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rozhodla o neuhrazení výzvy
</t>
    </r>
    <r>
      <rPr>
        <b/>
        <sz val="11"/>
        <color indexed="8"/>
        <rFont val="Calibri"/>
        <family val="2"/>
      </rPr>
      <t>OČEKÁVÁME ZAHÁJENÍ DAŇOVÉHO ŘÍZENÍ A VYSTAVENÍ PLATEBNÍHO VÝMĚRU</t>
    </r>
  </si>
  <si>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(23 661 620,-- Kč)  
Odstoupení od projektu bylo schváleno RKK 1352/12/14. Vratka dotace uhrazena dne 20.2.2015 na účet poskytovatele.
Od projektu bylo odstoupeno, nelze se jakkoliv bránit.
</t>
    </r>
    <r>
      <rPr>
        <b/>
        <sz val="11"/>
        <color indexed="8"/>
        <rFont val="Calibri"/>
        <family val="2"/>
      </rPr>
      <t>KONEČNÝ STAV - ODSTOUPENO OD PROJEKTU</t>
    </r>
  </si>
  <si>
    <r>
      <t xml:space="preserve">26.7.2016 doručena KSUS Zpráva o auditu operace - zjištění jiný peněžní příjem - prodej vyfrézovaného asfaltu - pro AO bez finanční opravy (nespadá do audit.období), avšak výzva ŘO o prošetření v dalších etapách;
prozatím šetření ani daňové řízení nezahájeno
6.3.2017 výzva k vrácení dotace v celkové výši 259.239,57 Kč za projekt
</t>
    </r>
    <r>
      <rPr>
        <b/>
        <sz val="11"/>
        <color indexed="8"/>
        <rFont val="Calibri"/>
        <family val="2"/>
      </rPr>
      <t>OČEKÁVÁME ZAHÁJENÍ DAŇOVÉHO ŘÍZENÍ A VYSTAVENÍ PLATEBNÍCH VÝMĚRŮ</t>
    </r>
  </si>
  <si>
    <r>
      <t xml:space="preserve">6.10.2015 zastaveno správní řízení ÚOHS - nebyly zjištěny důvody pro uložení sankce
</t>
    </r>
    <r>
      <rPr>
        <b/>
        <sz val="11"/>
        <color indexed="8"/>
        <rFont val="Calibri"/>
        <family val="2"/>
      </rPr>
      <t>KONEČNÝ STAV - ŠETŘENÍ ÚOHS BYLO BEZDŮVODNÉ</t>
    </r>
  </si>
  <si>
    <r>
      <t xml:space="preserve">20.10.2015 zjištění jiný peněžní příjem - prodej vyfrézovaného asfaltu a dřevní hmoty - pro AO bez finanční opravy (nespadá do audit.období), avšak výzva ŘO o prošetření v dalších etapách;
prozatím šetření ani daňové řízení nezahájeno
6.3.2017 výzva k vrácení dotace v celkové výši 186.679,77 Kč za projekt
</t>
    </r>
    <r>
      <rPr>
        <b/>
        <sz val="11"/>
        <color indexed="8"/>
        <rFont val="Calibri"/>
        <family val="2"/>
      </rPr>
      <t>OČEKÁVÁME ZAHÁJENÍ DAŇOVÉHO ŘÍZENÍ A VYSTAVENÍ PLATEBNÍCH VÝMĚRŮ</t>
    </r>
  </si>
  <si>
    <r>
      <t xml:space="preserve">16.4.2015 doručen Návrh zprávy o auditu; 26.6.2015 zasláno na MF ČR stanovisko k návrhu zprávy
1.9.2015 Zpráva z AO - jiný peněžní příjem potvrzen
šetření ani daňové řízení nebylo prozatím zahájeno
6.3.2017 výzva k vrácení dotace v celkové výši 751.432,90 Kč za projekt
</t>
    </r>
    <r>
      <rPr>
        <b/>
        <sz val="11"/>
        <rFont val="Calibri"/>
        <family val="2"/>
      </rPr>
      <t>OČEKÁVÁME ZAHÁJENÍ DAŇOVÉHO ŘÍZENÍ A VYSTAVENÍ PLATEBNÍCH VÝMĚRŮ</t>
    </r>
  </si>
  <si>
    <r>
      <t xml:space="preserve">9/2014 ukončena veřejnosprávní kontrola
protokol č. RRSZ 17123/2014.
2.6.2015 doručena
Zpráva o auditu operace
č. ROPSZ/2015/O/020 ze dne 19.5.2015, potvrzen závěru z VSK, vč. výše fin. postihu, ve zprávě je uveden nulový finanční postih. 
probíhá veřejnosprávní kontrola,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t>
    </r>
    <r>
      <rPr>
        <b/>
        <sz val="11"/>
        <color indexed="8"/>
        <rFont val="Calibri"/>
        <family val="2"/>
      </rPr>
      <t>ODBOR ZDRAVOTNICTVÍ PŘIPRAVUJE VYÚČTOVÁNÍ PROJEKTU, PO JEHO SCHVÁLENÍ RKK A ZKK BUDE PROBÍHAT PŘÍPRAVA NA SPOR Z VPS</t>
    </r>
  </si>
  <si>
    <r>
      <t xml:space="preserve">30. 9. 2016 skupině pro řešení finančních postihů předložen souhrn nezpůsobilých nákladů, vyúčtování projektu dosud nepředloženo
</t>
    </r>
    <r>
      <rPr>
        <b/>
        <sz val="11"/>
        <color indexed="8"/>
        <rFont val="Calibri"/>
        <family val="2"/>
      </rPr>
      <t>ODBOR ZDRAVOTNICTVÍ PŘIPRAVUJE VYÚČTOVÁNÍ PROJEKTU, PO JEHO SCHVÁLENÍ RKK A ZKK BUDE PROBÍHAT PŘÍPRAVA NA SPOR Z VPS</t>
    </r>
  </si>
  <si>
    <r>
      <t xml:space="preserve">26.9.2016 doručeno oznámení o zahájení správního řízení ÚOHS-S0625/2016/VZ-39109/2016/542/JVo za VZ část 1 "Lůžka a anesteziologie" a část 2 "Ohřevy"
výši možných sankcí nelze předvídat
6.10.2016 odeslala KKN stanovisko k zahájenému správnímu řízení
16.11.2016 doručeno rozhodnutí o správní pokutě ve výši 30.000,-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</si>
  <si>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FÚ odvod - datum úhrady 7/2013, FÚ penále - datum úhrady 7/2013, FÚ úrok z posečkání za odvod a penále - datum úhrady 9/2013, FÚ odvod - doplatek - datum úhrady 8/2013
</t>
    </r>
    <r>
      <rPr>
        <b/>
        <sz val="11"/>
        <color indexed="8"/>
        <rFont val="Calibri"/>
        <family val="2"/>
      </rPr>
      <t xml:space="preserve">KONEČNÝ STAV - PROTI KRÁCENÍ NEJSOU JIŽ ŽÁDNÉ MOŽNOSTI OBRANY
</t>
    </r>
    <r>
      <rPr>
        <sz val="11"/>
        <color indexed="8"/>
        <rFont val="Calibri"/>
        <family val="2"/>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nyní vede konzultace s právní kanceláří ohledně zvažovaného občanskoprávní řízení.
</t>
    </r>
    <r>
      <rPr>
        <b/>
        <sz val="11"/>
        <color indexed="8"/>
        <rFont val="Calibri"/>
        <family val="2"/>
      </rPr>
      <t>PROBÍHAJÍ KONZULTACE MEZI ŘEDITELEM ŠKOLY A PRÁVNÍ KANCELÁŘÍ O ZAHÁJENÍ OBČANSKOPRÁVNÍHO SPORU</t>
    </r>
  </si>
  <si>
    <r>
      <t xml:space="preserve">7/2014 ukončena VSK, podány námitky, v 8/2015 vydán Dodatek k protokolu o kontrole RRSZ 14703/2015 - námitkám částečně vyhověno, bude provedena korekce. Po provedení celkové korekce je možné podat spor z VPS.
1/2016 ukončena VSK, v protokolu 1376/2016 stanovena korekce
dle závěrečného vyúčtování VZ na stavební práce nedočerpána v plné výši;
dne 19.12.2016 podán spor pro nepeněžité plnění
25.1.2017 doručen příkaz MFČR, podle kterého musí ÚRR splnit povinosti ze smlouvy o dotaci (úspěch sporu)
24.1.2017 odeslalo Oznámení o krácení dotace, čímž splnilo předmět ustanovení, které bylo předmětem sporu
13.2.2017 odeslala škola zpětvzetí návrhu na spor za předpokladu, že ji budou uhrzaney náklady na správní poplatek
22.2.2017 MFČR zastavilo řízení o sporu a rozhodlo o povinnosti ÚRR uhradit Muzeu Sokolov náklady na správní poplatek
</t>
    </r>
    <r>
      <rPr>
        <b/>
        <sz val="11"/>
        <color indexed="8"/>
        <rFont val="Calibri"/>
        <family val="2"/>
      </rPr>
      <t>PŘÍPRAVA NÁVRHU NA SPOR Z VEŘEJNOPRÁVNÍ SMLOUVY PRO PENĚŽITÉ PLNĚNÍ</t>
    </r>
  </si>
  <si>
    <r>
      <t xml:space="preserve">Stanovisko ÚRR č. RRSZ 17300/2015 ze dne 6.8.2015, dne 19.8.2015 podány Námitky proti stanovisku
9.9.2015 podepsána Smlouva o dotaci v původní výši, neproveden přesun způsobilých výdajů do nezpůsobilých
Projekt finančně ukončen.
Jedná se o konečnou výši finančního postihu dle aktuálně známých a předložených informací pracovní skupině. V současné době již další kroky obrany nebudou uplatňovány.
</t>
    </r>
    <r>
      <rPr>
        <b/>
        <sz val="11"/>
        <color indexed="8"/>
        <rFont val="Calibri"/>
        <family val="2"/>
      </rPr>
      <t>KONEČNÝ STAV - BEZ KRÁCENÍ</t>
    </r>
  </si>
  <si>
    <r>
      <t xml:space="preserve">10.2.2017 doručena zpráva o auditu operace, auditní orgány zkontroloval výdaje ve výši 98.302.215,00 Kč a neidentifikoval žádné nezpůsobilé výdaje
</t>
    </r>
    <r>
      <rPr>
        <b/>
        <sz val="11"/>
        <color indexed="8"/>
        <rFont val="Calibri"/>
        <family val="2"/>
      </rPr>
      <t>KONEČNÝ STAV - BEZ ZJIŠTĚNÍ</t>
    </r>
  </si>
  <si>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zjištění::přečerpání položky -pravděpodobně chyba administrátora (příjemce bude po administrátorovi vymáhat), námitky zamítnuty, 15.2.2016 projekt finančně ukončen
aktuálně se připravuje vyúčtování projektu
dne 27.1.2017 ÚRR dobrovolně odeslal Oznámení o krácení způsobilých výdajů
</t>
    </r>
    <r>
      <rPr>
        <b/>
        <sz val="11"/>
        <color indexed="8"/>
        <rFont val="Calibri"/>
        <family val="2"/>
      </rPr>
      <t>ODBOR KULTURY PŘIPRAVUJE VYÚČTOVÁNÍ PROJEKTU, PO JEHO SCHVÁLENÍ RKK A ZKK BUDE PROBÍHAT PŘÍPRAVA NA SPOR Z VPS</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</si>
  <si>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rPr>
      <t>KONEČNÝ STAV - BEZ ZJIŠTĚNÍ</t>
    </r>
  </si>
  <si>
    <r>
      <t xml:space="preserve">24.10.2014 Protokol RRSZ 22527/2014, 22.3.2015 Kontrola RRSZ 6003/2015, 22.4.2015 Stanoviska RRSZ 9238/2015 a RRSZ 9241/2015. Nyní probíhá administrace závěrečné MZ a ŽoP - očekáváme Protokol z VSK se ŽoP.
23.10.2015 Protokol RRSZ 22033/2015 - podány námitky
4.12.2015 Dodatek k protokolu - námitkám částečně vyhověno
schváleno vyúčtování projektu ZKK
27.1.2017 ÚRR dobrovolně odeslal Oznámení o krácení způsobilých výdajů
</t>
    </r>
    <r>
      <rPr>
        <b/>
        <sz val="11"/>
        <color indexed="8"/>
        <rFont val="Calibri"/>
        <family val="2"/>
      </rPr>
      <t>PŘÍPRAVA NÁVRHU NA SPOR Z VEŘEJNOPRÁVNÍ SMLOUVY PRO PENĚŽITÉ PLNĚNÍ</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</si>
  <si>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 o.s. Zbylou část korekce uhradila ZZS KK ze svého rozpočtu.
</t>
    </r>
    <r>
      <rPr>
        <b/>
        <sz val="11"/>
        <color indexed="8"/>
        <rFont val="Calibri"/>
        <family val="2"/>
      </rPr>
      <t>KONEČNÝ STAV - PROTI KRÁCENÍ SE JIŽ NELZE BRÁNIT</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</si>
  <si>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b/>
        <sz val="11"/>
        <color indexed="8"/>
        <rFont val="Calibri"/>
        <family val="2"/>
      </rPr>
      <t>KONEČNÝ STAV - VZHLEDEM K CHARAKTERU POCHYBENÍ ROZHODLA RKK O NEUPLATNĚNÍ OBRANY</t>
    </r>
  </si>
  <si>
    <r>
      <t xml:space="preserve">24.3.2016 Doručen Protokol o kontrole č.j. RRSZ 3770/2016
7.4.2016 KKN, a.s. podala námitky proti Protokolu
5/2016 vyřízení námitek - částečně vyhověno
27.1.2017 ÚRR dobrovolně odeslal Oznámení o krácení způsobilých výdajů
</t>
    </r>
    <r>
      <rPr>
        <b/>
        <sz val="11"/>
        <color indexed="8"/>
        <rFont val="Calibri"/>
        <family val="2"/>
      </rPr>
      <t>ODBOR ZDRAVOTNICTVÍ PŘIPRAVUJE VYÚČTOVÁNÍ PROJEKTU, PO JEHO SCHVÁLENÍ RKK A ZKK BUDE PROBÍHAT PŘÍPRAVA NA SPOR Z VPS</t>
    </r>
  </si>
  <si>
    <r>
      <t xml:space="preserve">dne 1.9.2016 doručena žádost o zaslání dokumentace k VZ 8, nejpozději do dne 8.9.2016;
23.9.2016 - ÚOHS neshledal důvody pro zahájení řízení
</t>
    </r>
    <r>
      <rPr>
        <b/>
        <sz val="11"/>
        <color indexed="8"/>
        <rFont val="Calibri"/>
        <family val="2"/>
      </rPr>
      <t>KONEČNÝ STAV - ŠETŘENÍ ÚOHS BYLO BEZDŮVODNÉ</t>
    </r>
  </si>
  <si>
    <r>
      <t xml:space="preserve">dne 1.9.2016 doručena žádost o zaslání dokumentace k VZ pro části 7, nejpozději do dne 8.9.2016
dne 30.9.2016 doručeno oznámení o zahájení správního řízení č.j. ÚOHS-S0635/2016/VZ-39900/2016/551/OPa za VZ část 7 - Endoskopie a vrtačky, stanovisko odesláno 10.10.2016
dne 11.11.2016 doručeno rozhodnutí o udělení správní pokuty ve výši 60.000,-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</si>
  <si>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</si>
  <si>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dne 23.9.2016 doručena žádost o zaslání protokolů k VZ pro část 14, nejpozději do dne 27.9.2016
dne 30.9.2016 doručeno oznámení o zahájení správního řízení č.j. ÚOHS-S0638/2016/VZ-40019/2016/551/SBe za VZ část 14 - Inkubátory a vyhřívané lůžko, stanovisko odesláno 10.10.2016
dne 14.11.2016 doručeno rozhodnutí o správní pokutě ve výši 10.000,-
30.11.2016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</si>
  <si>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indexed="8"/>
        <rFont val="Calibri"/>
        <family val="2"/>
      </rPr>
      <t>KONEČNÝ STAV - PROTI KRÁCENÍ JIŽ NENÍ PŘÍPUSNÁ DALŠÍ OBRANA, ODBOR KULTURY PŘIPRAVUJE VYÚČTOVÁNÍ PROJEKTU PRO RKK A ZKK</t>
    </r>
  </si>
  <si>
    <r>
      <t xml:space="preserve">Informace o projektu a udělené sankci byly předány pracovní skupině pro řešení finančních postihů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rPr>
      <t>KONEČNÝ STAV - PROTI KRÁCENÍ JIŽ NENÍ PŘÍPUSTNÁ DALŠÍ OBRANA. VYÚČTOVÁNÍ PROJEKTU PROVEDENO MATERIÁLY č. RK 312/03/14 ze dne 24. 3. 2014 a v ZKK usnesením č. ZK 121/04/14 ze dne 24. 4. 2014</t>
    </r>
  </si>
  <si>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</si>
  <si>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</si>
  <si>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</si>
  <si>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r>
      <t>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proldoužení lhůty o odvolání do 9.7.2017, Rozhodnutí o odvolání dne 4.7.2017 - zamítá se</t>
    </r>
    <r>
      <rPr>
        <b/>
        <sz val="16"/>
        <rFont val="Calibri"/>
        <family val="2"/>
      </rPr>
      <t xml:space="preserve">
ŽÁDOST O PROMINUTÍ ODVODU A DOSUD NEVYM.PENÁLE U GEN.FIN.ŘED.</t>
    </r>
  </si>
  <si>
    <r>
      <t>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t>
    </r>
    <r>
      <rPr>
        <b/>
        <sz val="16"/>
        <color indexed="8"/>
        <rFont val="Calibri"/>
        <family val="2"/>
      </rPr>
      <t xml:space="preserve">
ŽÁDOST O PROMINUTÍ ODVODU A DOSUD NEVYM.PENÁLE U GEN.FIN.ŘED.</t>
    </r>
  </si>
  <si>
    <t>18.7.2017 doručen platební výměr na penále</t>
  </si>
  <si>
    <r>
      <t xml:space="preserve">27.2.2017 Protokol o ústním jednání z FÚ; dne 13.3.2017 podáno stanovisko; 3.4.2017 z FÚ Zpráva o daňové kontrole a PV na odvod ve výši 109.471,-Kč, uhrazen dne 6.4.2017, odvolání proti PV  4.5.2017; dne 12.7.2017 postoupení odvolání Odvol.fin.řed.v Brně
</t>
    </r>
    <r>
      <rPr>
        <b/>
        <sz val="16"/>
        <color indexed="8"/>
        <rFont val="Calibri"/>
        <family val="2"/>
      </rPr>
      <t>ODVOLÁNÍ PROTI PV</t>
    </r>
  </si>
  <si>
    <r>
      <t xml:space="preserve">27.2.2017 Protokol o ústním jednání z FÚ; dne 13.3.2017 podáno stanovisko; 3.4.2017 z FÚ Zpráva o daňové kontrole a PV na odvod ve výši 129.560,-Kč, uhrazen dne 6.4.2017, odvolání proti PV 4.5.2017; dne 12.7.2017 postoupení odvolání Odvol.fin.řed.v Brně
</t>
    </r>
    <r>
      <rPr>
        <b/>
        <sz val="16"/>
        <color indexed="8"/>
        <rFont val="Calibri"/>
        <family val="2"/>
      </rPr>
      <t>ODVOLÁNÍ PROTI PV</t>
    </r>
  </si>
  <si>
    <r>
      <t xml:space="preserve">platební výměry doručeny 1/2014;
6.2.2014 podaná odvolání proti platebním výměrům;  platební výměry dosud nenabyly právní moci
25.6.2014 odeslány finanční prostředky na úhradu PV na KSÚS
30. 5. 2017 PV č. 8/2014 zrušen, PV č. 9/2014 snížen na 387.193,-Kč, PV č. 10 /2014 zrušen
</t>
    </r>
    <r>
      <rPr>
        <b/>
        <sz val="11"/>
        <color indexed="8"/>
        <rFont val="Calibri"/>
        <family val="2"/>
      </rPr>
      <t>30. 5. 2017 DORUČENY ROZHODNUTÍ O ODVOLÁNí PROTI PV Č. 8/2014, 9/2014, 10/2014
RKK SCHVÁLILA NEPODÁNÍ SPRÁVNÍ ŽALOBY PROTI OBDRŽENÉMU ROZHODNUTÍ VE VĚCI PV č. 9/2014</t>
    </r>
  </si>
  <si>
    <r>
      <t xml:space="preserve">platební výměry doručeny 10/2013;
6.11.2013 podaná odvolání proti platebním výměrům; 
odvod uhrazen 4.11.2013
dne 9.6.2016 doručeno rozhodnutí MFČR o odvolání proti PV č.19/2013 a č.20/2013; MFČR snížilo odvod u těchto dvou PV na 25%. Díky rozhodnutí o částečném prominutí odvodu 10/2013 je aktuální výše odvodu ve výši 6,25% původně vyměřeného důvodu. ÚRR je povinen vrátit 33.160.392,00 Kč na účet školy - 
21.6.2016 ISŠTE podala žádost o vratku vratitelného přeplatku - prozatím správce daně částku nevrátil
26.7.2016 ÚRR informoval ISŠTE o tom, že si k věci vyžádal stanovisko právní a stanovisko MFČR
dne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Dne 13.11.2016  podána žádost o vratku výdajů za PV 21/2013 ve výši 379.400,- Kč včetně úroků
Dne 6. 12. 2016 ÚRR částečně uhradil vratku za zrušené PV 21/2013 a PV 22/2013, vratka je nedoplacena o 1,39 Kč
Dne 12. 6. 2017 rozhodnutí MF, kterým prohlašuje nicotnost rozhodnutí Úřadu Regionální rady regionu soudržnosti Severozápad ze dne 17.10.2016, o žádosti o vrácení vratitelného přeplatku
19.7.2017 žádost ÚRR o zaslání podkladů, na základě kterých žádá škola o vratku 33,16 mil. Kč
28.7.2017 odeslány dokumenty na základě žádosti ze dne 19.7.2017
</t>
    </r>
    <r>
      <rPr>
        <b/>
        <sz val="11"/>
        <color indexed="8"/>
        <rFont val="Calibri"/>
        <family val="2"/>
      </rPr>
      <t xml:space="preserve">OČEKÁVÁNO ROZHODNUTÍ MINISTERSTVA FINANCÍ  OHLEDNĚ POVINOSTI POSKYTOVATELE DOTACE PROVÉST VRATKU VE VÝŠI 33.160.392,- KČ + ÚROKY </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</si>
  <si>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vzala na vědomí rozhodnutí KSÚS o podání návrhu na spor pro 16.163.365,61 Kč (pochybení A1.1, A1.2) a nepodání návrhu na spor pro 97.231,79  Kč (pochybení A1.3).
</t>
    </r>
    <r>
      <rPr>
        <b/>
        <sz val="11"/>
        <color indexed="8"/>
        <rFont val="Calibri"/>
        <family val="2"/>
      </rPr>
      <t>PŘÍPRAVA NÁVRHU NA SPOR Z VEŘEJNOPRÁVNÍ SMLOUVY PRO PENĚŽITÉ PLNĚNÍ</t>
    </r>
  </si>
  <si>
    <r>
      <t xml:space="preserve">18.11.2014 ukončena veřejnosprávní kontrola - námitkám bylo částečně vyhověno (námitky k "obalovnám" byly zamítnuty)
15.4.2015 Oznámení výsledku šetření  podnětu ÚOHS-P38/2015/VZ-7500/2015/551/Sbe  - bez  sankce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vzala na vědomí rozhodnutí KSÚS o podání návrhu na spor pro 35.285.573,33 Kč (pochybení A1.1) a nepodání návrhu na spor pro 173.153,08  Kč (pochybení A1.3).
</t>
    </r>
    <r>
      <rPr>
        <b/>
        <sz val="11"/>
        <color indexed="8"/>
        <rFont val="Calibri"/>
        <family val="2"/>
      </rPr>
      <t>PŘÍPRAVA NÁVRHU NA SPOR Z VEŘEJNOPRÁVNÍ SMLOUVY PRO PENĚŽITÉ PLNĚNÍ</t>
    </r>
  </si>
  <si>
    <r>
      <t xml:space="preserve">7.11.2014 ukončena veřejnosprávní kontrola - námitkám bylo částečně vyhověno
celkové navržené krácení 55.230,45 Kč (částka z dotace), ale příjemce 24.684,00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t>
    </r>
    <r>
      <rPr>
        <b/>
        <sz val="11"/>
        <color indexed="8"/>
        <rFont val="Calibri"/>
        <family val="2"/>
      </rPr>
      <t xml:space="preserve">KONEČNÝ STAV - </t>
    </r>
    <r>
      <rPr>
        <b/>
        <sz val="11"/>
        <color indexed="8"/>
        <rFont val="Calibri"/>
        <family val="2"/>
      </rPr>
      <t>SPOR Z VPS NEBUDE PODÁN, RKK ULOŽILA  KSÚS VYPOŘÁDAT ŠKODU V SOULADU S PLATNOU LEGISLATIVOU</t>
    </r>
  </si>
  <si>
    <r>
      <t xml:space="preserve">6.11.2014 ukončena veřejnosprávní kontrola - námitkám nebylo vyhověno
15.4.2015;  Oznámení výsledku šetření  podnětu ÚOHS-P39/2015/VZ-7503/2015/551/Sbe  - bez sankce; 20.4.2015 zahájen MF ČR audit operace
17.12.2015 projekt finančně ukončen - položka na VZ stavební práce nedočerpána, proto snížena původně očekávaná částka korekce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24.4.2017 RKK vzala na vědomí přípravu sporu pro peněžité plnění pro 31.074.718,08 Kč
</t>
    </r>
    <r>
      <rPr>
        <b/>
        <sz val="11"/>
        <color indexed="8"/>
        <rFont val="Calibri"/>
        <family val="2"/>
      </rPr>
      <t>PŘÍPRAVA NÁVRHU NA SPOR Z VEŘEJNOPRÁVNÍ SMLOUVY PRO PENĚŽITÉ PLNĚNÍ</t>
    </r>
  </si>
  <si>
    <r>
      <t xml:space="preserve">14.11.2014 ukončena veřejnosprávní kontrola - námitkám bylo částečně vyhověno;
16.2.2015 Protokol z VSK
15.4.2015 Výsledek  šetření  podnětu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24.7.2017 vzala na vědomí rozhodnutí KSÚS o podání návrhu na spor pro 377.246,20 Kč (pochybení D) a nepodání návrhu na spor pro 305.657,63 Kč (pochybení A1, A2, A3, F, G).
</t>
    </r>
    <r>
      <rPr>
        <b/>
        <sz val="11"/>
        <rFont val="Calibri"/>
        <family val="2"/>
      </rPr>
      <t>PŘÍPRAVA NÁVRHU NA SPOR Z VEŘEJNOPRÁVNÍ SMLOUVY PRO PENĚŽITÉ PLNĚNÍ</t>
    </r>
  </si>
  <si>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24.7.2017 vzala na vědomí rozhodnutí KSÚS o podání návrhu na spor pro 872.179,28 Kč.
</t>
    </r>
    <r>
      <rPr>
        <b/>
        <sz val="11"/>
        <color indexed="8"/>
        <rFont val="Calibri"/>
        <family val="2"/>
      </rPr>
      <t>PŘÍPRAVA NÁVRHU NA SPOR Z VEŘEJNOPRÁVNÍ SMLOUVY PRO PENĚŽITÉ PLNĚNÍ</t>
    </r>
  </si>
  <si>
    <r>
      <t xml:space="preserve">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17.228,-Kč a 3.041,-Kč, KK  podal na FÚ odvolání  6.1.2017; z FÚ dne 22.3.2017 postoupení odvolání Odvolacímu fin.řed.; dne 2.8.2017 z Odvol.fin.řed. prodloužení termínu k rozhodnutí o odvolání do 6.11.2017
</t>
    </r>
    <r>
      <rPr>
        <b/>
        <sz val="16"/>
        <rFont val="Calibri"/>
        <family val="2"/>
      </rPr>
      <t>ODVOLÁNÍ PROTI PV U ODVOL.FIN.ŘED.</t>
    </r>
  </si>
  <si>
    <r>
      <t xml:space="preserve">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347.809,-Kč a 1.970.915,-Kč, KK podal na FÚ 6.1.2017 odvolání; z FÚ dne 22.3.2017 postoupení odvolání Odvolacímu fin.řed.; dne 2.8.2017 z Odvol.fin.řed. prodloužení termínu k rozhodnutí o odvolání do 6.11.2017
</t>
    </r>
    <r>
      <rPr>
        <b/>
        <sz val="16"/>
        <rFont val="Calibri"/>
        <family val="2"/>
      </rPr>
      <t>ODVOLÁNÍ PROTI PV U ODVOL.FIN.ŘED.</t>
    </r>
  </si>
  <si>
    <r>
      <t xml:space="preserve">platební výměry doručeny 1/2014;
6.2.2014 podaná odvolání proti platebním výměrům;  platební výměry dosud nenabyly právní moci
25.6.2014 odeslány finanční prostředky na úhradu PV na KSÚS
25.5.2017 doručeno rozhodnutí o odvolání. Odvod snížen v rámci odvolání o 75% ze 7.378.215,- Kč na 1.844.554,-Kč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4.8.2017 rozhodlo MF o odvolání proti PV č. 5/2014 a snížilo ho na částku 420.270,- Kč, v důsledku předchozího rozhodnutí o prominutí by aktuální částka odvodu měla činit 105.068,- Kč
</t>
    </r>
    <r>
      <rPr>
        <b/>
        <sz val="11"/>
        <color indexed="8"/>
        <rFont val="Calibri"/>
        <family val="2"/>
      </rPr>
      <t>OČEKÁVÁME ROZHODNUTÍ O ODVOLÁNí PRO 2 PLATEBNÍ VÝMĚRY (PV č. 6/2014, 7/2014)
ROZHODNUTÍ RKK, ŽE SPRÁVNÍ ŽALOBY PROTI OBDRŽENÉMU ROZHODNUTÍ O ODVOLÁNÍ PRO PV Č.2/2014 A 3/2014 NEBUDOU PODÁNY.</t>
    </r>
  </si>
  <si>
    <t xml:space="preserve">96 798,25
uhrazeno
      387 193,00
podaná žádost o vratku
290 394,75 </t>
  </si>
  <si>
    <r>
      <t xml:space="preserve">9 754 815,5 
za PV č. 2/2014 uhrazeno  </t>
    </r>
    <r>
      <rPr>
        <sz val="11"/>
        <color indexed="17"/>
        <rFont val="Calibri"/>
        <family val="2"/>
      </rPr>
      <t>4 381 350,00,</t>
    </r>
    <r>
      <rPr>
        <sz val="11"/>
        <color indexed="36"/>
        <rFont val="Calibri"/>
        <family val="2"/>
      </rPr>
      <t xml:space="preserve"> č. 3/2014  uhrazeno </t>
    </r>
    <r>
      <rPr>
        <sz val="11"/>
        <color indexed="17"/>
        <rFont val="Calibri"/>
        <family val="2"/>
      </rPr>
      <t>1 844 554,00</t>
    </r>
    <r>
      <rPr>
        <sz val="11"/>
        <color indexed="36"/>
        <rFont val="Calibri"/>
        <family val="2"/>
      </rPr>
      <t xml:space="preserve"> a č. 5 uhrazeno </t>
    </r>
    <r>
      <rPr>
        <sz val="11"/>
        <color indexed="17"/>
        <rFont val="Calibri"/>
        <family val="2"/>
      </rPr>
      <t xml:space="preserve">420 270,00 </t>
    </r>
    <r>
      <rPr>
        <sz val="11"/>
        <color indexed="36"/>
        <rFont val="Calibri"/>
        <family val="2"/>
      </rPr>
      <t>+</t>
    </r>
    <r>
      <rPr>
        <sz val="11"/>
        <color indexed="17"/>
        <rFont val="Calibri"/>
        <family val="2"/>
      </rPr>
      <t xml:space="preserve">  </t>
    </r>
    <r>
      <rPr>
        <sz val="11"/>
        <color indexed="36"/>
        <rFont val="Calibri"/>
        <family val="2"/>
      </rPr>
      <t xml:space="preserve"> a požádáno o vratku přeplatku  </t>
    </r>
    <r>
      <rPr>
        <sz val="11"/>
        <color indexed="17"/>
        <rFont val="Calibri"/>
        <family val="2"/>
      </rPr>
      <t xml:space="preserve"> 3 943 215,00 + 1 383 415,50 + 315 202,00   </t>
    </r>
  </si>
  <si>
    <t>Zateplení obvodového pláště budovy a výměna části oken budovy Domova pro seniory v Lázních Kynžvart, příspěvkové organizace</t>
  </si>
  <si>
    <t>9. 9. 2013 - 31. 5. 2014</t>
  </si>
  <si>
    <t>OPŽP</t>
  </si>
  <si>
    <t>výzva</t>
  </si>
  <si>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vyjjádření k Protokolu dne 10.4.2017; dne 5.6.2017 zpráva o daňové kontrole a dne 6.6.2017 doručen PV na odvod, odvolání odesláno dne 29.6.2017; dne 4.9.2017 postoupení odvolání na Odvolací fin.řed.
</t>
    </r>
    <r>
      <rPr>
        <b/>
        <sz val="16"/>
        <rFont val="Calibri"/>
        <family val="2"/>
      </rPr>
      <t>ODVOLÁNÍ PROTI PV</t>
    </r>
    <r>
      <rPr>
        <sz val="11"/>
        <rFont val="Calibri"/>
        <family val="2"/>
      </rPr>
      <t xml:space="preserve">
</t>
    </r>
  </si>
  <si>
    <t>Domov pro seniory v Lázních Kynžvart, p.o.</t>
  </si>
  <si>
    <t>Integrovaná střední škola Cheb, p.o.</t>
  </si>
  <si>
    <t>Zateplení a výměna zdroje tepla čp. 119, ISŠ Cheb</t>
  </si>
  <si>
    <t>25.9.2013 - 31.12.2013</t>
  </si>
  <si>
    <t>výzva k vrácení prostředků za překročení délky realizace projektu o 18 dní, neboť kolaudační souhlas byl vydán až dne 18.6.2014.
Částka odpovídá 1% z dotace poskytnuté MŽP</t>
  </si>
  <si>
    <t>výzva k vrácení prostředků za překročení délky realizace projektu o 13 dní, neboť kolaudační souhlas byl vydán až dne 13.1.2014.
Částka odpovídá 1% z dotace poskytnuté MŽP</t>
  </si>
  <si>
    <t>OPTP</t>
  </si>
  <si>
    <t>2015-2017</t>
  </si>
  <si>
    <t>KARP</t>
  </si>
  <si>
    <t>nebyla naplněna podmínka adekvátního nároku dovolené zohledňující zapojení zaměstnance do realizace projektu</t>
  </si>
  <si>
    <t>Krajská agentura rozvoje podníkání, p.o.</t>
  </si>
  <si>
    <t>MŽP
odvod za porušení rozpočtové kázně</t>
  </si>
  <si>
    <t>ve stanoveném termínu nedošlo k vyhlášení Evropsky významných lokalit za zvláště chráněná území</t>
  </si>
  <si>
    <t>Podpora činnosti Regionální stálé konference Karlovarského kraje 2015-2017
reg.č.:CZ.08.1.125/0.0/0.0/15_003/0000069</t>
  </si>
  <si>
    <t>Nestůj a pojď II.
CZ.03.1.49/0.0/0.0/15_116/0001769</t>
  </si>
  <si>
    <t>region</t>
  </si>
  <si>
    <t>Operační program Zaměstnanost</t>
  </si>
  <si>
    <t>MF</t>
  </si>
  <si>
    <t>za pronájem prostor pro potřeby projektu byla nárokována vyšší částka, než na jakou byla faktura vystavena</t>
  </si>
  <si>
    <t>25.10.2017 z MF Návrh zprávy o ausitu operace, stanovisko do 6.11.2017</t>
  </si>
  <si>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t>
    </r>
    <r>
      <rPr>
        <b/>
        <sz val="16"/>
        <color indexed="8"/>
        <rFont val="Calibri"/>
        <family val="2"/>
      </rPr>
      <t>OČEKÁVÁME</t>
    </r>
    <r>
      <rPr>
        <sz val="11"/>
        <color indexed="8"/>
        <rFont val="Calibri"/>
        <family val="2"/>
      </rPr>
      <t xml:space="preserve"> </t>
    </r>
    <r>
      <rPr>
        <b/>
        <sz val="16"/>
        <color indexed="8"/>
        <rFont val="Calibri"/>
        <family val="2"/>
      </rPr>
      <t>DAŇOVÉ ŘÍZENÍ</t>
    </r>
  </si>
  <si>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penále ve výši 33.000,- Kč dne 18.5.2017
</t>
    </r>
    <r>
      <rPr>
        <b/>
        <sz val="16"/>
        <rFont val="Calibri"/>
        <family val="2"/>
      </rPr>
      <t>ŠKODNÍ PŘÍPAD - UKONČEN</t>
    </r>
    <r>
      <rPr>
        <sz val="11"/>
        <rFont val="Calibri"/>
        <family val="2"/>
      </rPr>
      <t xml:space="preserve">
</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</si>
  <si>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t>
    </r>
    <r>
      <rPr>
        <b/>
        <sz val="16"/>
        <color indexed="8"/>
        <rFont val="Calibri"/>
        <family val="2"/>
      </rPr>
      <t>BUDE ŘEŠENO JAKO ŠKODNÍ PŘÍPAD</t>
    </r>
  </si>
  <si>
    <t>Clara III: Rozvoj společné partnerské spolupráce veřejné správy v česko-saském regionu</t>
  </si>
  <si>
    <t>Cíl 2 ČR - Sasko</t>
  </si>
  <si>
    <t>CRR
zkrácení dotace</t>
  </si>
  <si>
    <t>fa č. 16/2016 - neuznatelný výdaj - výstupem je dokument, jehož obsah tvoří převážně kompilace dostupných informací z programové dokumentace</t>
  </si>
  <si>
    <t>1.10.2016-30.9.2019</t>
  </si>
  <si>
    <t>Ing. Josef Janů</t>
  </si>
  <si>
    <t>1.5.2016 - 31.10.2018</t>
  </si>
  <si>
    <r>
      <t xml:space="preserve">12.7.2016 se KK vyjádřil k předmětné věci na SFŽP; 5.10.2017 z MŽP Výzva k úhradě prostředků dotčených pochybením; RKK dne 23.10.2017 schválila úhradu výzvy, uhrazeno dne 30.10.2017
</t>
    </r>
    <r>
      <rPr>
        <b/>
        <sz val="16"/>
        <color indexed="8"/>
        <rFont val="Calibri"/>
        <family val="2"/>
      </rPr>
      <t>BUDE ŘEŠENO JAKO ŠKODNÍ PŘÍPAD</t>
    </r>
    <r>
      <rPr>
        <sz val="11"/>
        <color indexed="8"/>
        <rFont val="Calibri"/>
        <family val="2"/>
      </rPr>
      <t xml:space="preserve">
</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</si>
  <si>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12.9.2017 Rozhodnutí o prominutí daně - nepromíjí se odvod ve výši 12.746,- Kč, ve výši 2.250,- Kč se nepodávala žádost o prominutí z důvodu hospodárnosti
</t>
    </r>
    <r>
      <rPr>
        <b/>
        <sz val="16"/>
        <rFont val="Calibri"/>
        <family val="2"/>
      </rPr>
      <t xml:space="preserve">MŠMT ŘEŠÍ S FINANĆNÍM ÚŘADEM ;
BUDE ŘEŠENO JAKO ŠKODNÍ PŘÍPAD V ČÁSTCE 14.996,- KČ
</t>
    </r>
  </si>
  <si>
    <r>
      <t xml:space="preserve">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8.505,-Kč; 8.11.2016 FÚ vyrozumění o postoupení na Gener.fin.ředitelství; 12.9.2017 Rozhodnutí o prominutí daně - promíjí se odvod ve výši 8.505,- Kč; dne 7.11.2017 FÚ Rozhodnutí o přeplatku ve výši 8.505,- Kč; dne 13.11.2017 FÚ vrátil prominutý odvod ve výši 8.505,-Kč
</t>
    </r>
    <r>
      <rPr>
        <b/>
        <sz val="16"/>
        <rFont val="Calibri"/>
        <family val="2"/>
      </rPr>
      <t xml:space="preserve">BUDE ŘEŠENO JAKO ŠKODNÍ PŘÍPAD VE VÝŠI 1.501,- KČ
</t>
    </r>
  </si>
  <si>
    <r>
      <t xml:space="preserve">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 12.9.2017 Rozhodnutí o prominutí daně - penále ve výši 1.501,- Kč a 8.505,- Kč se promíjí; dne 7.11.2017 FÚ Rozhodnutí o přeplatku celkem ve výši 10.006,- Kč; dne 13.11.2017 FÚ vrátil prominuté penále celkem ve výši 10.006,-Kč
</t>
    </r>
    <r>
      <rPr>
        <b/>
        <sz val="16"/>
        <rFont val="Calibri"/>
        <family val="2"/>
      </rPr>
      <t xml:space="preserve">
</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</si>
  <si>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11.771,-Kč; 8.11.2016 FÚ vyrozumění o postoupení na Gener.fin.ředitelství; 12.9.2017 Rozhodnutí o prominutí daně - nepromíjí se odvod ve výši 11.771,- Kč; ve výši 2.078,- nebyla podávána žádost o prominutí z důvodu hospodárnosti; 
</t>
    </r>
    <r>
      <rPr>
        <b/>
        <sz val="16"/>
        <rFont val="Calibri"/>
        <family val="2"/>
      </rPr>
      <t>BUDE ŘEŠENO JAKO ŠKODNÍ PŘÍPAD V ČÁSTCE 13.849,- KČ</t>
    </r>
    <r>
      <rPr>
        <sz val="11"/>
        <rFont val="Calibri"/>
        <family val="2"/>
      </rPr>
      <t xml:space="preserve">
</t>
    </r>
  </si>
  <si>
    <r>
      <t xml:space="preserve">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Dne 22.6.2017 Rozhodnutí o odvolání - zamítá se; 12.9.2017 Rozhodnutí o prominutí daně - promíjí se penále ve výši 2.078,- Kč a 9.830,- Kč z částky 11.771,- Kč; dne 7.11.2017 FÚ Rozhodnutí o přeplatku celkem ve výši 11.908,- Kč; dne 13.11.2017 FÚ vrátil prominuté penále ve výši 11.908,- Kč
</t>
    </r>
    <r>
      <rPr>
        <b/>
        <sz val="16"/>
        <rFont val="Calibri"/>
        <family val="2"/>
      </rPr>
      <t xml:space="preserve">BUDE ŘEŠENO JAKO ŠKODNÍ PŘÍPAD V ČÁSTCE 1.941,- KČ
</t>
    </r>
  </si>
  <si>
    <r>
      <t xml:space="preserve">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Dne 22.6.2017 Rozhodnutí o odvolání - zamítá se; 12.9.2017 Rozhodnutí o prominutí daně - promíjí se penále ve výši 2.250,- Kč a 10.656,- Kč z částky 12.746,- Kč; dne 7.11.2017 FÚ Rozhodnutí o přeplatku celkem ve výši 12.906,- Kč; dne 13.11.2017 FÚ vrátil prominuté penále ve výši 12.906,- Kč
</t>
    </r>
    <r>
      <rPr>
        <b/>
        <sz val="16"/>
        <rFont val="Calibri"/>
        <family val="2"/>
      </rPr>
      <t>BUDE ŘEŠENO JAKO ŠKODNÍ PŘÍPAD V ČÁSTCE 2.090,- KČ</t>
    </r>
  </si>
  <si>
    <t xml:space="preserve">VZ "Realizace stavby "Centralizace lékařské péče v nemocnici v Karlových Varech" </t>
  </si>
  <si>
    <t>dne 23.10.2017 Oznámení o ukončení kontroly z CRR, stížnost do 24.11.2017, dne 15.11.2017 odeslaná stížnost na CRR a MMR</t>
  </si>
  <si>
    <t>dne 28.7.2017 podán podnět ze strany KK na ÚOHS, dne 1.8.2017 poplatek ve výši 10.000,- Kč uhrazen, dne 14.8.2017 z ÚOHS Sdělení k podnětu, KK odeslal dne 19.9.2017 vyjádření ke sdělení k podnětu, ÚOHS dne 20.10. 2017 zaslal Oznámení o zahájení správního řízení, KK dne 31.10.2017 zaslal na ÚOHS stanovisko k zahájenému správnímu řízení; dne 29.11.20107 obdržel KK z ÚOHS Rozhodnutí o pokutě ve výši 100 tis. Kč, rozklad možno podat do 14.12.2017</t>
  </si>
  <si>
    <r>
      <t xml:space="preserve">dne 24.8.2017 vystavilo MŽP výzvu k vrácení dotace podle §14f, odst. 3 zákona 218/2000 Sb. na částku 27.029,82 Kč s tím, že splatnost je 30 dní ode dne doručení
dne 7.9.2017 organizace výzvu uhradila
dne 16.11.2017 se organizace rozhodla s ohledem na nízkou pravděpodobnost vymožení prostředků i přes případný úspěch žaloby prostředky nevymáhat
</t>
    </r>
    <r>
      <rPr>
        <b/>
        <sz val="11"/>
        <color indexed="8"/>
        <rFont val="Calibri"/>
        <family val="2"/>
      </rPr>
      <t>KONEČNÝ STAV - PROTI UHRAZENÉ VÝZVĚ NENÍ PŘÍPUSTNÁ DALŠÍ OBRANA. DNE 13.12.2017 JE PLÁNOVÁNO ZASEDÁNÍ ŠKODNÍ KOMISE</t>
    </r>
  </si>
  <si>
    <r>
      <t xml:space="preserve">dne 12. 9. 2017 vystavilo MŽP výzvu k vrácení dotace podle §14f, odst. 3 zákona 218/2000 Sb. na částku 70.013,51 Kč s tím, že splatnost je 30 dní ode dne doručení
dne 9.10.2017 škola výzvu hradila
</t>
    </r>
    <r>
      <rPr>
        <b/>
        <sz val="11"/>
        <color indexed="8"/>
        <rFont val="Calibri"/>
        <family val="2"/>
      </rPr>
      <t>KONEČNÝ STAV - PROTI UHRAZENÉ VÝZVĚ NENÍ PŘÍPUSTNÁ DALŠÍ OBRANA. VEDOUCÍ PROJEKTU JE NYNÍ POVINNEN VYPRACOVAT PROTKOL O ŠKODĚ, NÁSLEDNĚ BUDE ZASEDAT ŠKODNÍ KOMISE</t>
    </r>
  </si>
  <si>
    <r>
      <t xml:space="preserve">Dne 25.7.2017 z MF oznámení o auditu operace, dne 9.8.2017 z MF návrh zprávy o auditu operace, dne 14.8.2017 KK odeslal odpověď  k návrhu zprávy o auditu operace -  žádné připomínky, dne 15.8.2017 Zpráva o auditu operace - bez zjištění, z MMR dne 28.8.2017 návrh protokolu o kontrole, KK dne 1.9.2017 odeslal námitky k návrhu protokolu.
Dne 22.9.2017 byl doručen protokol o kontrole.
Dne 2.10.2017 KARP odeslal námitky proti zjištění v protokolu.
Dne 17.10.2017 doručeno vyřízení námitek, námitky byly zamítnuty.
</t>
    </r>
    <r>
      <rPr>
        <b/>
        <sz val="11"/>
        <color indexed="8"/>
        <rFont val="Calibri"/>
        <family val="2"/>
      </rPr>
      <t>KONEČNÝ STAV - PROTI UHRAZENÉ VÝZVĚ NENÍ PŘÍPUSTNÁ DALŠÍ OBRANA. UHRAZENÍM VÝZVY NEVZNIKLA ŠKODA, NEBOŤ PŘEDMĚTNÉ FINANČNÍ PROSTŘEDKY NEMOHLY BÝT Z AŽÁDNÝCH OKOLNOSTÍ ZPŮSOBILÝM VÝDEJ PROJEKTU.</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</si>
</sst>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s>
  <fonts count="96">
    <font>
      <sz val="11"/>
      <color theme="1"/>
      <name val="Calibri"/>
      <family val="2"/>
    </font>
    <font>
      <sz val="11"/>
      <color indexed="8"/>
      <name val="Calibri"/>
      <family val="2"/>
    </font>
    <font>
      <b/>
      <sz val="11"/>
      <color indexed="8"/>
      <name val="Calibri"/>
      <family val="2"/>
    </font>
    <font>
      <b/>
      <sz val="14"/>
      <color indexed="8"/>
      <name val="Calibri"/>
      <family val="2"/>
    </font>
    <font>
      <b/>
      <i/>
      <sz val="11"/>
      <color indexed="8"/>
      <name val="Calibri"/>
      <family val="2"/>
    </font>
    <font>
      <sz val="11"/>
      <color indexed="30"/>
      <name val="Calibri"/>
      <family val="2"/>
    </font>
    <font>
      <sz val="11"/>
      <name val="Calibri"/>
      <family val="2"/>
    </font>
    <font>
      <sz val="10"/>
      <name val="Arial CE"/>
      <family val="0"/>
    </font>
    <font>
      <sz val="10"/>
      <name val="Arial"/>
      <family val="2"/>
    </font>
    <font>
      <sz val="11"/>
      <color indexed="17"/>
      <name val="Calibri"/>
      <family val="2"/>
    </font>
    <font>
      <b/>
      <sz val="11"/>
      <color indexed="10"/>
      <name val="Calibri"/>
      <family val="2"/>
    </font>
    <font>
      <b/>
      <sz val="11"/>
      <name val="Calibri"/>
      <family val="2"/>
    </font>
    <font>
      <b/>
      <sz val="11"/>
      <color indexed="17"/>
      <name val="Calibri"/>
      <family val="2"/>
    </font>
    <font>
      <sz val="11"/>
      <color indexed="10"/>
      <name val="Calibri"/>
      <family val="2"/>
    </font>
    <font>
      <b/>
      <sz val="22"/>
      <color indexed="8"/>
      <name val="Calibri"/>
      <family val="2"/>
    </font>
    <font>
      <b/>
      <sz val="22"/>
      <name val="Calibri"/>
      <family val="2"/>
    </font>
    <font>
      <sz val="12"/>
      <color indexed="8"/>
      <name val="Calibri"/>
      <family val="2"/>
    </font>
    <font>
      <sz val="14"/>
      <color indexed="8"/>
      <name val="Calibri"/>
      <family val="2"/>
    </font>
    <font>
      <b/>
      <sz val="10"/>
      <color indexed="8"/>
      <name val="Calibri"/>
      <family val="2"/>
    </font>
    <font>
      <sz val="10"/>
      <color indexed="8"/>
      <name val="Calibri"/>
      <family val="2"/>
    </font>
    <font>
      <b/>
      <sz val="11"/>
      <color indexed="36"/>
      <name val="Calibri"/>
      <family val="2"/>
    </font>
    <font>
      <sz val="11"/>
      <color indexed="36"/>
      <name val="Calibri"/>
      <family val="2"/>
    </font>
    <font>
      <i/>
      <sz val="11"/>
      <color indexed="8"/>
      <name val="Calibri"/>
      <family val="2"/>
    </font>
    <font>
      <i/>
      <sz val="10"/>
      <color indexed="8"/>
      <name val="Calibri"/>
      <family val="2"/>
    </font>
    <font>
      <b/>
      <i/>
      <sz val="10"/>
      <color indexed="8"/>
      <name val="Calibri"/>
      <family val="2"/>
    </font>
    <font>
      <b/>
      <sz val="12"/>
      <color indexed="8"/>
      <name val="Calibri"/>
      <family val="2"/>
    </font>
    <font>
      <sz val="12"/>
      <color indexed="30"/>
      <name val="Calibri"/>
      <family val="2"/>
    </font>
    <font>
      <sz val="12"/>
      <color indexed="17"/>
      <name val="Calibri"/>
      <family val="2"/>
    </font>
    <font>
      <sz val="12"/>
      <color indexed="36"/>
      <name val="Calibri"/>
      <family val="2"/>
    </font>
    <font>
      <b/>
      <i/>
      <sz val="12"/>
      <color indexed="8"/>
      <name val="Calibri"/>
      <family val="2"/>
    </font>
    <font>
      <i/>
      <sz val="12"/>
      <name val="Calibri"/>
      <family val="2"/>
    </font>
    <font>
      <b/>
      <sz val="12"/>
      <name val="Calibri"/>
      <family val="2"/>
    </font>
    <font>
      <b/>
      <sz val="12"/>
      <color indexed="17"/>
      <name val="Calibri"/>
      <family val="2"/>
    </font>
    <font>
      <b/>
      <sz val="12"/>
      <color indexed="36"/>
      <name val="Calibri"/>
      <family val="2"/>
    </font>
    <font>
      <b/>
      <sz val="18"/>
      <color indexed="8"/>
      <name val="Calibri"/>
      <family val="2"/>
    </font>
    <font>
      <b/>
      <sz val="20"/>
      <color indexed="8"/>
      <name val="Calibri"/>
      <family val="2"/>
    </font>
    <font>
      <sz val="12"/>
      <color indexed="62"/>
      <name val="Calibri"/>
      <family val="2"/>
    </font>
    <font>
      <b/>
      <sz val="16"/>
      <name val="Calibri"/>
      <family val="2"/>
    </font>
    <font>
      <b/>
      <sz val="16"/>
      <color indexed="8"/>
      <name val="Calibri"/>
      <family val="2"/>
    </font>
    <font>
      <b/>
      <i/>
      <sz val="11"/>
      <name val="Calibri"/>
      <family val="2"/>
    </font>
    <font>
      <i/>
      <sz val="10"/>
      <name val="Calibri"/>
      <family val="2"/>
    </font>
    <font>
      <sz val="8"/>
      <name val="Tahoma"/>
      <family val="2"/>
    </font>
    <font>
      <b/>
      <sz val="8"/>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sz val="11"/>
      <color rgb="FF0070C0"/>
      <name val="Calibri"/>
      <family val="2"/>
    </font>
    <font>
      <b/>
      <i/>
      <sz val="11"/>
      <color theme="1"/>
      <name val="Calibri"/>
      <family val="2"/>
    </font>
    <font>
      <b/>
      <sz val="11"/>
      <color rgb="FF00B050"/>
      <name val="Calibri"/>
      <family val="2"/>
    </font>
    <font>
      <sz val="11"/>
      <color rgb="FF00B050"/>
      <name val="Calibri"/>
      <family val="2"/>
    </font>
    <font>
      <b/>
      <sz val="22"/>
      <color theme="1"/>
      <name val="Calibri"/>
      <family val="2"/>
    </font>
    <font>
      <sz val="14"/>
      <color theme="1"/>
      <name val="Calibri"/>
      <family val="2"/>
    </font>
    <font>
      <sz val="12"/>
      <color theme="1"/>
      <name val="Calibri"/>
      <family val="2"/>
    </font>
    <font>
      <b/>
      <sz val="10"/>
      <color theme="1"/>
      <name val="Calibri"/>
      <family val="2"/>
    </font>
    <font>
      <sz val="10"/>
      <color theme="1"/>
      <name val="Calibri"/>
      <family val="2"/>
    </font>
    <font>
      <i/>
      <sz val="10"/>
      <color theme="1"/>
      <name val="Calibri"/>
      <family val="2"/>
    </font>
    <font>
      <sz val="11"/>
      <color rgb="FF7030A0"/>
      <name val="Calibri"/>
      <family val="2"/>
    </font>
    <font>
      <b/>
      <sz val="11"/>
      <color rgb="FF7030A0"/>
      <name val="Calibri"/>
      <family val="2"/>
    </font>
    <font>
      <i/>
      <sz val="11"/>
      <color theme="1"/>
      <name val="Calibri"/>
      <family val="2"/>
    </font>
    <font>
      <b/>
      <sz val="12"/>
      <color theme="1"/>
      <name val="Calibri"/>
      <family val="2"/>
    </font>
    <font>
      <b/>
      <i/>
      <sz val="12"/>
      <color theme="1"/>
      <name val="Calibri"/>
      <family val="2"/>
    </font>
    <font>
      <b/>
      <sz val="12"/>
      <color rgb="FF00B050"/>
      <name val="Calibri"/>
      <family val="2"/>
    </font>
    <font>
      <b/>
      <sz val="12"/>
      <color rgb="FF7030A0"/>
      <name val="Calibri"/>
      <family val="2"/>
    </font>
    <font>
      <b/>
      <sz val="18"/>
      <color theme="1"/>
      <name val="Calibri"/>
      <family val="2"/>
    </font>
    <font>
      <sz val="11"/>
      <color theme="7"/>
      <name val="Calibri"/>
      <family val="2"/>
    </font>
    <font>
      <b/>
      <sz val="20"/>
      <color theme="1"/>
      <name val="Calibri"/>
      <family val="2"/>
    </font>
    <font>
      <b/>
      <i/>
      <sz val="10"/>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lightTrellis">
        <fgColor theme="0"/>
        <bgColor theme="9" tint="0.799979984760284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darkUp">
        <fgColor theme="0"/>
        <bgColor theme="6" tint="0.5999600291252136"/>
      </patternFill>
    </fill>
    <fill>
      <patternFill patternType="darkUp">
        <fgColor theme="0"/>
        <bgColor theme="7" tint="0.5999600291252136"/>
      </patternFill>
    </fill>
    <fill>
      <patternFill patternType="darkUp">
        <fgColor theme="0"/>
        <bgColor theme="5" tint="0.5999600291252136"/>
      </patternFill>
    </fill>
    <fill>
      <patternFill patternType="darkUp">
        <fgColor theme="0"/>
        <bgColor theme="9" tint="0.5999600291252136"/>
      </patternFill>
    </fill>
    <fill>
      <patternFill patternType="solid">
        <fgColor theme="0"/>
        <bgColor indexed="64"/>
      </patternFill>
    </fill>
    <fill>
      <patternFill patternType="darkUp">
        <fgColor theme="0"/>
        <bgColor theme="3" tint="0.5999600291252136"/>
      </patternFill>
    </fill>
    <fill>
      <patternFill patternType="solid">
        <fgColor theme="0" tint="-0.04997999966144562"/>
        <bgColor indexed="64"/>
      </patternFill>
    </fill>
    <fill>
      <patternFill patternType="solid">
        <fgColor theme="3" tint="0.7999799847602844"/>
        <bgColor indexed="64"/>
      </patternFill>
    </fill>
  </fills>
  <borders count="9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style="thin"/>
      <bottom style="thin"/>
    </border>
    <border>
      <left style="thin"/>
      <right/>
      <top/>
      <bottom style="thin"/>
    </border>
    <border>
      <left style="thin"/>
      <right style="thin"/>
      <top style="thin"/>
      <bottom style="medium"/>
    </border>
    <border>
      <left style="thin"/>
      <right/>
      <top style="thin"/>
      <bottom style="medium"/>
    </border>
    <border>
      <left style="thin"/>
      <right/>
      <top/>
      <bottom/>
    </border>
    <border>
      <left/>
      <right style="thin"/>
      <top style="thin"/>
      <bottom style="medium"/>
    </border>
    <border>
      <left style="medium"/>
      <right/>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right style="thin"/>
      <top style="thin"/>
      <bottom style="thin"/>
    </border>
    <border>
      <left/>
      <right style="thin"/>
      <top/>
      <bottom style="thin"/>
    </border>
    <border>
      <left style="thin"/>
      <right/>
      <top style="thin"/>
      <bottom/>
    </border>
    <border>
      <left/>
      <right/>
      <top style="thin"/>
      <bottom/>
    </border>
    <border>
      <left/>
      <right/>
      <top/>
      <bottom style="thin"/>
    </border>
    <border>
      <left style="medium"/>
      <right style="medium"/>
      <top style="thin"/>
      <bottom style="medium"/>
    </border>
    <border>
      <left style="medium"/>
      <right style="medium"/>
      <top/>
      <bottom style="thin"/>
    </border>
    <border>
      <left style="medium"/>
      <right style="medium"/>
      <top style="thin"/>
      <bottom style="thin"/>
    </border>
    <border>
      <left style="medium"/>
      <right style="medium"/>
      <top style="medium"/>
      <bottom style="medium"/>
    </border>
    <border>
      <left style="medium"/>
      <right style="medium"/>
      <top style="thin"/>
      <bottom/>
    </border>
    <border>
      <left/>
      <right style="thin"/>
      <top style="thin"/>
      <bottom/>
    </border>
    <border>
      <left style="thin"/>
      <right style="medium"/>
      <top style="thin"/>
      <bottom/>
    </border>
    <border>
      <left/>
      <right style="medium"/>
      <top/>
      <bottom style="thin"/>
    </border>
    <border>
      <left/>
      <right/>
      <top style="medium"/>
      <bottom style="medium"/>
    </border>
    <border>
      <left style="medium"/>
      <right style="medium"/>
      <top style="medium"/>
      <bottom style="thin"/>
    </border>
    <border>
      <left style="thin"/>
      <right style="thin"/>
      <top style="medium"/>
      <bottom style="thin"/>
    </border>
    <border>
      <left style="thin"/>
      <right/>
      <top style="medium"/>
      <bottom style="thin"/>
    </border>
    <border>
      <left style="medium"/>
      <right style="thin"/>
      <top style="medium"/>
      <bottom style="thin"/>
    </border>
    <border>
      <left/>
      <right/>
      <top style="thin"/>
      <bottom style="thin"/>
    </border>
    <border>
      <left/>
      <right style="medium"/>
      <top style="thin"/>
      <bottom style="thin"/>
    </border>
    <border>
      <left/>
      <right/>
      <top style="medium"/>
      <bottom style="thin"/>
    </border>
    <border>
      <left style="thin"/>
      <right style="medium"/>
      <top style="medium"/>
      <bottom style="thin"/>
    </border>
    <border>
      <left style="thin"/>
      <right style="medium"/>
      <top style="medium"/>
      <bottom style="medium"/>
    </border>
    <border>
      <left/>
      <right style="thin"/>
      <top style="medium"/>
      <bottom style="thin"/>
    </border>
    <border>
      <left style="thin"/>
      <right style="thin"/>
      <top style="thin"/>
      <bottom/>
    </border>
    <border>
      <left style="thin"/>
      <right style="thin"/>
      <top/>
      <bottom style="medium"/>
    </border>
    <border>
      <left style="thin"/>
      <right style="medium"/>
      <top/>
      <bottom/>
    </border>
    <border>
      <left style="medium"/>
      <right style="medium"/>
      <top/>
      <bottom/>
    </border>
    <border>
      <left style="thin"/>
      <right/>
      <top/>
      <bottom style="medium"/>
    </border>
    <border>
      <left/>
      <right/>
      <top/>
      <bottom style="medium"/>
    </border>
    <border>
      <left/>
      <right style="medium"/>
      <top/>
      <bottom style="medium"/>
    </border>
    <border>
      <left style="medium"/>
      <right style="medium"/>
      <top/>
      <bottom style="medium"/>
    </border>
    <border>
      <left/>
      <right style="thin"/>
      <top/>
      <bottom/>
    </border>
    <border>
      <left style="medium"/>
      <right/>
      <top/>
      <bottom style="medium"/>
    </border>
    <border>
      <left style="thin"/>
      <right style="medium"/>
      <top/>
      <bottom style="medium"/>
    </border>
    <border>
      <left style="medium"/>
      <right/>
      <top style="thin"/>
      <bottom style="thin"/>
    </border>
    <border>
      <left/>
      <right style="thin"/>
      <top/>
      <bottom style="medium"/>
    </border>
    <border>
      <left/>
      <right style="medium"/>
      <top style="thin"/>
      <bottom style="medium"/>
    </border>
    <border>
      <left/>
      <right/>
      <top style="thin"/>
      <bottom style="medium"/>
    </border>
    <border>
      <left style="medium"/>
      <right/>
      <top/>
      <bottom style="thin"/>
    </border>
    <border>
      <left style="medium"/>
      <right style="thin"/>
      <top style="medium"/>
      <bottom style="double"/>
    </border>
    <border>
      <left style="thin"/>
      <right style="double"/>
      <top/>
      <bottom style="thin"/>
    </border>
    <border>
      <left style="thin"/>
      <right style="double"/>
      <top style="thin"/>
      <bottom style="thin"/>
    </border>
    <border>
      <left style="thin"/>
      <right style="double"/>
      <top style="thin"/>
      <bottom style="medium"/>
    </border>
    <border>
      <left style="thin"/>
      <right style="double"/>
      <top style="medium"/>
      <bottom style="double"/>
    </border>
    <border>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border>
    <border>
      <left/>
      <right style="medium"/>
      <top style="thin"/>
      <bottom/>
    </border>
    <border>
      <left/>
      <right style="medium"/>
      <top/>
      <bottom/>
    </border>
    <border>
      <left style="medium"/>
      <right/>
      <top style="medium"/>
      <bottom style="medium"/>
    </border>
    <border>
      <left style="medium"/>
      <right/>
      <top/>
      <bottom/>
    </border>
    <border>
      <left style="medium"/>
      <right style="thin"/>
      <top style="medium"/>
      <bottom style="medium"/>
    </border>
    <border>
      <left style="thin"/>
      <right style="thin"/>
      <top style="medium"/>
      <bottom style="medium"/>
    </border>
    <border>
      <left style="thin"/>
      <right/>
      <top style="medium"/>
      <bottom style="medium"/>
    </border>
    <border>
      <left/>
      <right style="medium"/>
      <top style="medium"/>
      <bottom style="medium"/>
    </border>
    <border>
      <left style="medium"/>
      <right style="thin"/>
      <top/>
      <bottom/>
    </border>
    <border>
      <left style="thin"/>
      <right style="thin"/>
      <top style="medium"/>
      <bottom/>
    </border>
    <border>
      <left style="medium"/>
      <right style="medium"/>
      <top style="medium"/>
      <bottom/>
    </border>
    <border>
      <left style="thin"/>
      <right style="medium"/>
      <top style="medium"/>
      <bottom/>
    </border>
    <border>
      <left style="medium"/>
      <right style="thin"/>
      <top style="medium"/>
      <bottom/>
    </border>
    <border>
      <left style="thin"/>
      <right/>
      <top style="medium"/>
      <bottom/>
    </border>
    <border>
      <left/>
      <right style="double"/>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5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1" borderId="0" applyNumberFormat="0" applyBorder="0" applyAlignment="0" applyProtection="0"/>
    <xf numFmtId="0" fontId="7"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3" borderId="0" applyNumberFormat="0" applyBorder="0" applyAlignment="0" applyProtection="0"/>
    <xf numFmtId="0" fontId="0" fillId="24" borderId="8">
      <alignment/>
      <protection/>
    </xf>
    <xf numFmtId="0" fontId="67" fillId="25" borderId="0" applyNumberFormat="0" applyBorder="0" applyAlignment="0" applyProtection="0"/>
    <xf numFmtId="0" fontId="68" fillId="0" borderId="0" applyNumberFormat="0" applyFill="0" applyBorder="0" applyAlignment="0" applyProtection="0"/>
    <xf numFmtId="0" fontId="69" fillId="26" borderId="9" applyNumberFormat="0" applyAlignment="0" applyProtection="0"/>
    <xf numFmtId="0" fontId="70" fillId="27" borderId="9" applyNumberFormat="0" applyAlignment="0" applyProtection="0"/>
    <xf numFmtId="0" fontId="71" fillId="27" borderId="10" applyNumberFormat="0" applyAlignment="0" applyProtection="0"/>
    <xf numFmtId="0" fontId="72" fillId="0" borderId="0" applyNumberFormat="0" applyFill="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cellStyleXfs>
  <cellXfs count="1177">
    <xf numFmtId="0" fontId="0" fillId="0" borderId="0" xfId="0" applyFont="1" applyAlignment="1">
      <alignment/>
    </xf>
    <xf numFmtId="0" fontId="73" fillId="0" borderId="0" xfId="0" applyFont="1" applyAlignment="1">
      <alignment/>
    </xf>
    <xf numFmtId="0" fontId="58" fillId="0" borderId="8" xfId="0" applyFont="1" applyBorder="1" applyAlignment="1">
      <alignment horizontal="center" vertical="center"/>
    </xf>
    <xf numFmtId="0" fontId="0" fillId="0" borderId="8" xfId="0" applyFont="1" applyBorder="1" applyAlignment="1">
      <alignment vertical="center" wrapText="1"/>
    </xf>
    <xf numFmtId="0" fontId="0" fillId="0" borderId="8" xfId="0" applyBorder="1" applyAlignment="1">
      <alignment horizontal="center" vertical="center"/>
    </xf>
    <xf numFmtId="4" fontId="0" fillId="0" borderId="8" xfId="0" applyNumberFormat="1" applyBorder="1" applyAlignment="1">
      <alignment vertical="center"/>
    </xf>
    <xf numFmtId="4" fontId="0" fillId="0" borderId="8" xfId="0" applyNumberFormat="1" applyFill="1" applyBorder="1" applyAlignment="1">
      <alignment vertical="center"/>
    </xf>
    <xf numFmtId="0" fontId="0" fillId="0" borderId="8" xfId="0" applyBorder="1" applyAlignment="1">
      <alignment/>
    </xf>
    <xf numFmtId="4" fontId="74" fillId="0" borderId="8" xfId="0" applyNumberFormat="1" applyFont="1" applyBorder="1" applyAlignment="1">
      <alignment horizontal="right" vertical="center" wrapText="1"/>
    </xf>
    <xf numFmtId="4" fontId="0" fillId="0" borderId="0" xfId="0" applyNumberFormat="1" applyAlignment="1">
      <alignment/>
    </xf>
    <xf numFmtId="4" fontId="0" fillId="0" borderId="11" xfId="0" applyNumberFormat="1" applyBorder="1" applyAlignment="1">
      <alignment vertical="center"/>
    </xf>
    <xf numFmtId="0" fontId="0" fillId="0" borderId="8" xfId="0" applyBorder="1" applyAlignment="1">
      <alignment vertical="center" wrapText="1"/>
    </xf>
    <xf numFmtId="0" fontId="0" fillId="0" borderId="8" xfId="0" applyFont="1" applyBorder="1" applyAlignment="1">
      <alignment vertical="center" wrapText="1"/>
    </xf>
    <xf numFmtId="0" fontId="0" fillId="0" borderId="12" xfId="0" applyFill="1" applyBorder="1" applyAlignment="1">
      <alignment horizontal="center" vertical="center"/>
    </xf>
    <xf numFmtId="4" fontId="0" fillId="0" borderId="12" xfId="0" applyNumberFormat="1" applyFill="1" applyBorder="1" applyAlignment="1">
      <alignment vertical="center"/>
    </xf>
    <xf numFmtId="0" fontId="0" fillId="0" borderId="13" xfId="0" applyBorder="1" applyAlignment="1">
      <alignment/>
    </xf>
    <xf numFmtId="4" fontId="0" fillId="0" borderId="8"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74" fillId="0" borderId="0" xfId="0" applyNumberFormat="1" applyFont="1" applyAlignment="1">
      <alignment horizontal="center" vertical="center"/>
    </xf>
    <xf numFmtId="4" fontId="0" fillId="0" borderId="0" xfId="0" applyNumberFormat="1" applyAlignment="1">
      <alignment vertical="center"/>
    </xf>
    <xf numFmtId="0" fontId="58" fillId="0" borderId="0" xfId="0" applyFont="1" applyAlignment="1">
      <alignment/>
    </xf>
    <xf numFmtId="0" fontId="0" fillId="0" borderId="0" xfId="0" applyAlignment="1">
      <alignment horizontal="center"/>
    </xf>
    <xf numFmtId="0" fontId="58" fillId="0" borderId="0" xfId="0" applyFont="1" applyFill="1" applyAlignment="1">
      <alignment/>
    </xf>
    <xf numFmtId="4" fontId="6" fillId="0" borderId="8" xfId="0" applyNumberFormat="1" applyFont="1" applyBorder="1" applyAlignment="1">
      <alignment horizontal="right" vertical="center" wrapText="1"/>
    </xf>
    <xf numFmtId="0" fontId="0" fillId="0" borderId="14" xfId="49" applyBorder="1" applyAlignment="1">
      <alignment vertical="center" wrapText="1"/>
      <protection/>
    </xf>
    <xf numFmtId="0" fontId="0" fillId="0" borderId="13" xfId="49" applyBorder="1" applyAlignment="1">
      <alignment vertical="center" wrapText="1"/>
      <protection/>
    </xf>
    <xf numFmtId="0" fontId="0" fillId="0" borderId="13" xfId="49" applyBorder="1" applyAlignment="1">
      <alignment horizontal="left" vertical="center" wrapText="1"/>
      <protection/>
    </xf>
    <xf numFmtId="0" fontId="0" fillId="0" borderId="8" xfId="0" applyFill="1" applyBorder="1" applyAlignment="1">
      <alignment/>
    </xf>
    <xf numFmtId="4" fontId="0" fillId="0" borderId="13" xfId="0" applyNumberFormat="1" applyFont="1" applyBorder="1" applyAlignment="1">
      <alignment vertical="center"/>
    </xf>
    <xf numFmtId="0" fontId="0" fillId="0" borderId="11" xfId="0" applyFont="1" applyBorder="1" applyAlignment="1">
      <alignment vertical="center" wrapText="1"/>
    </xf>
    <xf numFmtId="0" fontId="0" fillId="0" borderId="11" xfId="0" applyBorder="1" applyAlignment="1">
      <alignment horizontal="center" vertical="center"/>
    </xf>
    <xf numFmtId="0" fontId="75" fillId="34" borderId="15" xfId="0" applyFont="1" applyFill="1" applyBorder="1" applyAlignment="1">
      <alignment horizontal="center" vertical="center" textRotation="90" wrapText="1"/>
    </xf>
    <xf numFmtId="0" fontId="75" fillId="34" borderId="15" xfId="0" applyFont="1" applyFill="1" applyBorder="1" applyAlignment="1">
      <alignment horizontal="center" vertical="center" wrapText="1"/>
    </xf>
    <xf numFmtId="0" fontId="75" fillId="34" borderId="16" xfId="0" applyFont="1" applyFill="1" applyBorder="1" applyAlignment="1">
      <alignment horizontal="center" vertical="center" wrapText="1"/>
    </xf>
    <xf numFmtId="4" fontId="0" fillId="0" borderId="14" xfId="0" applyNumberFormat="1" applyBorder="1" applyAlignment="1">
      <alignment vertical="center"/>
    </xf>
    <xf numFmtId="4" fontId="0" fillId="0" borderId="17" xfId="0" applyNumberFormat="1" applyBorder="1" applyAlignment="1">
      <alignment vertical="center"/>
    </xf>
    <xf numFmtId="4" fontId="0" fillId="0" borderId="13" xfId="0" applyNumberFormat="1" applyBorder="1" applyAlignment="1">
      <alignment vertical="center"/>
    </xf>
    <xf numFmtId="0" fontId="75" fillId="34" borderId="18" xfId="0" applyFont="1" applyFill="1" applyBorder="1" applyAlignment="1">
      <alignment horizontal="center" vertical="center" wrapText="1"/>
    </xf>
    <xf numFmtId="0" fontId="75" fillId="34" borderId="19" xfId="0" applyFont="1" applyFill="1" applyBorder="1" applyAlignment="1">
      <alignment horizontal="center" vertical="center" wrapText="1"/>
    </xf>
    <xf numFmtId="0" fontId="75" fillId="34" borderId="20" xfId="0" applyFont="1" applyFill="1" applyBorder="1" applyAlignment="1">
      <alignment horizontal="center" vertical="center" wrapText="1"/>
    </xf>
    <xf numFmtId="0" fontId="0" fillId="0" borderId="21" xfId="0" applyBorder="1" applyAlignment="1">
      <alignment horizontal="left" vertical="center" wrapText="1"/>
    </xf>
    <xf numFmtId="0" fontId="6" fillId="4" borderId="22" xfId="0" applyFont="1" applyFill="1" applyBorder="1" applyAlignment="1">
      <alignment horizontal="left" vertical="center" wrapText="1"/>
    </xf>
    <xf numFmtId="0" fontId="0" fillId="0" borderId="23" xfId="0" applyBorder="1" applyAlignment="1">
      <alignment horizontal="left" vertical="center" wrapText="1"/>
    </xf>
    <xf numFmtId="0" fontId="0" fillId="4" borderId="24" xfId="0" applyFill="1" applyBorder="1" applyAlignment="1">
      <alignment horizontal="left" vertical="center" wrapText="1"/>
    </xf>
    <xf numFmtId="0" fontId="0" fillId="5" borderId="24" xfId="0" applyFill="1" applyBorder="1" applyAlignment="1">
      <alignment horizontal="left" vertical="center" wrapText="1"/>
    </xf>
    <xf numFmtId="0" fontId="0" fillId="9" borderId="24" xfId="0" applyFill="1" applyBorder="1" applyAlignment="1">
      <alignment horizontal="left" vertical="center" wrapText="1"/>
    </xf>
    <xf numFmtId="164" fontId="0" fillId="0" borderId="23" xfId="0" applyNumberFormat="1" applyFill="1" applyBorder="1" applyAlignment="1">
      <alignment vertical="center" wrapText="1"/>
    </xf>
    <xf numFmtId="0" fontId="6" fillId="0" borderId="23" xfId="49" applyFont="1" applyBorder="1" applyAlignment="1">
      <alignment horizontal="left" vertical="center" wrapText="1"/>
      <protection/>
    </xf>
    <xf numFmtId="0" fontId="6" fillId="9" borderId="24" xfId="0" applyFont="1" applyFill="1" applyBorder="1" applyAlignment="1">
      <alignment horizontal="left" vertical="center" wrapText="1"/>
    </xf>
    <xf numFmtId="0" fontId="0" fillId="0" borderId="23" xfId="49" applyFont="1" applyBorder="1" applyAlignment="1">
      <alignment horizontal="left" vertical="center" wrapText="1"/>
      <protection/>
    </xf>
    <xf numFmtId="0" fontId="6" fillId="0" borderId="23" xfId="49" applyFont="1" applyBorder="1" applyAlignment="1">
      <alignment vertical="center" wrapText="1"/>
      <protection/>
    </xf>
    <xf numFmtId="0" fontId="0" fillId="0" borderId="13" xfId="0" applyFill="1" applyBorder="1" applyAlignment="1">
      <alignment/>
    </xf>
    <xf numFmtId="0" fontId="75" fillId="34" borderId="25" xfId="0" applyFont="1" applyFill="1" applyBorder="1" applyAlignment="1">
      <alignment horizontal="center" vertical="center" wrapText="1"/>
    </xf>
    <xf numFmtId="0" fontId="0" fillId="0" borderId="21" xfId="0" applyBorder="1" applyAlignment="1">
      <alignment horizontal="center"/>
    </xf>
    <xf numFmtId="0" fontId="0" fillId="0" borderId="23" xfId="0" applyBorder="1" applyAlignment="1">
      <alignment horizontal="center"/>
    </xf>
    <xf numFmtId="0" fontId="0" fillId="0" borderId="23" xfId="0" applyBorder="1" applyAlignment="1">
      <alignment horizontal="center" vertical="center" wrapText="1"/>
    </xf>
    <xf numFmtId="0" fontId="0" fillId="0" borderId="0" xfId="0" applyFill="1" applyBorder="1" applyAlignment="1">
      <alignment horizontal="left" vertical="center" wrapText="1"/>
    </xf>
    <xf numFmtId="0" fontId="58" fillId="9" borderId="0" xfId="0" applyFont="1" applyFill="1" applyAlignment="1">
      <alignment/>
    </xf>
    <xf numFmtId="0" fontId="58" fillId="8" borderId="0" xfId="0" applyFont="1" applyFill="1" applyAlignment="1">
      <alignment/>
    </xf>
    <xf numFmtId="0" fontId="58" fillId="0" borderId="0" xfId="0" applyFont="1" applyAlignment="1">
      <alignment vertical="center"/>
    </xf>
    <xf numFmtId="0" fontId="58" fillId="10" borderId="0" xfId="0" applyFont="1" applyFill="1" applyBorder="1" applyAlignment="1">
      <alignment/>
    </xf>
    <xf numFmtId="0" fontId="58" fillId="11" borderId="0" xfId="0" applyFont="1" applyFill="1" applyBorder="1" applyAlignment="1">
      <alignment/>
    </xf>
    <xf numFmtId="0" fontId="58" fillId="13" borderId="0" xfId="0" applyFont="1" applyFill="1" applyAlignment="1">
      <alignment/>
    </xf>
    <xf numFmtId="0" fontId="0" fillId="13" borderId="24" xfId="0" applyFill="1" applyBorder="1" applyAlignment="1">
      <alignment horizontal="left" vertical="center" wrapText="1"/>
    </xf>
    <xf numFmtId="0" fontId="58"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4" fontId="6" fillId="0" borderId="0" xfId="0" applyNumberFormat="1" applyFont="1" applyBorder="1" applyAlignment="1">
      <alignment horizontal="right" vertical="center" wrapText="1"/>
    </xf>
    <xf numFmtId="0" fontId="6" fillId="0" borderId="0" xfId="49" applyFont="1" applyBorder="1" applyAlignment="1">
      <alignment vertical="center" wrapText="1"/>
      <protection/>
    </xf>
    <xf numFmtId="0" fontId="0" fillId="0" borderId="0" xfId="0" applyFill="1" applyBorder="1" applyAlignment="1">
      <alignment/>
    </xf>
    <xf numFmtId="0" fontId="0" fillId="0" borderId="0" xfId="0" applyBorder="1" applyAlignment="1">
      <alignment horizontal="center" vertical="center" wrapText="1"/>
    </xf>
    <xf numFmtId="0" fontId="11" fillId="0" borderId="8" xfId="0" applyFont="1" applyBorder="1" applyAlignment="1">
      <alignment horizontal="center" vertical="center"/>
    </xf>
    <xf numFmtId="0" fontId="6" fillId="0" borderId="8" xfId="0" applyFont="1" applyBorder="1" applyAlignment="1">
      <alignment vertical="center" wrapText="1"/>
    </xf>
    <xf numFmtId="0" fontId="6" fillId="0" borderId="13" xfId="49" applyFont="1" applyBorder="1" applyAlignment="1">
      <alignment horizontal="left" vertical="center" wrapText="1"/>
      <protection/>
    </xf>
    <xf numFmtId="0" fontId="6" fillId="0" borderId="8" xfId="0" applyFont="1" applyBorder="1" applyAlignment="1">
      <alignment horizontal="center" vertical="center"/>
    </xf>
    <xf numFmtId="0" fontId="6" fillId="0" borderId="8" xfId="0" applyFont="1" applyBorder="1" applyAlignment="1">
      <alignment/>
    </xf>
    <xf numFmtId="0" fontId="6" fillId="0" borderId="13" xfId="0" applyFont="1" applyBorder="1" applyAlignment="1">
      <alignment/>
    </xf>
    <xf numFmtId="0" fontId="6" fillId="0" borderId="23" xfId="49" applyFont="1" applyBorder="1" applyAlignment="1">
      <alignment vertical="center" wrapText="1"/>
      <protection/>
    </xf>
    <xf numFmtId="0" fontId="6" fillId="13" borderId="24" xfId="0" applyFont="1" applyFill="1" applyBorder="1" applyAlignment="1">
      <alignment horizontal="left" vertical="center" wrapText="1"/>
    </xf>
    <xf numFmtId="0" fontId="76" fillId="0" borderId="26"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0" fillId="0" borderId="8" xfId="0" applyFont="1" applyBorder="1" applyAlignment="1">
      <alignment vertical="center" wrapText="1"/>
    </xf>
    <xf numFmtId="0" fontId="0" fillId="13" borderId="24" xfId="49" applyFont="1" applyFill="1" applyBorder="1" applyAlignment="1">
      <alignment horizontal="left" vertical="center" wrapText="1"/>
      <protection/>
    </xf>
    <xf numFmtId="0" fontId="0" fillId="0" borderId="24" xfId="49" applyFont="1" applyBorder="1" applyAlignment="1">
      <alignment horizontal="left" vertical="center" wrapText="1"/>
      <protection/>
    </xf>
    <xf numFmtId="0" fontId="0" fillId="0" borderId="23" xfId="49" applyFont="1" applyBorder="1" applyAlignment="1">
      <alignment horizontal="left" vertical="center" wrapText="1"/>
      <protection/>
    </xf>
    <xf numFmtId="0" fontId="0" fillId="35" borderId="27" xfId="0" applyFill="1" applyBorder="1" applyAlignment="1">
      <alignment/>
    </xf>
    <xf numFmtId="0" fontId="0" fillId="36" borderId="26" xfId="0" applyFill="1" applyBorder="1" applyAlignment="1">
      <alignment/>
    </xf>
    <xf numFmtId="4" fontId="0" fillId="36" borderId="8" xfId="0" applyNumberFormat="1" applyFill="1" applyBorder="1" applyAlignment="1">
      <alignment/>
    </xf>
    <xf numFmtId="0" fontId="0" fillId="36" borderId="8" xfId="0" applyFill="1" applyBorder="1" applyAlignment="1">
      <alignment/>
    </xf>
    <xf numFmtId="0" fontId="0" fillId="36" borderId="13" xfId="0" applyFill="1" applyBorder="1" applyAlignment="1">
      <alignment/>
    </xf>
    <xf numFmtId="0" fontId="0" fillId="37" borderId="8" xfId="0" applyFill="1" applyBorder="1" applyAlignment="1">
      <alignment/>
    </xf>
    <xf numFmtId="0" fontId="0" fillId="37" borderId="13" xfId="0" applyFill="1" applyBorder="1" applyAlignment="1">
      <alignment/>
    </xf>
    <xf numFmtId="0" fontId="68" fillId="37" borderId="8" xfId="0" applyFont="1" applyFill="1" applyBorder="1" applyAlignment="1">
      <alignment horizontal="center" vertical="center" wrapText="1"/>
    </xf>
    <xf numFmtId="0" fontId="0" fillId="38" borderId="8" xfId="0" applyFill="1" applyBorder="1" applyAlignment="1">
      <alignment/>
    </xf>
    <xf numFmtId="0" fontId="0" fillId="38" borderId="8" xfId="0" applyFill="1" applyBorder="1" applyAlignment="1">
      <alignment horizontal="center" vertical="center" wrapText="1"/>
    </xf>
    <xf numFmtId="0" fontId="0" fillId="0" borderId="26" xfId="0" applyFill="1" applyBorder="1" applyAlignment="1">
      <alignment/>
    </xf>
    <xf numFmtId="0" fontId="77" fillId="0" borderId="26" xfId="0" applyFont="1" applyFill="1" applyBorder="1" applyAlignment="1">
      <alignment/>
    </xf>
    <xf numFmtId="0" fontId="77" fillId="0" borderId="8" xfId="0" applyFont="1" applyFill="1" applyBorder="1" applyAlignment="1">
      <alignment/>
    </xf>
    <xf numFmtId="0" fontId="77" fillId="0" borderId="13" xfId="0" applyFont="1" applyFill="1" applyBorder="1" applyAlignment="1">
      <alignment/>
    </xf>
    <xf numFmtId="0" fontId="0" fillId="0" borderId="14" xfId="0" applyBorder="1" applyAlignment="1">
      <alignment horizontal="left" vertical="center" wrapText="1"/>
    </xf>
    <xf numFmtId="0" fontId="6" fillId="0" borderId="21" xfId="49" applyFont="1" applyBorder="1" applyAlignment="1">
      <alignment vertical="center" wrapText="1"/>
      <protection/>
    </xf>
    <xf numFmtId="0" fontId="0" fillId="0" borderId="27" xfId="0" applyFill="1" applyBorder="1" applyAlignment="1">
      <alignment/>
    </xf>
    <xf numFmtId="0" fontId="0" fillId="0" borderId="14" xfId="0" applyFill="1" applyBorder="1" applyAlignment="1">
      <alignment/>
    </xf>
    <xf numFmtId="0" fontId="0" fillId="0" borderId="21" xfId="0" applyBorder="1" applyAlignment="1">
      <alignment horizontal="center" vertical="center" wrapText="1"/>
    </xf>
    <xf numFmtId="0" fontId="58" fillId="0" borderId="15" xfId="0" applyFont="1" applyBorder="1" applyAlignment="1">
      <alignment horizontal="center" vertical="center"/>
    </xf>
    <xf numFmtId="0" fontId="0" fillId="0" borderId="15" xfId="0" applyFont="1" applyBorder="1" applyAlignment="1">
      <alignment vertical="center" wrapText="1"/>
    </xf>
    <xf numFmtId="0" fontId="0" fillId="39" borderId="15" xfId="0" applyFont="1" applyFill="1" applyBorder="1" applyAlignment="1">
      <alignment vertical="center" wrapText="1"/>
    </xf>
    <xf numFmtId="0" fontId="0" fillId="0" borderId="16" xfId="0" applyBorder="1" applyAlignment="1">
      <alignment horizontal="left" vertical="center" wrapText="1"/>
    </xf>
    <xf numFmtId="0" fontId="0" fillId="0" borderId="15" xfId="0" applyFont="1" applyBorder="1" applyAlignment="1">
      <alignment horizontal="center" vertical="center"/>
    </xf>
    <xf numFmtId="4" fontId="0" fillId="0" borderId="15" xfId="0" applyNumberFormat="1" applyFont="1" applyBorder="1" applyAlignment="1">
      <alignment vertical="center"/>
    </xf>
    <xf numFmtId="4" fontId="6" fillId="0" borderId="15" xfId="0" applyNumberFormat="1" applyFont="1" applyBorder="1" applyAlignment="1">
      <alignment horizontal="right" vertical="center" wrapText="1"/>
    </xf>
    <xf numFmtId="4" fontId="0" fillId="0" borderId="16" xfId="0" applyNumberFormat="1" applyFont="1" applyBorder="1" applyAlignment="1">
      <alignment vertical="center"/>
    </xf>
    <xf numFmtId="0" fontId="6" fillId="0" borderId="25" xfId="49" applyFont="1" applyBorder="1" applyAlignment="1">
      <alignment vertical="center" wrapText="1"/>
      <protection/>
    </xf>
    <xf numFmtId="0" fontId="0" fillId="8" borderId="20" xfId="0" applyFill="1" applyBorder="1" applyAlignment="1">
      <alignment horizontal="left" vertical="center" wrapText="1"/>
    </xf>
    <xf numFmtId="0" fontId="0" fillId="0" borderId="18" xfId="0" applyFill="1" applyBorder="1" applyAlignment="1">
      <alignment/>
    </xf>
    <xf numFmtId="0" fontId="0" fillId="40" borderId="15" xfId="0" applyFill="1" applyBorder="1" applyAlignment="1">
      <alignment/>
    </xf>
    <xf numFmtId="0" fontId="0" fillId="0" borderId="16" xfId="0" applyFill="1" applyBorder="1" applyAlignment="1">
      <alignment/>
    </xf>
    <xf numFmtId="0" fontId="0" fillId="0" borderId="25" xfId="0" applyBorder="1" applyAlignment="1">
      <alignment horizontal="center" vertical="center" wrapText="1"/>
    </xf>
    <xf numFmtId="0" fontId="0" fillId="0" borderId="22" xfId="0" applyFill="1" applyBorder="1" applyAlignment="1">
      <alignment horizontal="left" vertical="center" wrapText="1"/>
    </xf>
    <xf numFmtId="0" fontId="0" fillId="0" borderId="11" xfId="0" applyFill="1" applyBorder="1" applyAlignment="1">
      <alignment/>
    </xf>
    <xf numFmtId="0" fontId="58" fillId="0" borderId="11" xfId="0" applyFont="1" applyBorder="1" applyAlignment="1">
      <alignment vertical="center" wrapText="1"/>
    </xf>
    <xf numFmtId="0" fontId="58" fillId="39" borderId="11" xfId="0" applyFont="1" applyFill="1" applyBorder="1" applyAlignment="1">
      <alignment vertical="center" wrapText="1"/>
    </xf>
    <xf numFmtId="4" fontId="58" fillId="0" borderId="11" xfId="0" applyNumberFormat="1" applyFont="1" applyBorder="1" applyAlignment="1">
      <alignment vertical="center"/>
    </xf>
    <xf numFmtId="4" fontId="11" fillId="0" borderId="11" xfId="0" applyNumberFormat="1" applyFont="1" applyBorder="1" applyAlignment="1">
      <alignment horizontal="right" vertical="center" wrapText="1"/>
    </xf>
    <xf numFmtId="4" fontId="58" fillId="0" borderId="14" xfId="0" applyNumberFormat="1" applyFont="1" applyBorder="1" applyAlignment="1">
      <alignment vertical="center"/>
    </xf>
    <xf numFmtId="0" fontId="6" fillId="0" borderId="8" xfId="0" applyFont="1" applyBorder="1" applyAlignment="1">
      <alignment vertical="center" wrapText="1"/>
    </xf>
    <xf numFmtId="0" fontId="6" fillId="0" borderId="13" xfId="49" applyFont="1" applyBorder="1" applyAlignment="1">
      <alignment horizontal="left" vertical="center" wrapText="1"/>
      <protection/>
    </xf>
    <xf numFmtId="0" fontId="6" fillId="0" borderId="8" xfId="0" applyFont="1" applyBorder="1" applyAlignment="1">
      <alignment horizontal="center" vertical="center"/>
    </xf>
    <xf numFmtId="4" fontId="6" fillId="0" borderId="8" xfId="0" applyNumberFormat="1" applyFont="1" applyBorder="1" applyAlignment="1">
      <alignment horizontal="right" vertical="center" wrapText="1"/>
    </xf>
    <xf numFmtId="0" fontId="6" fillId="0" borderId="13" xfId="0" applyFont="1" applyBorder="1" applyAlignment="1">
      <alignment/>
    </xf>
    <xf numFmtId="0" fontId="6" fillId="0" borderId="24" xfId="0" applyFont="1" applyFill="1" applyBorder="1" applyAlignment="1">
      <alignment horizontal="left" vertical="center" wrapText="1"/>
    </xf>
    <xf numFmtId="4" fontId="6" fillId="0" borderId="11" xfId="0" applyNumberFormat="1" applyFont="1" applyBorder="1" applyAlignment="1">
      <alignment vertical="center"/>
    </xf>
    <xf numFmtId="0" fontId="0" fillId="0" borderId="0" xfId="0" applyBorder="1" applyAlignment="1">
      <alignment/>
    </xf>
    <xf numFmtId="0" fontId="58" fillId="0" borderId="11" xfId="0" applyFont="1" applyBorder="1" applyAlignment="1">
      <alignment horizontal="center" vertical="center"/>
    </xf>
    <xf numFmtId="0" fontId="0" fillId="0" borderId="11" xfId="49" applyBorder="1" applyAlignment="1">
      <alignment horizontal="left" vertical="center" wrapText="1"/>
      <protection/>
    </xf>
    <xf numFmtId="0" fontId="0" fillId="0" borderId="11" xfId="0" applyFont="1" applyBorder="1" applyAlignment="1">
      <alignment horizontal="center" vertical="center"/>
    </xf>
    <xf numFmtId="4" fontId="74" fillId="0" borderId="28" xfId="0" applyNumberFormat="1" applyFont="1" applyBorder="1" applyAlignment="1">
      <alignment horizontal="right" vertical="center" wrapText="1"/>
    </xf>
    <xf numFmtId="4" fontId="0" fillId="0" borderId="13" xfId="0" applyNumberFormat="1" applyFill="1" applyBorder="1" applyAlignment="1">
      <alignment vertical="center"/>
    </xf>
    <xf numFmtId="4" fontId="0" fillId="0" borderId="17" xfId="0" applyNumberFormat="1" applyFill="1" applyBorder="1" applyAlignment="1">
      <alignment vertical="center"/>
    </xf>
    <xf numFmtId="4" fontId="6" fillId="0" borderId="13" xfId="0" applyNumberFormat="1" applyFont="1" applyBorder="1" applyAlignment="1">
      <alignment horizontal="right" vertical="center" wrapText="1"/>
    </xf>
    <xf numFmtId="4" fontId="6" fillId="0" borderId="14" xfId="0" applyNumberFormat="1" applyFont="1" applyBorder="1" applyAlignment="1">
      <alignment vertical="center"/>
    </xf>
    <xf numFmtId="4" fontId="6" fillId="0" borderId="16" xfId="0" applyNumberFormat="1" applyFont="1" applyBorder="1" applyAlignment="1">
      <alignment horizontal="right" vertical="center" wrapText="1"/>
    </xf>
    <xf numFmtId="4" fontId="11" fillId="0" borderId="14" xfId="0" applyNumberFormat="1" applyFont="1" applyBorder="1" applyAlignment="1">
      <alignment horizontal="right" vertical="center" wrapText="1"/>
    </xf>
    <xf numFmtId="4" fontId="0" fillId="0" borderId="24" xfId="0" applyNumberFormat="1" applyBorder="1" applyAlignment="1">
      <alignment vertical="center"/>
    </xf>
    <xf numFmtId="0" fontId="0" fillId="0" borderId="0" xfId="0" applyFill="1" applyAlignment="1">
      <alignment vertical="center"/>
    </xf>
    <xf numFmtId="0" fontId="0" fillId="0" borderId="0" xfId="0" applyFill="1" applyAlignment="1">
      <alignment/>
    </xf>
    <xf numFmtId="0" fontId="58" fillId="0" borderId="0" xfId="0" applyFont="1" applyFill="1" applyAlignment="1">
      <alignment vertical="center"/>
    </xf>
    <xf numFmtId="0" fontId="58" fillId="0" borderId="0" xfId="0" applyFont="1" applyFill="1" applyBorder="1" applyAlignment="1">
      <alignment/>
    </xf>
    <xf numFmtId="0" fontId="0" fillId="0" borderId="29" xfId="0" applyBorder="1" applyAlignment="1">
      <alignment/>
    </xf>
    <xf numFmtId="0" fontId="0" fillId="0" borderId="30" xfId="0" applyBorder="1" applyAlignment="1">
      <alignment/>
    </xf>
    <xf numFmtId="4" fontId="6"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0" fillId="0" borderId="0" xfId="0" applyFont="1" applyBorder="1" applyAlignment="1">
      <alignmen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4" fontId="0" fillId="0" borderId="0" xfId="0" applyNumberFormat="1" applyFont="1" applyFill="1" applyBorder="1" applyAlignment="1">
      <alignment horizontal="center" vertical="center"/>
    </xf>
    <xf numFmtId="0" fontId="78" fillId="0" borderId="0" xfId="0" applyFont="1" applyFill="1" applyAlignment="1">
      <alignment/>
    </xf>
    <xf numFmtId="0" fontId="78" fillId="0" borderId="0" xfId="0" applyFont="1" applyFill="1" applyBorder="1" applyAlignment="1">
      <alignment/>
    </xf>
    <xf numFmtId="0" fontId="79" fillId="0" borderId="0" xfId="0" applyFont="1" applyAlignment="1">
      <alignment/>
    </xf>
    <xf numFmtId="10" fontId="0" fillId="0" borderId="0" xfId="0" applyNumberFormat="1" applyAlignment="1">
      <alignment/>
    </xf>
    <xf numFmtId="0" fontId="80" fillId="0" borderId="0" xfId="0" applyFont="1" applyAlignment="1">
      <alignment/>
    </xf>
    <xf numFmtId="10" fontId="80" fillId="0" borderId="0" xfId="0" applyNumberFormat="1" applyFont="1" applyAlignment="1">
      <alignment/>
    </xf>
    <xf numFmtId="0" fontId="80" fillId="0" borderId="0" xfId="0" applyFont="1" applyAlignment="1">
      <alignment horizontal="left" vertical="top"/>
    </xf>
    <xf numFmtId="0" fontId="81" fillId="0" borderId="0" xfId="0" applyFont="1" applyBorder="1" applyAlignment="1">
      <alignment horizontal="left" vertical="center" wrapText="1"/>
    </xf>
    <xf numFmtId="10" fontId="6" fillId="0" borderId="0" xfId="0" applyNumberFormat="1" applyFont="1" applyBorder="1" applyAlignment="1">
      <alignment horizontal="left" vertical="center" wrapText="1"/>
    </xf>
    <xf numFmtId="10" fontId="6" fillId="0" borderId="0" xfId="0" applyNumberFormat="1" applyFont="1" applyBorder="1" applyAlignment="1">
      <alignment horizontal="center" vertical="center" wrapText="1"/>
    </xf>
    <xf numFmtId="0" fontId="81" fillId="0" borderId="0" xfId="0" applyFont="1" applyFill="1" applyBorder="1" applyAlignment="1">
      <alignment horizontal="left" vertical="center" wrapText="1"/>
    </xf>
    <xf numFmtId="4" fontId="81" fillId="0" borderId="0" xfId="0" applyNumberFormat="1" applyFont="1" applyFill="1" applyBorder="1" applyAlignment="1">
      <alignment horizontal="right" vertical="center"/>
    </xf>
    <xf numFmtId="4" fontId="82" fillId="0" borderId="0" xfId="0" applyNumberFormat="1" applyFont="1" applyFill="1" applyBorder="1" applyAlignment="1">
      <alignment horizontal="right" vertical="center"/>
    </xf>
    <xf numFmtId="10" fontId="81" fillId="0" borderId="0" xfId="0" applyNumberFormat="1" applyFont="1" applyFill="1" applyBorder="1" applyAlignment="1">
      <alignment horizontal="center" vertical="center"/>
    </xf>
    <xf numFmtId="0" fontId="73" fillId="0" borderId="0" xfId="0" applyFont="1" applyFill="1" applyBorder="1" applyAlignment="1">
      <alignment vertical="center"/>
    </xf>
    <xf numFmtId="0" fontId="83" fillId="7" borderId="15" xfId="0" applyFont="1" applyFill="1" applyBorder="1" applyAlignment="1">
      <alignment horizontal="center" vertical="center" wrapText="1"/>
    </xf>
    <xf numFmtId="0" fontId="83" fillId="7" borderId="16" xfId="0" applyFont="1" applyFill="1" applyBorder="1" applyAlignment="1">
      <alignment horizontal="center" vertical="center" wrapText="1"/>
    </xf>
    <xf numFmtId="0" fontId="83" fillId="7" borderId="31" xfId="0" applyFont="1" applyFill="1" applyBorder="1" applyAlignment="1">
      <alignment horizontal="center" vertical="center" wrapText="1"/>
    </xf>
    <xf numFmtId="0" fontId="83" fillId="7" borderId="18" xfId="0" applyFont="1" applyFill="1" applyBorder="1" applyAlignment="1">
      <alignment horizontal="center"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0" fillId="39" borderId="26" xfId="0" applyNumberFormat="1" applyFont="1" applyFill="1" applyBorder="1" applyAlignment="1">
      <alignment horizontal="right" vertical="center"/>
    </xf>
    <xf numFmtId="4" fontId="0" fillId="0" borderId="13" xfId="0" applyNumberFormat="1" applyFont="1" applyBorder="1" applyAlignment="1">
      <alignment horizontal="right" vertical="center"/>
    </xf>
    <xf numFmtId="0" fontId="0" fillId="0" borderId="26" xfId="0" applyFont="1" applyBorder="1" applyAlignment="1">
      <alignment vertical="center" wrapText="1"/>
    </xf>
    <xf numFmtId="4" fontId="77" fillId="39" borderId="26" xfId="0" applyNumberFormat="1" applyFont="1" applyFill="1" applyBorder="1" applyAlignment="1">
      <alignment horizontal="right" vertical="center"/>
    </xf>
    <xf numFmtId="4" fontId="0" fillId="39" borderId="13" xfId="0" applyNumberFormat="1" applyFont="1" applyFill="1" applyBorder="1" applyAlignment="1">
      <alignment horizontal="right" vertical="center"/>
    </xf>
    <xf numFmtId="0" fontId="0" fillId="39" borderId="13" xfId="0" applyFont="1" applyFill="1" applyBorder="1" applyAlignment="1">
      <alignment horizontal="left" vertical="center" wrapText="1"/>
    </xf>
    <xf numFmtId="4" fontId="84" fillId="39" borderId="26" xfId="0" applyNumberFormat="1" applyFont="1" applyFill="1" applyBorder="1" applyAlignment="1">
      <alignment horizontal="right" vertical="center"/>
    </xf>
    <xf numFmtId="4" fontId="6" fillId="39" borderId="33" xfId="0" applyNumberFormat="1" applyFont="1" applyFill="1" applyBorder="1" applyAlignment="1">
      <alignment horizontal="right" vertical="center" wrapText="1"/>
    </xf>
    <xf numFmtId="4" fontId="77" fillId="39" borderId="26" xfId="0" applyNumberFormat="1" applyFont="1" applyFill="1" applyBorder="1" applyAlignment="1">
      <alignment horizontal="right" vertical="center" wrapText="1"/>
    </xf>
    <xf numFmtId="0" fontId="0" fillId="0" borderId="13" xfId="0" applyFont="1" applyFill="1" applyBorder="1" applyAlignment="1">
      <alignment horizontal="left" vertical="center" wrapText="1"/>
    </xf>
    <xf numFmtId="0" fontId="0" fillId="0" borderId="8" xfId="0" applyFont="1" applyFill="1" applyBorder="1" applyAlignment="1">
      <alignment vertical="center" wrapText="1"/>
    </xf>
    <xf numFmtId="0" fontId="0" fillId="0" borderId="8" xfId="50" applyFont="1" applyBorder="1" applyAlignment="1">
      <alignment vertical="center" wrapText="1"/>
      <protection/>
    </xf>
    <xf numFmtId="0" fontId="0" fillId="0" borderId="8" xfId="0" applyFont="1" applyBorder="1" applyAlignment="1">
      <alignment horizontal="left" vertical="center"/>
    </xf>
    <xf numFmtId="4" fontId="0" fillId="0" borderId="8" xfId="0" applyNumberFormat="1" applyFont="1" applyBorder="1" applyAlignment="1">
      <alignment horizontal="right" vertical="center"/>
    </xf>
    <xf numFmtId="0" fontId="0" fillId="0" borderId="8" xfId="0" applyFont="1" applyBorder="1" applyAlignment="1">
      <alignment horizontal="left" vertical="center" wrapText="1"/>
    </xf>
    <xf numFmtId="0" fontId="0" fillId="39" borderId="8" xfId="0" applyFont="1" applyFill="1" applyBorder="1" applyAlignment="1">
      <alignment vertical="center" wrapText="1"/>
    </xf>
    <xf numFmtId="0" fontId="0" fillId="39" borderId="13" xfId="0" applyFont="1" applyFill="1" applyBorder="1" applyAlignment="1">
      <alignment vertical="center" wrapText="1"/>
    </xf>
    <xf numFmtId="4" fontId="0" fillId="0" borderId="13" xfId="0" applyNumberFormat="1" applyFont="1" applyFill="1" applyBorder="1" applyAlignment="1">
      <alignment horizontal="right" vertical="center"/>
    </xf>
    <xf numFmtId="0" fontId="0" fillId="0" borderId="13" xfId="0" applyFont="1" applyBorder="1" applyAlignment="1">
      <alignment horizontal="right"/>
    </xf>
    <xf numFmtId="0" fontId="0" fillId="39" borderId="8" xfId="0" applyFont="1" applyFill="1" applyBorder="1" applyAlignment="1">
      <alignment horizontal="left" vertical="center"/>
    </xf>
    <xf numFmtId="2" fontId="77" fillId="39" borderId="26" xfId="0" applyNumberFormat="1" applyFont="1" applyFill="1" applyBorder="1" applyAlignment="1">
      <alignment horizontal="right" vertical="center"/>
    </xf>
    <xf numFmtId="0" fontId="74" fillId="0" borderId="8" xfId="50" applyFont="1" applyBorder="1" applyAlignment="1">
      <alignment horizontal="left" vertical="center" wrapText="1"/>
      <protection/>
    </xf>
    <xf numFmtId="4" fontId="74" fillId="0" borderId="8" xfId="0" applyNumberFormat="1" applyFont="1" applyFill="1" applyBorder="1" applyAlignment="1">
      <alignment horizontal="right" vertical="center"/>
    </xf>
    <xf numFmtId="4" fontId="0" fillId="0" borderId="33" xfId="0" applyNumberFormat="1" applyFont="1" applyFill="1" applyBorder="1" applyAlignment="1">
      <alignment horizontal="right" vertical="center"/>
    </xf>
    <xf numFmtId="0" fontId="6" fillId="0" borderId="8" xfId="0" applyFont="1" applyFill="1" applyBorder="1" applyAlignment="1">
      <alignment vertical="center" wrapText="1"/>
    </xf>
    <xf numFmtId="0" fontId="6" fillId="0" borderId="8" xfId="0" applyFont="1" applyBorder="1" applyAlignment="1">
      <alignment horizontal="left" vertical="center"/>
    </xf>
    <xf numFmtId="0" fontId="6" fillId="39" borderId="8" xfId="0" applyFont="1" applyFill="1" applyBorder="1" applyAlignment="1">
      <alignment horizontal="left" vertical="center" wrapText="1"/>
    </xf>
    <xf numFmtId="0" fontId="6" fillId="0" borderId="13" xfId="0" applyFont="1" applyFill="1" applyBorder="1" applyAlignment="1">
      <alignment horizontal="left" vertical="center" wrapText="1"/>
    </xf>
    <xf numFmtId="4" fontId="6" fillId="39" borderId="33" xfId="0" applyNumberFormat="1" applyFont="1" applyFill="1" applyBorder="1" applyAlignment="1">
      <alignment horizontal="right" vertical="center"/>
    </xf>
    <xf numFmtId="0" fontId="6" fillId="0" borderId="11" xfId="51" applyFont="1" applyBorder="1" applyAlignment="1">
      <alignment horizontal="left" vertical="center" wrapText="1"/>
      <protection/>
    </xf>
    <xf numFmtId="4" fontId="6" fillId="0" borderId="13" xfId="0" applyNumberFormat="1" applyFont="1" applyBorder="1" applyAlignment="1">
      <alignment horizontal="right" vertical="center"/>
    </xf>
    <xf numFmtId="0" fontId="0" fillId="39" borderId="14" xfId="0" applyFont="1" applyFill="1" applyBorder="1" applyAlignment="1">
      <alignment horizontal="left" vertical="center" wrapText="1"/>
    </xf>
    <xf numFmtId="0" fontId="74" fillId="0" borderId="8" xfId="0" applyFont="1" applyBorder="1" applyAlignment="1">
      <alignment vertical="center" wrapText="1"/>
    </xf>
    <xf numFmtId="0" fontId="0" fillId="0" borderId="8" xfId="0" applyFont="1" applyBorder="1" applyAlignment="1">
      <alignment vertical="center"/>
    </xf>
    <xf numFmtId="10" fontId="11" fillId="7" borderId="34" xfId="0" applyNumberFormat="1" applyFont="1" applyFill="1" applyBorder="1" applyAlignment="1">
      <alignment horizontal="center" vertical="center" wrapText="1"/>
    </xf>
    <xf numFmtId="0" fontId="58" fillId="0" borderId="14" xfId="0" applyFont="1" applyBorder="1" applyAlignment="1">
      <alignment horizontal="center" vertical="center"/>
    </xf>
    <xf numFmtId="0" fontId="6" fillId="0" borderId="32" xfId="0" applyFont="1" applyFill="1" applyBorder="1" applyAlignment="1">
      <alignment horizontal="center" vertical="center"/>
    </xf>
    <xf numFmtId="4" fontId="76" fillId="0" borderId="27" xfId="0" applyNumberFormat="1" applyFont="1" applyFill="1" applyBorder="1" applyAlignment="1">
      <alignment vertical="center"/>
    </xf>
    <xf numFmtId="4" fontId="6" fillId="0" borderId="14" xfId="0" applyNumberFormat="1" applyFont="1" applyFill="1" applyBorder="1" applyAlignment="1">
      <alignment horizontal="center" vertical="center" wrapText="1"/>
    </xf>
    <xf numFmtId="4" fontId="6" fillId="0" borderId="32" xfId="0" applyNumberFormat="1" applyFont="1" applyFill="1" applyBorder="1" applyAlignment="1">
      <alignment horizontal="center" vertical="center" wrapText="1"/>
    </xf>
    <xf numFmtId="0" fontId="6" fillId="0" borderId="33" xfId="0" applyFont="1" applyBorder="1" applyAlignment="1">
      <alignment horizontal="center" vertical="center"/>
    </xf>
    <xf numFmtId="4" fontId="85" fillId="0" borderId="26" xfId="0" applyNumberFormat="1" applyFont="1" applyFill="1" applyBorder="1" applyAlignment="1">
      <alignment vertical="center"/>
    </xf>
    <xf numFmtId="4" fontId="58" fillId="0" borderId="13" xfId="0" applyNumberFormat="1" applyFont="1" applyFill="1" applyBorder="1" applyAlignment="1">
      <alignment vertical="center"/>
    </xf>
    <xf numFmtId="4" fontId="0" fillId="0" borderId="33" xfId="0" applyNumberFormat="1" applyFont="1" applyBorder="1" applyAlignment="1">
      <alignment horizontal="center" vertical="center"/>
    </xf>
    <xf numFmtId="0" fontId="75" fillId="7" borderId="35" xfId="0" applyFont="1" applyFill="1" applyBorder="1" applyAlignment="1">
      <alignment vertical="center" wrapText="1"/>
    </xf>
    <xf numFmtId="0" fontId="86" fillId="7" borderId="36" xfId="0" applyFont="1" applyFill="1" applyBorder="1" applyAlignment="1">
      <alignment vertical="center" wrapText="1"/>
    </xf>
    <xf numFmtId="0" fontId="86" fillId="7" borderId="37" xfId="0" applyFont="1" applyFill="1" applyBorder="1" applyAlignment="1">
      <alignment vertical="center" wrapText="1"/>
    </xf>
    <xf numFmtId="4" fontId="6" fillId="39" borderId="24" xfId="0" applyNumberFormat="1" applyFont="1" applyFill="1" applyBorder="1" applyAlignment="1">
      <alignment horizontal="right" vertical="center" wrapText="1"/>
    </xf>
    <xf numFmtId="0" fontId="0" fillId="0" borderId="0" xfId="0" applyAlignment="1">
      <alignment horizontal="left"/>
    </xf>
    <xf numFmtId="0" fontId="73" fillId="0" borderId="0" xfId="0" applyFont="1" applyAlignment="1">
      <alignment horizontal="right"/>
    </xf>
    <xf numFmtId="0" fontId="0" fillId="39" borderId="8" xfId="0" applyFont="1" applyFill="1" applyBorder="1" applyAlignment="1">
      <alignment horizontal="left" vertical="center" wrapText="1"/>
    </xf>
    <xf numFmtId="0" fontId="74" fillId="0" borderId="8" xfId="49" applyFont="1" applyBorder="1" applyAlignment="1">
      <alignment horizontal="left" vertical="center" wrapText="1"/>
      <protection/>
    </xf>
    <xf numFmtId="4" fontId="6" fillId="0" borderId="33" xfId="0" applyNumberFormat="1" applyFont="1" applyFill="1" applyBorder="1" applyAlignment="1">
      <alignment vertical="center"/>
    </xf>
    <xf numFmtId="4" fontId="6" fillId="0" borderId="13" xfId="0" applyNumberFormat="1" applyFont="1" applyFill="1" applyBorder="1" applyAlignment="1">
      <alignment vertical="center"/>
    </xf>
    <xf numFmtId="0" fontId="86" fillId="4" borderId="28" xfId="0" applyFont="1" applyFill="1" applyBorder="1" applyAlignment="1">
      <alignment horizontal="left" vertical="center" wrapText="1"/>
    </xf>
    <xf numFmtId="0" fontId="83" fillId="4" borderId="15" xfId="0" applyFont="1" applyFill="1" applyBorder="1" applyAlignment="1">
      <alignment horizontal="center" vertical="center" wrapText="1"/>
    </xf>
    <xf numFmtId="0" fontId="83" fillId="4" borderId="16" xfId="0" applyFont="1" applyFill="1" applyBorder="1" applyAlignment="1">
      <alignment horizontal="center" vertical="center" wrapText="1"/>
    </xf>
    <xf numFmtId="0" fontId="83" fillId="4" borderId="18" xfId="0" applyFont="1" applyFill="1" applyBorder="1" applyAlignment="1">
      <alignment horizontal="center" vertical="center" wrapText="1"/>
    </xf>
    <xf numFmtId="0" fontId="86" fillId="4" borderId="36" xfId="0" applyFont="1" applyFill="1" applyBorder="1" applyAlignment="1">
      <alignment horizontal="left" vertical="center" wrapText="1"/>
    </xf>
    <xf numFmtId="4" fontId="77" fillId="0" borderId="26" xfId="0" applyNumberFormat="1" applyFont="1" applyBorder="1" applyAlignment="1">
      <alignment vertical="center"/>
    </xf>
    <xf numFmtId="0" fontId="76" fillId="0" borderId="30" xfId="0" applyFont="1" applyFill="1" applyBorder="1" applyAlignment="1">
      <alignment horizontal="right" vertical="center" wrapText="1"/>
    </xf>
    <xf numFmtId="0" fontId="6" fillId="0" borderId="30" xfId="0" applyFont="1" applyFill="1" applyBorder="1" applyAlignment="1">
      <alignment horizontal="center" vertical="center"/>
    </xf>
    <xf numFmtId="0" fontId="77" fillId="0" borderId="30" xfId="0" applyFont="1" applyFill="1" applyBorder="1" applyAlignment="1">
      <alignment horizontal="center" vertical="center"/>
    </xf>
    <xf numFmtId="0" fontId="77" fillId="0" borderId="38" xfId="0" applyFont="1" applyFill="1" applyBorder="1" applyAlignment="1">
      <alignment horizontal="center" vertical="center"/>
    </xf>
    <xf numFmtId="10" fontId="58" fillId="4" borderId="39" xfId="0" applyNumberFormat="1" applyFont="1" applyFill="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Alignment="1">
      <alignment horizontal="center" vertical="center"/>
    </xf>
    <xf numFmtId="0" fontId="0" fillId="0" borderId="8" xfId="50" applyFont="1" applyFill="1" applyBorder="1" applyAlignment="1">
      <alignment horizontal="left" vertical="center" wrapText="1"/>
      <protection/>
    </xf>
    <xf numFmtId="0" fontId="0" fillId="39" borderId="13" xfId="0" applyFont="1" applyFill="1" applyBorder="1" applyAlignment="1">
      <alignment horizontal="left" vertical="center" wrapText="1"/>
    </xf>
    <xf numFmtId="4" fontId="77" fillId="39" borderId="27" xfId="0" applyNumberFormat="1" applyFont="1" applyFill="1" applyBorder="1" applyAlignment="1">
      <alignment horizontal="right" vertical="center"/>
    </xf>
    <xf numFmtId="0" fontId="87" fillId="0" borderId="0" xfId="0" applyFont="1" applyAlignment="1">
      <alignment/>
    </xf>
    <xf numFmtId="0" fontId="88" fillId="41" borderId="11" xfId="0" applyFont="1" applyFill="1" applyBorder="1" applyAlignment="1">
      <alignment horizontal="left" vertical="center" wrapText="1"/>
    </xf>
    <xf numFmtId="0" fontId="88" fillId="41" borderId="14" xfId="0" applyFont="1" applyFill="1" applyBorder="1" applyAlignment="1">
      <alignment horizontal="left" vertical="center" wrapText="1"/>
    </xf>
    <xf numFmtId="0" fontId="30" fillId="41" borderId="32" xfId="0" applyFont="1" applyFill="1" applyBorder="1" applyAlignment="1">
      <alignment horizontal="center" vertical="center" wrapText="1"/>
    </xf>
    <xf numFmtId="0" fontId="30" fillId="41" borderId="8" xfId="0" applyFont="1" applyFill="1" applyBorder="1" applyAlignment="1">
      <alignment horizontal="center" vertical="center" wrapText="1"/>
    </xf>
    <xf numFmtId="0" fontId="30" fillId="41" borderId="13" xfId="0" applyFont="1" applyFill="1" applyBorder="1" applyAlignment="1">
      <alignment horizontal="center" vertical="center" wrapText="1"/>
    </xf>
    <xf numFmtId="0" fontId="30" fillId="41" borderId="21" xfId="0" applyFont="1" applyFill="1" applyBorder="1" applyAlignment="1">
      <alignment horizontal="center" vertical="center" wrapText="1"/>
    </xf>
    <xf numFmtId="4" fontId="87" fillId="7" borderId="32" xfId="0" applyNumberFormat="1" applyFont="1" applyFill="1" applyBorder="1" applyAlignment="1">
      <alignment horizontal="right" vertical="center" wrapText="1"/>
    </xf>
    <xf numFmtId="4" fontId="87" fillId="7" borderId="32" xfId="0" applyNumberFormat="1" applyFont="1" applyFill="1" applyBorder="1" applyAlignment="1">
      <alignment horizontal="right" vertical="center"/>
    </xf>
    <xf numFmtId="4" fontId="87" fillId="7" borderId="27" xfId="0" applyNumberFormat="1" applyFont="1" applyFill="1" applyBorder="1" applyAlignment="1">
      <alignment horizontal="right" vertical="center"/>
    </xf>
    <xf numFmtId="4" fontId="80" fillId="7" borderId="8" xfId="0" applyNumberFormat="1" applyFont="1" applyFill="1" applyBorder="1" applyAlignment="1">
      <alignment horizontal="right" vertical="center"/>
    </xf>
    <xf numFmtId="4" fontId="80" fillId="7" borderId="13" xfId="0" applyNumberFormat="1" applyFont="1" applyFill="1" applyBorder="1" applyAlignment="1">
      <alignment horizontal="right" vertical="center"/>
    </xf>
    <xf numFmtId="10" fontId="87" fillId="7" borderId="21" xfId="0" applyNumberFormat="1" applyFont="1" applyFill="1" applyBorder="1" applyAlignment="1">
      <alignment horizontal="center" vertical="center"/>
    </xf>
    <xf numFmtId="4" fontId="87" fillId="4" borderId="33" xfId="0" applyNumberFormat="1" applyFont="1" applyFill="1" applyBorder="1" applyAlignment="1">
      <alignment horizontal="right" vertical="center" wrapText="1"/>
    </xf>
    <xf numFmtId="4" fontId="87" fillId="4" borderId="33" xfId="0" applyNumberFormat="1" applyFont="1" applyFill="1" applyBorder="1" applyAlignment="1">
      <alignment horizontal="right" vertical="center"/>
    </xf>
    <xf numFmtId="4" fontId="87" fillId="4" borderId="26" xfId="0" applyNumberFormat="1" applyFont="1" applyFill="1" applyBorder="1" applyAlignment="1">
      <alignment horizontal="right" vertical="center"/>
    </xf>
    <xf numFmtId="4" fontId="80" fillId="4" borderId="8" xfId="0" applyNumberFormat="1" applyFont="1" applyFill="1" applyBorder="1" applyAlignment="1">
      <alignment horizontal="right" vertical="center"/>
    </xf>
    <xf numFmtId="4" fontId="80" fillId="4" borderId="13" xfId="0" applyNumberFormat="1" applyFont="1" applyFill="1" applyBorder="1" applyAlignment="1">
      <alignment horizontal="right" vertical="center"/>
    </xf>
    <xf numFmtId="10" fontId="87" fillId="4" borderId="23" xfId="0" applyNumberFormat="1" applyFont="1" applyFill="1" applyBorder="1" applyAlignment="1">
      <alignment horizontal="center" vertical="center"/>
    </xf>
    <xf numFmtId="10" fontId="87" fillId="4" borderId="21" xfId="0" applyNumberFormat="1" applyFont="1" applyFill="1" applyBorder="1" applyAlignment="1">
      <alignment horizontal="center" vertical="center"/>
    </xf>
    <xf numFmtId="0" fontId="80" fillId="0" borderId="31" xfId="0" applyFont="1" applyBorder="1" applyAlignment="1">
      <alignment horizontal="center" vertical="center" wrapText="1"/>
    </xf>
    <xf numFmtId="4" fontId="87" fillId="0" borderId="31" xfId="0" applyNumberFormat="1" applyFont="1" applyBorder="1" applyAlignment="1">
      <alignment horizontal="right" vertical="center"/>
    </xf>
    <xf numFmtId="4" fontId="87" fillId="0" borderId="18" xfId="0" applyNumberFormat="1" applyFont="1" applyBorder="1" applyAlignment="1">
      <alignment horizontal="right" vertical="center"/>
    </xf>
    <xf numFmtId="4" fontId="80" fillId="0" borderId="15" xfId="0" applyNumberFormat="1" applyFont="1" applyBorder="1" applyAlignment="1">
      <alignment horizontal="right" vertical="center"/>
    </xf>
    <xf numFmtId="4" fontId="80" fillId="0" borderId="16" xfId="0" applyNumberFormat="1" applyFont="1" applyBorder="1" applyAlignment="1">
      <alignment horizontal="right" vertical="center"/>
    </xf>
    <xf numFmtId="10" fontId="87" fillId="0" borderId="25" xfId="0" applyNumberFormat="1" applyFont="1" applyBorder="1" applyAlignment="1">
      <alignment horizontal="center" vertical="center"/>
    </xf>
    <xf numFmtId="10" fontId="80" fillId="0" borderId="25" xfId="0" applyNumberFormat="1" applyFont="1" applyFill="1" applyBorder="1" applyAlignment="1">
      <alignment horizontal="center" vertical="center"/>
    </xf>
    <xf numFmtId="4" fontId="87" fillId="41" borderId="40" xfId="0" applyNumberFormat="1" applyFont="1" applyFill="1" applyBorder="1" applyAlignment="1">
      <alignment horizontal="right" vertical="center"/>
    </xf>
    <xf numFmtId="4" fontId="80" fillId="41" borderId="41" xfId="0" applyNumberFormat="1" applyFont="1" applyFill="1" applyBorder="1" applyAlignment="1">
      <alignment horizontal="right" vertical="center"/>
    </xf>
    <xf numFmtId="4" fontId="80" fillId="41" borderId="42" xfId="0" applyNumberFormat="1" applyFont="1" applyFill="1" applyBorder="1" applyAlignment="1">
      <alignment horizontal="right" vertical="center"/>
    </xf>
    <xf numFmtId="10" fontId="87" fillId="41" borderId="43" xfId="0" applyNumberFormat="1" applyFont="1" applyFill="1" applyBorder="1" applyAlignment="1">
      <alignment horizontal="center" vertical="center"/>
    </xf>
    <xf numFmtId="10" fontId="87" fillId="41" borderId="21" xfId="0" applyNumberFormat="1" applyFont="1" applyFill="1" applyBorder="1" applyAlignment="1">
      <alignment horizontal="center" vertical="center"/>
    </xf>
    <xf numFmtId="0" fontId="87" fillId="0" borderId="13" xfId="0" applyFont="1" applyFill="1" applyBorder="1" applyAlignment="1">
      <alignment horizontal="right" vertical="center" wrapText="1"/>
    </xf>
    <xf numFmtId="4" fontId="31" fillId="0" borderId="13" xfId="0" applyNumberFormat="1" applyFont="1" applyFill="1" applyBorder="1" applyAlignment="1">
      <alignment horizontal="right" vertical="center"/>
    </xf>
    <xf numFmtId="0" fontId="87" fillId="0" borderId="13" xfId="0" applyFont="1" applyFill="1" applyBorder="1" applyAlignment="1">
      <alignment horizontal="left" vertical="center" wrapText="1"/>
    </xf>
    <xf numFmtId="4" fontId="89" fillId="0" borderId="44" xfId="0" applyNumberFormat="1" applyFont="1" applyFill="1" applyBorder="1" applyAlignment="1">
      <alignment vertical="center"/>
    </xf>
    <xf numFmtId="4" fontId="89" fillId="0" borderId="26" xfId="0" applyNumberFormat="1" applyFont="1" applyFill="1" applyBorder="1" applyAlignment="1">
      <alignment vertical="center"/>
    </xf>
    <xf numFmtId="4" fontId="89" fillId="0" borderId="13" xfId="0" applyNumberFormat="1" applyFont="1" applyFill="1" applyBorder="1" applyAlignment="1">
      <alignment horizontal="right" vertical="center"/>
    </xf>
    <xf numFmtId="4" fontId="90" fillId="0" borderId="13" xfId="0" applyNumberFormat="1" applyFont="1" applyFill="1" applyBorder="1" applyAlignment="1">
      <alignment horizontal="right" vertical="center"/>
    </xf>
    <xf numFmtId="4" fontId="87" fillId="0" borderId="13" xfId="0" applyNumberFormat="1" applyFont="1" applyFill="1" applyBorder="1" applyAlignment="1">
      <alignment horizontal="right" vertical="center"/>
    </xf>
    <xf numFmtId="0" fontId="80" fillId="0" borderId="8" xfId="0" applyFont="1" applyBorder="1" applyAlignment="1">
      <alignment horizontal="center" vertical="top"/>
    </xf>
    <xf numFmtId="0" fontId="80" fillId="0" borderId="8" xfId="0" applyFont="1" applyFill="1" applyBorder="1" applyAlignment="1">
      <alignment horizontal="center" vertical="top"/>
    </xf>
    <xf numFmtId="0" fontId="91" fillId="0" borderId="0" xfId="0" applyFont="1" applyFill="1" applyBorder="1" applyAlignment="1">
      <alignment vertical="center"/>
    </xf>
    <xf numFmtId="0" fontId="80" fillId="0" borderId="0" xfId="0" applyFont="1" applyAlignment="1">
      <alignment/>
    </xf>
    <xf numFmtId="0" fontId="87" fillId="0" borderId="0" xfId="0" applyFont="1" applyFill="1" applyBorder="1" applyAlignment="1">
      <alignment horizontal="left" vertical="center" wrapText="1"/>
    </xf>
    <xf numFmtId="4" fontId="87" fillId="0" borderId="0" xfId="0" applyNumberFormat="1" applyFont="1" applyFill="1" applyBorder="1" applyAlignment="1">
      <alignment horizontal="right" vertical="center"/>
    </xf>
    <xf numFmtId="4" fontId="80" fillId="0" borderId="0" xfId="0" applyNumberFormat="1" applyFont="1" applyFill="1" applyBorder="1" applyAlignment="1">
      <alignment horizontal="right" vertical="center"/>
    </xf>
    <xf numFmtId="10" fontId="87" fillId="0" borderId="0" xfId="0" applyNumberFormat="1" applyFont="1" applyFill="1" applyBorder="1" applyAlignment="1">
      <alignment horizontal="center" vertical="center"/>
    </xf>
    <xf numFmtId="0" fontId="80" fillId="0" borderId="0" xfId="0" applyFont="1" applyFill="1" applyBorder="1" applyAlignment="1">
      <alignment horizontal="right"/>
    </xf>
    <xf numFmtId="0" fontId="80" fillId="0" borderId="0" xfId="0" applyFont="1" applyAlignment="1">
      <alignment horizontal="right"/>
    </xf>
    <xf numFmtId="0" fontId="0" fillId="39" borderId="13" xfId="0" applyFont="1" applyFill="1" applyBorder="1" applyAlignment="1">
      <alignment horizontal="left" vertical="center" wrapText="1"/>
    </xf>
    <xf numFmtId="0" fontId="6" fillId="0" borderId="38" xfId="0" applyFont="1" applyFill="1" applyBorder="1" applyAlignment="1">
      <alignment horizontal="center" vertical="center"/>
    </xf>
    <xf numFmtId="0" fontId="6" fillId="0" borderId="45" xfId="0" applyFont="1" applyBorder="1" applyAlignment="1">
      <alignment horizontal="center" vertical="center"/>
    </xf>
    <xf numFmtId="0" fontId="58" fillId="0" borderId="44" xfId="0" applyFont="1" applyBorder="1" applyAlignment="1">
      <alignment horizontal="right" vertical="center" wrapText="1"/>
    </xf>
    <xf numFmtId="0" fontId="0"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6" fillId="0" borderId="46" xfId="0" applyFont="1" applyFill="1" applyBorder="1" applyAlignment="1">
      <alignment horizontal="right" vertical="center" wrapText="1"/>
    </xf>
    <xf numFmtId="4" fontId="68" fillId="0" borderId="13" xfId="0" applyNumberFormat="1" applyFont="1" applyBorder="1" applyAlignment="1">
      <alignment horizontal="right" vertical="center"/>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6" fillId="0" borderId="8" xfId="49" applyFont="1" applyFill="1" applyBorder="1" applyAlignment="1">
      <alignment horizontal="left" vertical="center" wrapText="1"/>
      <protection/>
    </xf>
    <xf numFmtId="4" fontId="0" fillId="39" borderId="40" xfId="0" applyNumberFormat="1" applyFont="1" applyFill="1" applyBorder="1" applyAlignment="1">
      <alignment vertical="center"/>
    </xf>
    <xf numFmtId="4" fontId="0" fillId="0" borderId="47" xfId="0" applyNumberFormat="1" applyFont="1" applyBorder="1" applyAlignment="1">
      <alignment vertical="center"/>
    </xf>
    <xf numFmtId="4" fontId="84" fillId="39" borderId="26" xfId="0" applyNumberFormat="1" applyFont="1" applyFill="1" applyBorder="1" applyAlignment="1">
      <alignment horizontal="right" vertical="center" wrapText="1"/>
    </xf>
    <xf numFmtId="0" fontId="6" fillId="0" borderId="26" xfId="0" applyFont="1" applyBorder="1" applyAlignment="1">
      <alignment vertical="center" wrapText="1"/>
    </xf>
    <xf numFmtId="0" fontId="0" fillId="39" borderId="8" xfId="0" applyFont="1" applyFill="1" applyBorder="1" applyAlignment="1">
      <alignment horizontal="left" vertical="center" wrapText="1"/>
    </xf>
    <xf numFmtId="0" fontId="0" fillId="0" borderId="11" xfId="0" applyFont="1" applyFill="1" applyBorder="1" applyAlignment="1">
      <alignment horizontal="center"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74" fillId="0" borderId="8" xfId="0" applyNumberFormat="1" applyFont="1" applyFill="1" applyBorder="1" applyAlignment="1">
      <alignment horizontal="right" vertical="center"/>
    </xf>
    <xf numFmtId="0" fontId="0" fillId="0" borderId="11" xfId="0" applyFont="1" applyFill="1" applyBorder="1" applyAlignment="1">
      <alignment vertical="center" wrapText="1"/>
    </xf>
    <xf numFmtId="4" fontId="0" fillId="39" borderId="14" xfId="0" applyNumberFormat="1" applyFont="1" applyFill="1" applyBorder="1" applyAlignment="1">
      <alignment horizontal="right" vertical="center"/>
    </xf>
    <xf numFmtId="10" fontId="0" fillId="0" borderId="33" xfId="0" applyNumberFormat="1" applyFont="1" applyBorder="1" applyAlignment="1">
      <alignment horizontal="center" vertical="center"/>
    </xf>
    <xf numFmtId="0" fontId="82" fillId="0" borderId="8" xfId="51" applyFont="1" applyBorder="1" applyAlignment="1">
      <alignment horizontal="left" vertical="center" wrapText="1"/>
      <protection/>
    </xf>
    <xf numFmtId="4" fontId="6" fillId="0" borderId="14" xfId="0" applyNumberFormat="1" applyFont="1" applyBorder="1" applyAlignment="1">
      <alignment horizontal="right" vertical="center" wrapText="1"/>
    </xf>
    <xf numFmtId="4" fontId="58" fillId="7" borderId="48" xfId="0" applyNumberFormat="1" applyFont="1" applyFill="1" applyBorder="1" applyAlignment="1">
      <alignment horizontal="right" vertical="center"/>
    </xf>
    <xf numFmtId="0" fontId="0" fillId="39" borderId="11" xfId="0" applyFont="1" applyFill="1" applyBorder="1" applyAlignment="1">
      <alignment horizontal="left" vertical="center" wrapText="1"/>
    </xf>
    <xf numFmtId="4" fontId="6" fillId="0" borderId="32" xfId="0" applyNumberFormat="1" applyFont="1" applyFill="1" applyBorder="1" applyAlignment="1">
      <alignment horizontal="right" vertical="center" wrapText="1"/>
    </xf>
    <xf numFmtId="4" fontId="0" fillId="0" borderId="32" xfId="0" applyNumberFormat="1" applyFont="1" applyFill="1" applyBorder="1" applyAlignment="1">
      <alignment horizontal="right" vertical="center"/>
    </xf>
    <xf numFmtId="0" fontId="6" fillId="0" borderId="26" xfId="0" applyFont="1" applyFill="1" applyBorder="1" applyAlignment="1">
      <alignment vertical="center" wrapText="1"/>
    </xf>
    <xf numFmtId="4" fontId="6" fillId="0" borderId="33" xfId="0" applyNumberFormat="1" applyFont="1" applyFill="1" applyBorder="1" applyAlignment="1">
      <alignment horizontal="right" vertical="center"/>
    </xf>
    <xf numFmtId="0" fontId="6" fillId="0" borderId="27" xfId="0" applyFont="1" applyBorder="1" applyAlignment="1">
      <alignment vertical="center" wrapText="1"/>
    </xf>
    <xf numFmtId="4" fontId="6" fillId="0" borderId="33" xfId="0" applyNumberFormat="1" applyFont="1" applyFill="1" applyBorder="1" applyAlignment="1">
      <alignment horizontal="right" vertical="center" wrapText="1"/>
    </xf>
    <xf numFmtId="10" fontId="0" fillId="0" borderId="35" xfId="0" applyNumberFormat="1" applyFont="1" applyBorder="1" applyAlignment="1">
      <alignment horizontal="center" vertical="center"/>
    </xf>
    <xf numFmtId="4" fontId="6" fillId="0" borderId="35" xfId="0" applyNumberFormat="1" applyFont="1" applyFill="1" applyBorder="1" applyAlignment="1">
      <alignment horizontal="right" vertical="center" wrapText="1"/>
    </xf>
    <xf numFmtId="4" fontId="77" fillId="39" borderId="44" xfId="0" applyNumberFormat="1" applyFont="1" applyFill="1" applyBorder="1" applyAlignment="1">
      <alignment horizontal="right" vertical="center"/>
    </xf>
    <xf numFmtId="4" fontId="0" fillId="0" borderId="0" xfId="0" applyNumberFormat="1" applyFill="1" applyAlignment="1">
      <alignment/>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0" fillId="0"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4" xfId="0" applyFont="1" applyFill="1" applyBorder="1" applyAlignment="1">
      <alignment horizontal="left" vertical="center" wrapText="1"/>
    </xf>
    <xf numFmtId="0" fontId="0" fillId="39" borderId="17" xfId="0" applyFont="1" applyFill="1" applyBorder="1" applyAlignment="1">
      <alignment horizontal="left" vertical="center" wrapText="1"/>
    </xf>
    <xf numFmtId="4" fontId="6" fillId="0" borderId="8" xfId="0" applyNumberFormat="1" applyFont="1" applyFill="1" applyBorder="1" applyAlignment="1">
      <alignment horizontal="right" vertical="center"/>
    </xf>
    <xf numFmtId="0" fontId="0" fillId="0" borderId="13" xfId="0" applyFont="1" applyFill="1" applyBorder="1" applyAlignment="1">
      <alignment horizontal="left"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6" fillId="0" borderId="36" xfId="0" applyFont="1" applyBorder="1" applyAlignment="1">
      <alignment vertical="center" wrapText="1"/>
    </xf>
    <xf numFmtId="0" fontId="0" fillId="39" borderId="28" xfId="0" applyFont="1" applyFill="1" applyBorder="1" applyAlignment="1">
      <alignment horizontal="left" vertical="center" wrapText="1"/>
    </xf>
    <xf numFmtId="0" fontId="6" fillId="0" borderId="8" xfId="0" applyFont="1" applyBorder="1" applyAlignment="1">
      <alignment horizontal="left" vertical="center" wrapText="1"/>
    </xf>
    <xf numFmtId="0" fontId="0" fillId="39" borderId="13" xfId="0" applyFont="1" applyFill="1" applyBorder="1" applyAlignment="1">
      <alignment horizontal="left" vertical="center" wrapText="1"/>
    </xf>
    <xf numFmtId="0" fontId="6" fillId="39" borderId="8" xfId="50" applyFont="1" applyFill="1" applyBorder="1" applyAlignment="1">
      <alignment horizontal="left" vertical="center" wrapText="1"/>
      <protection/>
    </xf>
    <xf numFmtId="0" fontId="74" fillId="0" borderId="13" xfId="51" applyFont="1" applyBorder="1" applyAlignment="1">
      <alignment vertical="center" wrapText="1"/>
      <protection/>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0" fillId="0" borderId="28" xfId="0" applyFont="1" applyFill="1" applyBorder="1" applyAlignment="1">
      <alignment horizontal="left" vertical="center" wrapText="1"/>
    </xf>
    <xf numFmtId="0" fontId="0" fillId="0" borderId="8" xfId="0" applyFont="1" applyFill="1" applyBorder="1" applyAlignment="1">
      <alignment horizontal="left"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30" fillId="3" borderId="32" xfId="0" applyFont="1" applyFill="1" applyBorder="1" applyAlignment="1">
      <alignment horizontal="center" vertical="center" wrapText="1"/>
    </xf>
    <xf numFmtId="4" fontId="87" fillId="3" borderId="40" xfId="0" applyNumberFormat="1" applyFont="1" applyFill="1" applyBorder="1" applyAlignment="1">
      <alignment horizontal="right" vertical="center"/>
    </xf>
    <xf numFmtId="0" fontId="88" fillId="42" borderId="27" xfId="0" applyFont="1" applyFill="1" applyBorder="1" applyAlignment="1">
      <alignment horizontal="left" vertical="center" wrapText="1"/>
    </xf>
    <xf numFmtId="0" fontId="30" fillId="42" borderId="27" xfId="0" applyFont="1" applyFill="1" applyBorder="1" applyAlignment="1">
      <alignment horizontal="center" vertical="center" wrapText="1"/>
    </xf>
    <xf numFmtId="4" fontId="87" fillId="42" borderId="49" xfId="0" applyNumberFormat="1" applyFont="1" applyFill="1" applyBorder="1" applyAlignment="1">
      <alignment horizontal="right" vertical="center"/>
    </xf>
    <xf numFmtId="10" fontId="0" fillId="0" borderId="8" xfId="0" applyNumberFormat="1" applyBorder="1" applyAlignment="1">
      <alignment vertical="center"/>
    </xf>
    <xf numFmtId="0" fontId="86" fillId="4" borderId="50" xfId="0" applyFont="1" applyFill="1" applyBorder="1" applyAlignment="1">
      <alignment horizontal="left" vertical="center" wrapText="1"/>
    </xf>
    <xf numFmtId="10" fontId="0" fillId="0" borderId="11" xfId="0" applyNumberFormat="1" applyBorder="1" applyAlignment="1">
      <alignment vertical="center"/>
    </xf>
    <xf numFmtId="0" fontId="83" fillId="4" borderId="25" xfId="0" applyFont="1" applyFill="1" applyBorder="1" applyAlignment="1">
      <alignment horizontal="center" vertical="center" wrapText="1"/>
    </xf>
    <xf numFmtId="4" fontId="58" fillId="4" borderId="39" xfId="0" applyNumberFormat="1" applyFont="1" applyFill="1" applyBorder="1" applyAlignment="1">
      <alignment horizontal="center" vertical="center"/>
    </xf>
    <xf numFmtId="0" fontId="83" fillId="7" borderId="25" xfId="0" applyFont="1" applyFill="1" applyBorder="1" applyAlignment="1">
      <alignment horizontal="center" vertical="center" wrapText="1"/>
    </xf>
    <xf numFmtId="0" fontId="83" fillId="7" borderId="20" xfId="0" applyFont="1" applyFill="1" applyBorder="1" applyAlignment="1">
      <alignment horizontal="center"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10" fontId="0" fillId="0" borderId="35" xfId="0" applyNumberFormat="1" applyFont="1" applyBorder="1" applyAlignment="1">
      <alignment horizontal="center" vertical="center"/>
    </xf>
    <xf numFmtId="0" fontId="0" fillId="39" borderId="12" xfId="0" applyFont="1" applyFill="1" applyBorder="1" applyAlignment="1">
      <alignment horizontal="left" vertical="center" wrapText="1"/>
    </xf>
    <xf numFmtId="4" fontId="85" fillId="39" borderId="26" xfId="0" applyNumberFormat="1" applyFont="1" applyFill="1" applyBorder="1" applyAlignment="1">
      <alignment horizontal="right" vertical="center"/>
    </xf>
    <xf numFmtId="4" fontId="0" fillId="0" borderId="45" xfId="0" applyNumberFormat="1" applyFont="1" applyFill="1" applyBorder="1" applyAlignment="1">
      <alignment horizontal="right" vertical="center"/>
    </xf>
    <xf numFmtId="4" fontId="6" fillId="0" borderId="45" xfId="0" applyNumberFormat="1" applyFont="1" applyFill="1" applyBorder="1" applyAlignment="1">
      <alignment horizontal="right" vertical="center" wrapText="1"/>
    </xf>
    <xf numFmtId="4" fontId="6" fillId="0" borderId="44" xfId="0" applyNumberFormat="1" applyFont="1" applyFill="1" applyBorder="1" applyAlignment="1">
      <alignment horizontal="right" vertical="center" wrapText="1"/>
    </xf>
    <xf numFmtId="0" fontId="0" fillId="39" borderId="24" xfId="0" applyFont="1" applyFill="1" applyBorder="1" applyAlignment="1">
      <alignment horizontal="left" vertical="center" wrapText="1"/>
    </xf>
    <xf numFmtId="4" fontId="84" fillId="0" borderId="23" xfId="0" applyNumberFormat="1" applyFont="1" applyFill="1" applyBorder="1" applyAlignment="1">
      <alignment horizontal="right" vertical="center" wrapText="1"/>
    </xf>
    <xf numFmtId="4" fontId="0" fillId="39" borderId="33"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0" borderId="13" xfId="0" applyFill="1" applyBorder="1" applyAlignment="1">
      <alignment horizontal="left" vertical="center" wrapText="1"/>
    </xf>
    <xf numFmtId="10" fontId="0" fillId="0" borderId="0" xfId="0" applyNumberFormat="1" applyBorder="1" applyAlignment="1">
      <alignment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84" fillId="39" borderId="23" xfId="0" applyNumberFormat="1" applyFont="1" applyFill="1" applyBorder="1" applyAlignment="1">
      <alignment horizontal="right" vertical="center"/>
    </xf>
    <xf numFmtId="4" fontId="84" fillId="0" borderId="26" xfId="0" applyNumberFormat="1" applyFont="1" applyFill="1" applyBorder="1" applyAlignment="1">
      <alignment horizontal="right" vertical="center" wrapText="1"/>
    </xf>
    <xf numFmtId="4" fontId="84" fillId="39" borderId="0" xfId="0" applyNumberFormat="1" applyFont="1" applyFill="1" applyBorder="1" applyAlignment="1">
      <alignment horizontal="right" vertical="center"/>
    </xf>
    <xf numFmtId="4" fontId="87" fillId="42" borderId="8" xfId="0" applyNumberFormat="1" applyFont="1" applyFill="1" applyBorder="1" applyAlignment="1">
      <alignment horizontal="right" vertical="center"/>
    </xf>
    <xf numFmtId="4" fontId="0" fillId="0" borderId="0" xfId="0" applyNumberFormat="1" applyBorder="1" applyAlignment="1">
      <alignment vertical="center"/>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4" fontId="0" fillId="39" borderId="45"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11"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58" fillId="4" borderId="51" xfId="0" applyNumberFormat="1" applyFont="1" applyFill="1" applyBorder="1" applyAlignment="1">
      <alignment horizontal="right" vertical="center"/>
    </xf>
    <xf numFmtId="10" fontId="0" fillId="0" borderId="35" xfId="0" applyNumberFormat="1" applyFont="1" applyBorder="1" applyAlignment="1">
      <alignment horizontal="center" vertical="center"/>
    </xf>
    <xf numFmtId="0" fontId="0" fillId="39" borderId="52" xfId="0" applyFont="1" applyFill="1" applyBorder="1" applyAlignment="1">
      <alignment horizontal="left" vertical="center" wrapText="1"/>
    </xf>
    <xf numFmtId="4" fontId="0" fillId="0" borderId="53" xfId="0" applyNumberFormat="1" applyFont="1" applyFill="1" applyBorder="1" applyAlignment="1">
      <alignment horizontal="right" vertical="center"/>
    </xf>
    <xf numFmtId="4" fontId="0" fillId="39" borderId="17" xfId="0" applyNumberFormat="1" applyFont="1" applyFill="1" applyBorder="1" applyAlignment="1">
      <alignment horizontal="right" vertical="center"/>
    </xf>
    <xf numFmtId="0" fontId="0" fillId="0" borderId="8" xfId="0" applyBorder="1" applyAlignment="1">
      <alignment horizontal="center" vertical="center" wrapText="1"/>
    </xf>
    <xf numFmtId="4" fontId="0" fillId="39" borderId="8" xfId="0" applyNumberFormat="1" applyFont="1" applyFill="1" applyBorder="1" applyAlignment="1">
      <alignment horizontal="right" vertical="center"/>
    </xf>
    <xf numFmtId="10" fontId="0" fillId="0" borderId="8" xfId="0" applyNumberFormat="1" applyFont="1" applyBorder="1" applyAlignment="1">
      <alignment horizontal="center" vertical="center"/>
    </xf>
    <xf numFmtId="4" fontId="58" fillId="7" borderId="54" xfId="0" applyNumberFormat="1" applyFont="1" applyFill="1" applyBorder="1" applyAlignment="1">
      <alignment horizontal="right" vertical="center"/>
    </xf>
    <xf numFmtId="0" fontId="0" fillId="7" borderId="54" xfId="0" applyFont="1" applyFill="1" applyBorder="1" applyAlignment="1">
      <alignment horizontal="center" vertical="center"/>
    </xf>
    <xf numFmtId="0" fontId="0" fillId="7" borderId="55" xfId="0" applyFont="1" applyFill="1" applyBorder="1" applyAlignment="1">
      <alignment horizontal="center" vertical="center"/>
    </xf>
    <xf numFmtId="0" fontId="0" fillId="7" borderId="56" xfId="0" applyFont="1" applyFill="1" applyBorder="1" applyAlignment="1">
      <alignment horizontal="center" vertical="center"/>
    </xf>
    <xf numFmtId="0" fontId="0" fillId="39" borderId="30" xfId="0" applyFill="1" applyBorder="1" applyAlignment="1">
      <alignment horizontal="left" vertical="center" wrapText="1"/>
    </xf>
    <xf numFmtId="10" fontId="58" fillId="4" borderId="57" xfId="0" applyNumberFormat="1" applyFont="1" applyFill="1" applyBorder="1" applyAlignment="1">
      <alignment horizontal="center" vertical="center"/>
    </xf>
    <xf numFmtId="4" fontId="77" fillId="39" borderId="8" xfId="0" applyNumberFormat="1" applyFont="1" applyFill="1" applyBorder="1" applyAlignment="1">
      <alignment horizontal="right" vertical="center"/>
    </xf>
    <xf numFmtId="4" fontId="84" fillId="39" borderId="8" xfId="0" applyNumberFormat="1" applyFont="1" applyFill="1" applyBorder="1" applyAlignment="1">
      <alignment horizontal="right" vertical="center"/>
    </xf>
    <xf numFmtId="0" fontId="6" fillId="39" borderId="8" xfId="0" applyFont="1" applyFill="1" applyBorder="1" applyAlignment="1">
      <alignment vertical="center" wrapText="1"/>
    </xf>
    <xf numFmtId="0" fontId="0" fillId="39" borderId="8" xfId="0" applyFont="1" applyFill="1" applyBorder="1" applyAlignment="1">
      <alignment horizontal="left" vertical="center" wrapText="1"/>
    </xf>
    <xf numFmtId="4" fontId="0" fillId="0" borderId="8" xfId="0" applyNumberFormat="1" applyBorder="1" applyAlignment="1">
      <alignment horizontal="right" vertical="center"/>
    </xf>
    <xf numFmtId="10" fontId="0" fillId="0" borderId="32" xfId="0" applyNumberFormat="1" applyFont="1" applyBorder="1" applyAlignment="1">
      <alignment horizontal="center" vertical="center"/>
    </xf>
    <xf numFmtId="0" fontId="6" fillId="0" borderId="58" xfId="51" applyFont="1" applyBorder="1" applyAlignment="1">
      <alignment horizontal="left" vertical="center" wrapText="1"/>
      <protection/>
    </xf>
    <xf numFmtId="0" fontId="0" fillId="39" borderId="13"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0" borderId="8" xfId="0" applyNumberFormat="1" applyFont="1" applyFill="1" applyBorder="1" applyAlignment="1">
      <alignment horizontal="right" vertical="center"/>
    </xf>
    <xf numFmtId="0" fontId="0" fillId="0" borderId="8" xfId="0" applyBorder="1" applyAlignment="1">
      <alignment horizontal="left" vertical="center" wrapText="1"/>
    </xf>
    <xf numFmtId="4" fontId="74" fillId="0" borderId="8" xfId="0" applyNumberFormat="1" applyFont="1" applyFill="1" applyBorder="1" applyAlignment="1">
      <alignment horizontal="right" vertical="center" wrapText="1"/>
    </xf>
    <xf numFmtId="0" fontId="0" fillId="0" borderId="26" xfId="0" applyFont="1" applyBorder="1" applyAlignment="1">
      <alignment vertical="center" wrapText="1"/>
    </xf>
    <xf numFmtId="4" fontId="58" fillId="3" borderId="57" xfId="0" applyNumberFormat="1" applyFont="1" applyFill="1" applyBorder="1" applyAlignment="1">
      <alignment horizontal="right" vertical="center"/>
    </xf>
    <xf numFmtId="4" fontId="58" fillId="42" borderId="57" xfId="0" applyNumberFormat="1" applyFont="1" applyFill="1" applyBorder="1" applyAlignment="1">
      <alignment horizontal="right" vertical="center"/>
    </xf>
    <xf numFmtId="4" fontId="58" fillId="7" borderId="59" xfId="0" applyNumberFormat="1" applyFont="1" applyFill="1" applyBorder="1" applyAlignment="1">
      <alignment horizontal="right" vertical="center"/>
    </xf>
    <xf numFmtId="4" fontId="58" fillId="7" borderId="60" xfId="0" applyNumberFormat="1" applyFont="1" applyFill="1" applyBorder="1" applyAlignment="1">
      <alignment horizontal="right" vertical="center"/>
    </xf>
    <xf numFmtId="10" fontId="11" fillId="7" borderId="57" xfId="0" applyNumberFormat="1" applyFont="1" applyFill="1" applyBorder="1" applyAlignment="1">
      <alignment horizontal="center" vertical="center" wrapText="1"/>
    </xf>
    <xf numFmtId="0" fontId="0" fillId="0" borderId="8" xfId="0" applyFont="1" applyBorder="1" applyAlignment="1">
      <alignment horizontal="left" vertical="center" wrapText="1"/>
    </xf>
    <xf numFmtId="164" fontId="0" fillId="39" borderId="8" xfId="0" applyNumberFormat="1" applyFont="1" applyFill="1" applyBorder="1" applyAlignment="1">
      <alignment vertical="center" wrapText="1"/>
    </xf>
    <xf numFmtId="4" fontId="0" fillId="0" borderId="8" xfId="0" applyNumberFormat="1" applyFont="1" applyFill="1" applyBorder="1" applyAlignment="1">
      <alignment horizontal="right" vertical="center"/>
    </xf>
    <xf numFmtId="4" fontId="0" fillId="0" borderId="50" xfId="0" applyNumberFormat="1" applyFont="1" applyFill="1" applyBorder="1" applyAlignment="1">
      <alignment horizontal="right" vertical="center"/>
    </xf>
    <xf numFmtId="0" fontId="0" fillId="0" borderId="50" xfId="0" applyBorder="1" applyAlignment="1">
      <alignment horizontal="left" vertical="center" wrapText="1"/>
    </xf>
    <xf numFmtId="0" fontId="0" fillId="0" borderId="8" xfId="0" applyBorder="1" applyAlignment="1">
      <alignment horizontal="left" vertical="center" wrapText="1"/>
    </xf>
    <xf numFmtId="10" fontId="0" fillId="0" borderId="32" xfId="0" applyNumberFormat="1" applyFont="1" applyBorder="1" applyAlignment="1">
      <alignment horizontal="center" vertical="center"/>
    </xf>
    <xf numFmtId="10" fontId="0" fillId="0" borderId="53" xfId="0" applyNumberFormat="1" applyFont="1" applyBorder="1" applyAlignment="1">
      <alignment horizontal="center" vertical="center"/>
    </xf>
    <xf numFmtId="0" fontId="0" fillId="0" borderId="50" xfId="0" applyBorder="1" applyAlignment="1">
      <alignment horizontal="center" vertical="center" wrapText="1"/>
    </xf>
    <xf numFmtId="0" fontId="0" fillId="0" borderId="50" xfId="0" applyBorder="1" applyAlignment="1">
      <alignment vertical="center" wrapText="1"/>
    </xf>
    <xf numFmtId="164" fontId="0" fillId="39" borderId="50" xfId="0" applyNumberFormat="1" applyFont="1" applyFill="1" applyBorder="1" applyAlignment="1">
      <alignment vertical="center" wrapText="1"/>
    </xf>
    <xf numFmtId="0" fontId="0" fillId="39" borderId="50" xfId="0" applyFont="1" applyFill="1" applyBorder="1" applyAlignment="1">
      <alignment horizontal="left" vertical="center" wrapText="1"/>
    </xf>
    <xf numFmtId="4" fontId="77" fillId="39" borderId="50" xfId="0" applyNumberFormat="1" applyFont="1" applyFill="1" applyBorder="1" applyAlignment="1">
      <alignment horizontal="right" vertical="center"/>
    </xf>
    <xf numFmtId="4" fontId="0" fillId="39" borderId="50" xfId="0" applyNumberFormat="1" applyFont="1" applyFill="1" applyBorder="1" applyAlignment="1">
      <alignment horizontal="right" vertical="center"/>
    </xf>
    <xf numFmtId="10" fontId="0" fillId="0" borderId="50"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1" xfId="0" applyFont="1" applyFill="1" applyBorder="1" applyAlignment="1">
      <alignment horizontal="left" vertical="center" wrapText="1"/>
    </xf>
    <xf numFmtId="4" fontId="0" fillId="0" borderId="32" xfId="0" applyNumberFormat="1" applyBorder="1" applyAlignment="1">
      <alignment horizontal="right" vertical="center"/>
    </xf>
    <xf numFmtId="4" fontId="0" fillId="0" borderId="0" xfId="0" applyNumberFormat="1" applyAlignment="1">
      <alignment horizont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36" xfId="0" applyFont="1" applyFill="1" applyBorder="1" applyAlignment="1">
      <alignment vertical="center" wrapText="1"/>
    </xf>
    <xf numFmtId="10" fontId="0" fillId="0" borderId="35" xfId="0" applyNumberFormat="1" applyFont="1" applyBorder="1" applyAlignment="1">
      <alignment horizontal="center" vertical="center"/>
    </xf>
    <xf numFmtId="0" fontId="0" fillId="0" borderId="32" xfId="0" applyBorder="1" applyAlignment="1">
      <alignment horizontal="center" vertical="center"/>
    </xf>
    <xf numFmtId="0" fontId="0" fillId="39" borderId="8" xfId="0" applyFont="1" applyFill="1" applyBorder="1" applyAlignment="1">
      <alignment horizontal="left" vertical="center" wrapText="1"/>
    </xf>
    <xf numFmtId="4" fontId="6" fillId="0" borderId="26" xfId="0" applyNumberFormat="1" applyFont="1" applyFill="1" applyBorder="1" applyAlignment="1">
      <alignment horizontal="right" vertical="center" wrapText="1"/>
    </xf>
    <xf numFmtId="0" fontId="0" fillId="39" borderId="13" xfId="0" applyFont="1" applyFill="1" applyBorder="1" applyAlignment="1">
      <alignment horizontal="left" vertical="center" wrapText="1"/>
    </xf>
    <xf numFmtId="0" fontId="58" fillId="42" borderId="0" xfId="0" applyFont="1" applyFill="1" applyAlignment="1">
      <alignment vertical="center"/>
    </xf>
    <xf numFmtId="0" fontId="0" fillId="39" borderId="50" xfId="0" applyFont="1" applyFill="1" applyBorder="1" applyAlignment="1">
      <alignment horizontal="left" vertical="center" wrapText="1"/>
    </xf>
    <xf numFmtId="4" fontId="76" fillId="39" borderId="26" xfId="0" applyNumberFormat="1" applyFont="1" applyFill="1" applyBorder="1" applyAlignment="1">
      <alignment horizontal="right" vertical="center"/>
    </xf>
    <xf numFmtId="4" fontId="77" fillId="0" borderId="26" xfId="0" applyNumberFormat="1" applyFont="1" applyFill="1" applyBorder="1" applyAlignment="1">
      <alignment vertical="center"/>
    </xf>
    <xf numFmtId="4" fontId="6" fillId="0" borderId="26" xfId="0" applyNumberFormat="1" applyFont="1" applyFill="1" applyBorder="1" applyAlignment="1">
      <alignment horizontal="right" vertical="center"/>
    </xf>
    <xf numFmtId="4" fontId="77" fillId="0" borderId="26" xfId="0" applyNumberFormat="1" applyFont="1" applyFill="1" applyBorder="1" applyAlignment="1">
      <alignment horizontal="right" vertical="center" wrapText="1"/>
    </xf>
    <xf numFmtId="4" fontId="68" fillId="0" borderId="26" xfId="0" applyNumberFormat="1" applyFont="1" applyFill="1" applyBorder="1" applyAlignment="1">
      <alignment horizontal="right" vertical="center" wrapText="1"/>
    </xf>
    <xf numFmtId="4" fontId="74" fillId="0" borderId="13" xfId="0" applyNumberFormat="1" applyFont="1" applyFill="1" applyBorder="1" applyAlignment="1">
      <alignment horizontal="right" vertical="center" wrapText="1"/>
    </xf>
    <xf numFmtId="4" fontId="84" fillId="0" borderId="26" xfId="0" applyNumberFormat="1" applyFont="1" applyFill="1" applyBorder="1" applyAlignment="1">
      <alignment horizontal="right" vertical="center"/>
    </xf>
    <xf numFmtId="4" fontId="77" fillId="0" borderId="26" xfId="0" applyNumberFormat="1" applyFont="1" applyFill="1" applyBorder="1" applyAlignment="1">
      <alignment horizontal="right" vertical="center"/>
    </xf>
    <xf numFmtId="4" fontId="6" fillId="0" borderId="24" xfId="0" applyNumberFormat="1" applyFont="1" applyFill="1" applyBorder="1" applyAlignment="1">
      <alignment horizontal="right" vertical="center" wrapText="1"/>
    </xf>
    <xf numFmtId="4" fontId="6" fillId="0" borderId="24" xfId="0" applyNumberFormat="1" applyFont="1" applyFill="1" applyBorder="1" applyAlignment="1">
      <alignment vertical="center"/>
    </xf>
    <xf numFmtId="4" fontId="6" fillId="0" borderId="32" xfId="0" applyNumberFormat="1" applyFont="1" applyFill="1" applyBorder="1" applyAlignment="1">
      <alignment vertical="center"/>
    </xf>
    <xf numFmtId="10" fontId="6" fillId="0" borderId="33" xfId="0" applyNumberFormat="1" applyFont="1" applyFill="1" applyBorder="1" applyAlignment="1">
      <alignment horizontal="center" vertical="center"/>
    </xf>
    <xf numFmtId="4" fontId="77" fillId="0" borderId="27" xfId="0" applyNumberFormat="1" applyFont="1" applyFill="1" applyBorder="1" applyAlignment="1">
      <alignment vertical="center"/>
    </xf>
    <xf numFmtId="0" fontId="92" fillId="0" borderId="27" xfId="0" applyFont="1" applyFill="1" applyBorder="1" applyAlignment="1">
      <alignment horizontal="right" vertical="center"/>
    </xf>
    <xf numFmtId="4" fontId="6" fillId="0" borderId="30" xfId="0" applyNumberFormat="1" applyFont="1" applyFill="1" applyBorder="1" applyAlignment="1">
      <alignment horizontal="right" vertical="center"/>
    </xf>
    <xf numFmtId="4" fontId="84" fillId="0" borderId="32" xfId="0" applyNumberFormat="1" applyFont="1" applyFill="1" applyBorder="1" applyAlignment="1">
      <alignment vertical="center"/>
    </xf>
    <xf numFmtId="4" fontId="77" fillId="0" borderId="23" xfId="0" applyNumberFormat="1" applyFont="1" applyFill="1" applyBorder="1" applyAlignment="1">
      <alignment horizontal="right" vertical="center" wrapText="1"/>
    </xf>
    <xf numFmtId="4" fontId="77" fillId="0" borderId="61"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vertical="center" wrapText="1"/>
    </xf>
    <xf numFmtId="0" fontId="0" fillId="0" borderId="8" xfId="0" applyBorder="1" applyAlignment="1">
      <alignment horizontal="left" vertical="center" wrapText="1"/>
    </xf>
    <xf numFmtId="0" fontId="6" fillId="39" borderId="30" xfId="0" applyFont="1" applyFill="1" applyBorder="1" applyAlignment="1">
      <alignment vertical="center" wrapText="1"/>
    </xf>
    <xf numFmtId="0" fontId="0" fillId="0" borderId="13" xfId="0" applyFont="1" applyBorder="1" applyAlignment="1">
      <alignment horizontal="left" vertical="center" wrapText="1"/>
    </xf>
    <xf numFmtId="0" fontId="0" fillId="39" borderId="8" xfId="0" applyFont="1" applyFill="1" applyBorder="1" applyAlignment="1">
      <alignment horizontal="left" vertical="center" wrapText="1"/>
    </xf>
    <xf numFmtId="0" fontId="0" fillId="0" borderId="8" xfId="0" applyBorder="1" applyAlignment="1">
      <alignment horizontal="left" vertical="center" wrapText="1"/>
    </xf>
    <xf numFmtId="4" fontId="0" fillId="0" borderId="8" xfId="0" applyNumberFormat="1" applyFont="1" applyFill="1" applyBorder="1" applyAlignment="1">
      <alignment horizontal="right" vertical="center" wrapText="1"/>
    </xf>
    <xf numFmtId="4" fontId="90" fillId="0" borderId="44" xfId="0" applyNumberFormat="1" applyFont="1" applyFill="1" applyBorder="1" applyAlignment="1">
      <alignment horizontal="left" vertical="center"/>
    </xf>
    <xf numFmtId="4" fontId="90" fillId="0" borderId="26" xfId="0" applyNumberFormat="1" applyFont="1" applyFill="1" applyBorder="1" applyAlignment="1">
      <alignment horizontal="left" vertical="center"/>
    </xf>
    <xf numFmtId="4" fontId="80" fillId="0" borderId="8" xfId="0" applyNumberFormat="1" applyFont="1" applyFill="1" applyBorder="1" applyAlignment="1">
      <alignment horizontal="left" vertical="center"/>
    </xf>
    <xf numFmtId="0" fontId="0" fillId="39" borderId="8" xfId="0" applyFont="1" applyFill="1" applyBorder="1" applyAlignment="1">
      <alignment horizontal="left" vertical="center" wrapText="1"/>
    </xf>
    <xf numFmtId="0" fontId="0" fillId="0" borderId="29" xfId="0" applyBorder="1" applyAlignment="1">
      <alignment vertical="center"/>
    </xf>
    <xf numFmtId="0" fontId="0" fillId="0" borderId="13"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4" fontId="77" fillId="0" borderId="30" xfId="0" applyNumberFormat="1" applyFont="1" applyFill="1" applyBorder="1" applyAlignment="1">
      <alignment horizontal="right" vertical="center"/>
    </xf>
    <xf numFmtId="4" fontId="77" fillId="0" borderId="44" xfId="0" applyNumberFormat="1" applyFont="1" applyFill="1" applyBorder="1" applyAlignment="1">
      <alignment horizontal="right" vertical="center"/>
    </xf>
    <xf numFmtId="4" fontId="77" fillId="0" borderId="30" xfId="0" applyNumberFormat="1" applyFont="1" applyBorder="1" applyAlignment="1">
      <alignment horizontal="right" vertical="center"/>
    </xf>
    <xf numFmtId="4" fontId="77" fillId="0" borderId="14" xfId="0" applyNumberFormat="1" applyFont="1" applyFill="1" applyBorder="1" applyAlignment="1">
      <alignment horizontal="right" vertical="center" wrapText="1"/>
    </xf>
    <xf numFmtId="4" fontId="77" fillId="0" borderId="13" xfId="0" applyNumberFormat="1" applyFont="1" applyFill="1" applyBorder="1" applyAlignment="1">
      <alignment horizontal="right" vertical="center"/>
    </xf>
    <xf numFmtId="0" fontId="78" fillId="0" borderId="0" xfId="0" applyFont="1" applyFill="1" applyBorder="1" applyAlignment="1">
      <alignment horizontal="left"/>
    </xf>
    <xf numFmtId="0" fontId="58" fillId="4" borderId="55"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78" fillId="0" borderId="0" xfId="0" applyFont="1" applyFill="1" applyBorder="1" applyAlignment="1">
      <alignment horizontal="right"/>
    </xf>
    <xf numFmtId="0" fontId="6" fillId="0" borderId="30" xfId="0" applyFont="1" applyFill="1" applyBorder="1" applyAlignment="1">
      <alignment horizontal="right" vertical="center"/>
    </xf>
    <xf numFmtId="0" fontId="0" fillId="0" borderId="0" xfId="0" applyAlignment="1">
      <alignment horizontal="right" vertical="center"/>
    </xf>
    <xf numFmtId="0" fontId="0" fillId="0" borderId="0" xfId="0" applyAlignment="1">
      <alignment horizontal="right"/>
    </xf>
    <xf numFmtId="4" fontId="77" fillId="0" borderId="27" xfId="0" applyNumberFormat="1" applyFont="1" applyBorder="1" applyAlignment="1">
      <alignment horizontal="right" vertic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10" fontId="0" fillId="0" borderId="8" xfId="0" applyNumberFormat="1" applyBorder="1" applyAlignment="1">
      <alignment horizontal="center" vertical="center"/>
    </xf>
    <xf numFmtId="10" fontId="0" fillId="0" borderId="53"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10" fontId="0" fillId="0" borderId="32" xfId="0" applyNumberFormat="1" applyBorder="1" applyAlignment="1">
      <alignment horizontal="center" vertical="center"/>
    </xf>
    <xf numFmtId="10" fontId="0" fillId="0" borderId="26" xfId="0" applyNumberFormat="1" applyBorder="1" applyAlignment="1">
      <alignment horizontal="center" vertical="center"/>
    </xf>
    <xf numFmtId="10" fontId="0" fillId="0" borderId="35" xfId="0" applyNumberFormat="1" applyFont="1" applyBorder="1" applyAlignment="1">
      <alignment horizontal="center" vertical="center"/>
    </xf>
    <xf numFmtId="0" fontId="0" fillId="0" borderId="32" xfId="0" applyBorder="1" applyAlignment="1">
      <alignment horizontal="center" vertical="center"/>
    </xf>
    <xf numFmtId="0" fontId="0" fillId="39" borderId="8"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13" xfId="0" applyFont="1" applyBorder="1" applyAlignment="1">
      <alignment horizontal="left" vertical="center" wrapText="1"/>
    </xf>
    <xf numFmtId="4" fontId="6" fillId="39" borderId="8"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4" fontId="0" fillId="0" borderId="8" xfId="0" applyNumberFormat="1" applyFont="1" applyBorder="1" applyAlignment="1">
      <alignment horizontal="center" vertical="center"/>
    </xf>
    <xf numFmtId="4" fontId="6" fillId="0" borderId="8" xfId="0" applyNumberFormat="1" applyFont="1" applyFill="1" applyBorder="1" applyAlignment="1">
      <alignment horizontal="center" vertical="center"/>
    </xf>
    <xf numFmtId="0" fontId="0" fillId="0" borderId="26" xfId="0" applyFont="1" applyFill="1" applyBorder="1" applyAlignment="1">
      <alignment vertical="center" wrapText="1"/>
    </xf>
    <xf numFmtId="0" fontId="0" fillId="0" borderId="26" xfId="0" applyFont="1" applyBorder="1" applyAlignment="1">
      <alignment vertical="center" wrapText="1"/>
    </xf>
    <xf numFmtId="0" fontId="0" fillId="0" borderId="8" xfId="0" applyFont="1" applyFill="1" applyBorder="1" applyAlignment="1">
      <alignment vertical="center" wrapText="1"/>
    </xf>
    <xf numFmtId="14" fontId="0" fillId="0" borderId="26" xfId="0" applyNumberFormat="1" applyFont="1" applyFill="1" applyBorder="1" applyAlignment="1">
      <alignment vertical="center" wrapText="1"/>
    </xf>
    <xf numFmtId="0" fontId="0" fillId="7" borderId="62" xfId="0" applyFont="1" applyFill="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Fill="1" applyBorder="1" applyAlignment="1">
      <alignment vertical="center" wrapText="1"/>
    </xf>
    <xf numFmtId="0" fontId="6" fillId="0" borderId="8" xfId="0" applyFont="1" applyBorder="1" applyAlignment="1">
      <alignment horizontal="left" vertical="center" wrapText="1"/>
    </xf>
    <xf numFmtId="4" fontId="74" fillId="0" borderId="8" xfId="0" applyNumberFormat="1" applyFont="1" applyFill="1" applyBorder="1" applyAlignment="1">
      <alignment horizontal="right" vertical="center"/>
    </xf>
    <xf numFmtId="4" fontId="0" fillId="0" borderId="8" xfId="0" applyNumberFormat="1" applyBorder="1" applyAlignment="1">
      <alignment horizontal="center" vertical="center"/>
    </xf>
    <xf numFmtId="4" fontId="6" fillId="0" borderId="13" xfId="0" applyNumberFormat="1" applyFont="1" applyFill="1" applyBorder="1" applyAlignment="1">
      <alignment horizontal="center" vertical="center"/>
    </xf>
    <xf numFmtId="0" fontId="15" fillId="0" borderId="0" xfId="0" applyFont="1" applyFill="1" applyBorder="1" applyAlignment="1">
      <alignment horizontal="left"/>
    </xf>
    <xf numFmtId="0" fontId="40" fillId="4" borderId="15" xfId="0" applyFont="1" applyFill="1" applyBorder="1" applyAlignment="1">
      <alignment horizontal="center" vertical="center" wrapText="1"/>
    </xf>
    <xf numFmtId="4" fontId="6" fillId="0" borderId="8" xfId="0" applyNumberFormat="1" applyFont="1" applyBorder="1" applyAlignment="1">
      <alignment horizontal="left" vertical="center"/>
    </xf>
    <xf numFmtId="4" fontId="6" fillId="0" borderId="8" xfId="0" applyNumberFormat="1" applyFont="1" applyFill="1" applyBorder="1" applyAlignment="1">
      <alignment horizontal="left" vertical="center" wrapText="1"/>
    </xf>
    <xf numFmtId="4" fontId="11" fillId="4" borderId="55" xfId="0" applyNumberFormat="1" applyFont="1" applyFill="1" applyBorder="1" applyAlignment="1">
      <alignment horizontal="left" vertical="center"/>
    </xf>
    <xf numFmtId="0" fontId="6" fillId="0" borderId="30" xfId="0" applyFont="1" applyFill="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xf>
    <xf numFmtId="0" fontId="83" fillId="4" borderId="63" xfId="0" applyFont="1" applyFill="1" applyBorder="1" applyAlignment="1">
      <alignment horizontal="center" vertical="center" wrapText="1"/>
    </xf>
    <xf numFmtId="0" fontId="83" fillId="4" borderId="64" xfId="0" applyFont="1" applyFill="1" applyBorder="1" applyAlignment="1">
      <alignment horizontal="center" vertical="center" wrapText="1"/>
    </xf>
    <xf numFmtId="0" fontId="75" fillId="4" borderId="29" xfId="0" applyFont="1" applyFill="1" applyBorder="1" applyAlignment="1">
      <alignment horizontal="left" vertical="center" wrapText="1"/>
    </xf>
    <xf numFmtId="0" fontId="86" fillId="4" borderId="8" xfId="0" applyFont="1" applyFill="1" applyBorder="1" applyAlignment="1">
      <alignment horizontal="left" vertical="center" wrapText="1"/>
    </xf>
    <xf numFmtId="10" fontId="0" fillId="0" borderId="27" xfId="0" applyNumberFormat="1" applyBorder="1" applyAlignment="1">
      <alignment vertical="center"/>
    </xf>
    <xf numFmtId="10" fontId="0" fillId="0" borderId="26" xfId="0" applyNumberFormat="1" applyBorder="1" applyAlignment="1">
      <alignment vertical="center"/>
    </xf>
    <xf numFmtId="0" fontId="6" fillId="0" borderId="33" xfId="0" applyFont="1" applyFill="1" applyBorder="1" applyAlignment="1">
      <alignment vertical="center" wrapText="1"/>
    </xf>
    <xf numFmtId="0" fontId="58" fillId="0" borderId="65" xfId="0" applyFont="1" applyBorder="1" applyAlignment="1">
      <alignment horizontal="center" vertical="center"/>
    </xf>
    <xf numFmtId="0" fontId="58" fillId="0" borderId="59" xfId="0" applyFont="1" applyBorder="1" applyAlignment="1">
      <alignment horizontal="center" vertical="center"/>
    </xf>
    <xf numFmtId="0" fontId="58" fillId="0" borderId="55" xfId="0" applyFont="1" applyBorder="1" applyAlignment="1">
      <alignment horizontal="right" vertical="center" wrapText="1"/>
    </xf>
    <xf numFmtId="0" fontId="6" fillId="0" borderId="57" xfId="0" applyFont="1" applyBorder="1" applyAlignment="1">
      <alignment horizontal="center" vertical="center"/>
    </xf>
    <xf numFmtId="4" fontId="85" fillId="0" borderId="62" xfId="0" applyNumberFormat="1" applyFont="1" applyBorder="1" applyAlignment="1">
      <alignment vertical="center"/>
    </xf>
    <xf numFmtId="4" fontId="58" fillId="0" borderId="54" xfId="0" applyNumberFormat="1" applyFont="1" applyBorder="1" applyAlignment="1">
      <alignment horizontal="center" vertical="center"/>
    </xf>
    <xf numFmtId="0" fontId="0" fillId="39" borderId="50" xfId="0" applyFont="1" applyFill="1" applyBorder="1" applyAlignment="1">
      <alignment horizontal="left" vertical="center" wrapText="1"/>
    </xf>
    <xf numFmtId="0" fontId="0" fillId="0" borderId="26" xfId="0" applyFont="1" applyBorder="1" applyAlignment="1">
      <alignment vertical="center" wrapText="1"/>
    </xf>
    <xf numFmtId="0" fontId="0" fillId="0" borderId="36"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58" xfId="0" applyFont="1" applyFill="1" applyBorder="1" applyAlignment="1">
      <alignment vertical="center" wrapText="1"/>
    </xf>
    <xf numFmtId="0" fontId="0" fillId="0" borderId="8" xfId="0" applyFont="1" applyFill="1" applyBorder="1" applyAlignment="1">
      <alignment vertical="center" wrapText="1"/>
    </xf>
    <xf numFmtId="0" fontId="0" fillId="0" borderId="0" xfId="0" applyAlignment="1">
      <alignment wrapText="1"/>
    </xf>
    <xf numFmtId="4" fontId="77" fillId="0" borderId="26" xfId="0" applyNumberFormat="1" applyFont="1" applyBorder="1" applyAlignment="1">
      <alignment horizontal="right" vertical="center"/>
    </xf>
    <xf numFmtId="4" fontId="77" fillId="0" borderId="24" xfId="0" applyNumberFormat="1" applyFont="1" applyBorder="1" applyAlignment="1">
      <alignment horizontal="right" vertical="center"/>
    </xf>
    <xf numFmtId="4" fontId="0" fillId="0" borderId="8" xfId="0" applyNumberFormat="1" applyBorder="1" applyAlignment="1">
      <alignment/>
    </xf>
    <xf numFmtId="0" fontId="0" fillId="0" borderId="23" xfId="0" applyBorder="1" applyAlignment="1">
      <alignment/>
    </xf>
    <xf numFmtId="4" fontId="0" fillId="0" borderId="24" xfId="0" applyNumberFormat="1" applyBorder="1" applyAlignment="1">
      <alignment/>
    </xf>
    <xf numFmtId="0" fontId="0" fillId="0" borderId="25" xfId="0" applyBorder="1" applyAlignment="1">
      <alignment/>
    </xf>
    <xf numFmtId="4" fontId="0" fillId="0" borderId="15" xfId="0" applyNumberFormat="1" applyBorder="1" applyAlignment="1">
      <alignment/>
    </xf>
    <xf numFmtId="4" fontId="0" fillId="0" borderId="20" xfId="0" applyNumberFormat="1" applyBorder="1" applyAlignment="1">
      <alignment/>
    </xf>
    <xf numFmtId="4" fontId="0" fillId="0" borderId="11" xfId="0" applyNumberFormat="1" applyBorder="1" applyAlignment="1">
      <alignment/>
    </xf>
    <xf numFmtId="4" fontId="0" fillId="0" borderId="22" xfId="0" applyNumberFormat="1" applyBorder="1" applyAlignment="1">
      <alignment/>
    </xf>
    <xf numFmtId="0" fontId="0" fillId="0" borderId="21" xfId="0" applyBorder="1" applyAlignment="1">
      <alignment/>
    </xf>
    <xf numFmtId="0" fontId="0" fillId="0" borderId="66" xfId="0" applyBorder="1" applyAlignment="1">
      <alignment/>
    </xf>
    <xf numFmtId="4" fontId="0" fillId="0" borderId="27" xfId="0" applyNumberFormat="1" applyBorder="1" applyAlignment="1">
      <alignment/>
    </xf>
    <xf numFmtId="4" fontId="0" fillId="0" borderId="26" xfId="0" applyNumberFormat="1" applyBorder="1" applyAlignment="1">
      <alignment/>
    </xf>
    <xf numFmtId="4" fontId="0" fillId="0" borderId="18" xfId="0" applyNumberFormat="1" applyBorder="1" applyAlignment="1">
      <alignment/>
    </xf>
    <xf numFmtId="0" fontId="0" fillId="0" borderId="67" xfId="0" applyBorder="1" applyAlignment="1">
      <alignment wrapText="1"/>
    </xf>
    <xf numFmtId="0" fontId="0" fillId="0" borderId="68" xfId="0" applyBorder="1" applyAlignment="1">
      <alignment wrapText="1"/>
    </xf>
    <xf numFmtId="0" fontId="0" fillId="0" borderId="69" xfId="0" applyBorder="1" applyAlignment="1">
      <alignment wrapText="1"/>
    </xf>
    <xf numFmtId="4" fontId="58" fillId="0" borderId="55" xfId="0" applyNumberFormat="1" applyFont="1" applyBorder="1" applyAlignment="1">
      <alignment/>
    </xf>
    <xf numFmtId="4" fontId="58" fillId="0" borderId="56" xfId="0" applyNumberFormat="1" applyFont="1" applyBorder="1" applyAlignment="1">
      <alignment/>
    </xf>
    <xf numFmtId="0" fontId="58" fillId="0" borderId="70" xfId="0" applyFont="1" applyBorder="1" applyAlignment="1">
      <alignment horizontal="center"/>
    </xf>
    <xf numFmtId="0" fontId="58" fillId="0" borderId="71" xfId="0" applyFont="1" applyBorder="1" applyAlignment="1">
      <alignment horizontal="center"/>
    </xf>
    <xf numFmtId="0" fontId="58" fillId="0" borderId="72" xfId="0" applyFont="1" applyBorder="1" applyAlignment="1">
      <alignment horizontal="center"/>
    </xf>
    <xf numFmtId="0" fontId="58" fillId="0" borderId="73" xfId="0" applyFont="1" applyBorder="1" applyAlignment="1">
      <alignment horizontal="center"/>
    </xf>
    <xf numFmtId="0" fontId="0" fillId="0" borderId="8" xfId="0" applyFont="1" applyFill="1" applyBorder="1" applyAlignment="1">
      <alignment vertical="center" wrapText="1"/>
    </xf>
    <xf numFmtId="0" fontId="0" fillId="0" borderId="14" xfId="0" applyFont="1" applyFill="1" applyBorder="1" applyAlignment="1">
      <alignment vertical="center" wrapText="1"/>
    </xf>
    <xf numFmtId="0" fontId="0" fillId="39" borderId="8" xfId="0" applyFill="1" applyBorder="1" applyAlignment="1">
      <alignment horizontal="left" vertical="center" wrapText="1"/>
    </xf>
    <xf numFmtId="0" fontId="0" fillId="0" borderId="8" xfId="0" applyBorder="1" applyAlignment="1">
      <alignment horizontal="left" vertical="center" wrapText="1"/>
    </xf>
    <xf numFmtId="0" fontId="0" fillId="39" borderId="11" xfId="0" applyFill="1" applyBorder="1" applyAlignment="1">
      <alignment horizontal="left" vertical="center" wrapText="1"/>
    </xf>
    <xf numFmtId="0" fontId="0" fillId="39" borderId="8" xfId="0" applyFont="1" applyFill="1" applyBorder="1" applyAlignment="1">
      <alignment horizontal="left" vertical="center" wrapText="1"/>
    </xf>
    <xf numFmtId="4" fontId="6" fillId="0" borderId="26" xfId="0" applyNumberFormat="1" applyFont="1" applyFill="1" applyBorder="1" applyAlignment="1">
      <alignment vertical="center"/>
    </xf>
    <xf numFmtId="4" fontId="6" fillId="0" borderId="58" xfId="0" applyNumberFormat="1" applyFont="1" applyFill="1" applyBorder="1" applyAlignment="1">
      <alignment vertical="center"/>
    </xf>
    <xf numFmtId="0" fontId="0" fillId="0" borderId="26" xfId="0" applyFont="1" applyFill="1" applyBorder="1" applyAlignment="1">
      <alignment vertical="center" wrapText="1"/>
    </xf>
    <xf numFmtId="0" fontId="0" fillId="0" borderId="11" xfId="0" applyBorder="1" applyAlignment="1">
      <alignment horizontal="left" vertical="center" wrapText="1"/>
    </xf>
    <xf numFmtId="4" fontId="0" fillId="0" borderId="14" xfId="0" applyNumberFormat="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13" xfId="0" applyFont="1" applyFill="1" applyBorder="1" applyAlignment="1">
      <alignment horizontal="left" vertical="center" wrapText="1"/>
    </xf>
    <xf numFmtId="4" fontId="77" fillId="0" borderId="23" xfId="0" applyNumberFormat="1" applyFont="1" applyFill="1" applyBorder="1" applyAlignment="1">
      <alignment vertical="center"/>
    </xf>
    <xf numFmtId="4" fontId="84" fillId="0" borderId="49" xfId="0" applyNumberFormat="1" applyFont="1" applyFill="1" applyBorder="1" applyAlignment="1">
      <alignment horizontal="right" vertical="center" wrapText="1"/>
    </xf>
    <xf numFmtId="4" fontId="74" fillId="0" borderId="50" xfId="0" applyNumberFormat="1" applyFont="1" applyFill="1" applyBorder="1" applyAlignment="1">
      <alignment horizontal="right" vertical="center"/>
    </xf>
    <xf numFmtId="0" fontId="6" fillId="0" borderId="50" xfId="0" applyFont="1" applyFill="1" applyBorder="1" applyAlignment="1">
      <alignment horizontal="left" vertical="center" wrapText="1"/>
    </xf>
    <xf numFmtId="0" fontId="6" fillId="0" borderId="8" xfId="0" applyFont="1" applyFill="1" applyBorder="1" applyAlignment="1">
      <alignment horizontal="left" vertical="center" wrapText="1"/>
    </xf>
    <xf numFmtId="4" fontId="6" fillId="0" borderId="50" xfId="0" applyNumberFormat="1" applyFont="1" applyFill="1" applyBorder="1" applyAlignment="1">
      <alignment horizontal="left" vertical="center"/>
    </xf>
    <xf numFmtId="4" fontId="77" fillId="0" borderId="74" xfId="0" applyNumberFormat="1" applyFont="1" applyFill="1" applyBorder="1" applyAlignment="1">
      <alignment horizontal="right" vertical="center" wrapText="1"/>
    </xf>
    <xf numFmtId="4" fontId="6" fillId="0" borderId="50" xfId="0" applyNumberFormat="1" applyFont="1" applyFill="1" applyBorder="1" applyAlignment="1">
      <alignment horizontal="left" vertical="center" wrapText="1"/>
    </xf>
    <xf numFmtId="0" fontId="74" fillId="0" borderId="50" xfId="49" applyFont="1" applyBorder="1" applyAlignment="1">
      <alignment horizontal="left" vertical="center" wrapText="1"/>
      <protection/>
    </xf>
    <xf numFmtId="0" fontId="0" fillId="0" borderId="12" xfId="0" applyFont="1" applyFill="1" applyBorder="1" applyAlignment="1">
      <alignment horizontal="left" vertical="center" wrapText="1"/>
    </xf>
    <xf numFmtId="0" fontId="0" fillId="0" borderId="17" xfId="0" applyFont="1" applyFill="1" applyBorder="1" applyAlignment="1">
      <alignment horizontal="left" vertical="center" wrapText="1"/>
    </xf>
    <xf numFmtId="4" fontId="0" fillId="0" borderId="32" xfId="0" applyNumberFormat="1" applyFont="1" applyFill="1" applyBorder="1" applyAlignment="1">
      <alignment vertical="center"/>
    </xf>
    <xf numFmtId="4" fontId="0" fillId="0" borderId="14" xfId="0" applyNumberFormat="1" applyFont="1" applyFill="1" applyBorder="1" applyAlignment="1">
      <alignment horizontal="right" vertical="center"/>
    </xf>
    <xf numFmtId="10" fontId="0" fillId="0" borderId="53" xfId="0" applyNumberFormat="1" applyFont="1" applyFill="1" applyBorder="1" applyAlignment="1">
      <alignment horizontal="center" vertical="center"/>
    </xf>
    <xf numFmtId="0" fontId="0" fillId="0" borderId="33" xfId="0" applyFont="1" applyFill="1" applyBorder="1" applyAlignment="1">
      <alignment vertical="center" wrapText="1"/>
    </xf>
    <xf numFmtId="4" fontId="0" fillId="0" borderId="33" xfId="0" applyNumberFormat="1" applyFont="1" applyFill="1" applyBorder="1" applyAlignment="1">
      <alignment vertical="center"/>
    </xf>
    <xf numFmtId="4" fontId="0" fillId="0" borderId="13" xfId="0" applyNumberFormat="1" applyFont="1" applyFill="1" applyBorder="1" applyAlignment="1">
      <alignment horizontal="right" vertical="center"/>
    </xf>
    <xf numFmtId="10" fontId="0" fillId="0" borderId="33" xfId="0" applyNumberFormat="1" applyFont="1" applyFill="1" applyBorder="1" applyAlignment="1">
      <alignment horizontal="center" vertical="center"/>
    </xf>
    <xf numFmtId="0" fontId="0" fillId="0" borderId="8" xfId="0" applyFont="1" applyFill="1" applyBorder="1" applyAlignment="1">
      <alignment horizontal="left" vertical="center" wrapText="1"/>
    </xf>
    <xf numFmtId="0" fontId="0" fillId="0" borderId="13" xfId="0" applyFont="1" applyFill="1" applyBorder="1" applyAlignment="1">
      <alignment horizontal="left" vertical="center" wrapText="1"/>
    </xf>
    <xf numFmtId="4" fontId="0" fillId="0" borderId="33" xfId="0" applyNumberFormat="1" applyFont="1" applyFill="1" applyBorder="1" applyAlignment="1">
      <alignment horizontal="right" vertical="center"/>
    </xf>
    <xf numFmtId="0" fontId="0" fillId="0" borderId="23" xfId="0" applyFont="1" applyFill="1" applyBorder="1" applyAlignment="1">
      <alignment horizontal="center" vertical="center"/>
    </xf>
    <xf numFmtId="0" fontId="0" fillId="0" borderId="8" xfId="0" applyFont="1" applyFill="1" applyBorder="1" applyAlignment="1">
      <alignment vertical="center"/>
    </xf>
    <xf numFmtId="0" fontId="0" fillId="0" borderId="8" xfId="49" applyFont="1" applyBorder="1" applyAlignment="1">
      <alignment horizontal="left" vertical="center" wrapText="1"/>
      <protection/>
    </xf>
    <xf numFmtId="0" fontId="0" fillId="0" borderId="8" xfId="0" applyFont="1" applyBorder="1" applyAlignment="1">
      <alignment horizontal="left" vertical="center"/>
    </xf>
    <xf numFmtId="4" fontId="0" fillId="0" borderId="8" xfId="0" applyNumberFormat="1" applyFont="1" applyBorder="1" applyAlignment="1">
      <alignment horizontal="right" vertical="center"/>
    </xf>
    <xf numFmtId="4" fontId="0" fillId="0" borderId="13" xfId="0" applyNumberFormat="1" applyFont="1" applyFill="1" applyBorder="1" applyAlignment="1">
      <alignment vertical="center"/>
    </xf>
    <xf numFmtId="10" fontId="0" fillId="0" borderId="44" xfId="0" applyNumberFormat="1" applyFont="1" applyFill="1" applyBorder="1" applyAlignment="1">
      <alignment horizontal="center" vertical="center"/>
    </xf>
    <xf numFmtId="0" fontId="0" fillId="0" borderId="14" xfId="0" applyFont="1" applyFill="1" applyBorder="1" applyAlignment="1">
      <alignment horizontal="left" vertical="center" wrapText="1"/>
    </xf>
    <xf numFmtId="4" fontId="0" fillId="0" borderId="30" xfId="0" applyNumberFormat="1" applyFont="1" applyFill="1" applyBorder="1" applyAlignment="1">
      <alignment vertical="center" wrapText="1"/>
    </xf>
    <xf numFmtId="4" fontId="0" fillId="0" borderId="24" xfId="0" applyNumberFormat="1" applyFont="1" applyFill="1" applyBorder="1" applyAlignment="1">
      <alignment horizontal="right" vertical="center" wrapText="1"/>
    </xf>
    <xf numFmtId="4" fontId="0" fillId="0" borderId="13" xfId="0" applyNumberFormat="1" applyFont="1" applyFill="1" applyBorder="1" applyAlignment="1">
      <alignment horizontal="right" vertical="center" wrapText="1"/>
    </xf>
    <xf numFmtId="4" fontId="0" fillId="0" borderId="24" xfId="0" applyNumberFormat="1" applyFont="1" applyFill="1" applyBorder="1" applyAlignment="1">
      <alignment horizontal="right" vertical="center"/>
    </xf>
    <xf numFmtId="4" fontId="0" fillId="0" borderId="26" xfId="0" applyNumberFormat="1" applyFont="1" applyFill="1" applyBorder="1" applyAlignment="1">
      <alignment horizontal="right" vertical="center"/>
    </xf>
    <xf numFmtId="0" fontId="0" fillId="39" borderId="13" xfId="0" applyFont="1" applyFill="1" applyBorder="1" applyAlignment="1">
      <alignment horizontal="left" vertical="center" wrapText="1"/>
    </xf>
    <xf numFmtId="4" fontId="0" fillId="0" borderId="44" xfId="0" applyNumberFormat="1" applyFont="1" applyFill="1" applyBorder="1" applyAlignment="1">
      <alignment vertical="center"/>
    </xf>
    <xf numFmtId="4" fontId="0" fillId="0" borderId="30" xfId="0" applyNumberFormat="1" applyFont="1" applyFill="1" applyBorder="1" applyAlignment="1">
      <alignment vertical="center"/>
    </xf>
    <xf numFmtId="0" fontId="0" fillId="0" borderId="23" xfId="0" applyFont="1" applyFill="1" applyBorder="1" applyAlignment="1">
      <alignment horizontal="center" vertical="center" wrapText="1"/>
    </xf>
    <xf numFmtId="0" fontId="0" fillId="0" borderId="8" xfId="0" applyFont="1" applyFill="1" applyBorder="1" applyAlignment="1">
      <alignment vertical="center" wrapText="1"/>
    </xf>
    <xf numFmtId="4" fontId="0" fillId="0" borderId="24" xfId="0" applyNumberFormat="1" applyFont="1" applyFill="1" applyBorder="1" applyAlignment="1">
      <alignment vertical="center"/>
    </xf>
    <xf numFmtId="4" fontId="0" fillId="0" borderId="61" xfId="0" applyNumberFormat="1" applyFont="1" applyFill="1" applyBorder="1" applyAlignment="1">
      <alignment vertical="center"/>
    </xf>
    <xf numFmtId="4" fontId="0" fillId="0" borderId="35" xfId="0" applyNumberFormat="1" applyFont="1" applyFill="1" applyBorder="1" applyAlignment="1">
      <alignment vertical="center"/>
    </xf>
    <xf numFmtId="0" fontId="0" fillId="0" borderId="14" xfId="0" applyFont="1" applyFill="1" applyBorder="1" applyAlignment="1">
      <alignment horizontal="center" vertical="center" wrapText="1"/>
    </xf>
    <xf numFmtId="0" fontId="0" fillId="0" borderId="24" xfId="0" applyFont="1" applyFill="1" applyBorder="1" applyAlignment="1">
      <alignment horizontal="left" vertical="center" wrapText="1"/>
    </xf>
    <xf numFmtId="4" fontId="0" fillId="0" borderId="32" xfId="0" applyNumberFormat="1" applyFont="1" applyFill="1" applyBorder="1" applyAlignment="1">
      <alignment horizontal="right" vertical="center"/>
    </xf>
    <xf numFmtId="0" fontId="0" fillId="0" borderId="32" xfId="0" applyFont="1" applyFill="1" applyBorder="1" applyAlignment="1">
      <alignment horizontal="left" vertical="center" wrapText="1"/>
    </xf>
    <xf numFmtId="0" fontId="0" fillId="0" borderId="52" xfId="0" applyFont="1" applyFill="1" applyBorder="1" applyAlignment="1">
      <alignment horizontal="left" vertical="center" wrapText="1"/>
    </xf>
    <xf numFmtId="4" fontId="0" fillId="0" borderId="14" xfId="0" applyNumberFormat="1" applyFont="1" applyFill="1" applyBorder="1" applyAlignment="1">
      <alignment horizontal="center" vertical="center" wrapText="1"/>
    </xf>
    <xf numFmtId="4" fontId="0" fillId="0" borderId="14" xfId="0" applyNumberFormat="1" applyFont="1" applyFill="1" applyBorder="1" applyAlignment="1">
      <alignment vertical="center"/>
    </xf>
    <xf numFmtId="10" fontId="0" fillId="0" borderId="32" xfId="0" applyNumberFormat="1" applyFont="1" applyFill="1" applyBorder="1" applyAlignment="1">
      <alignment horizontal="center" vertical="center"/>
    </xf>
    <xf numFmtId="0" fontId="0" fillId="0" borderId="8" xfId="0" applyFont="1" applyFill="1" applyBorder="1" applyAlignment="1">
      <alignment horizontal="left" vertical="center"/>
    </xf>
    <xf numFmtId="0" fontId="0" fillId="0" borderId="24" xfId="0" applyFont="1" applyFill="1" applyBorder="1" applyAlignment="1">
      <alignment vertical="center" wrapText="1"/>
    </xf>
    <xf numFmtId="0" fontId="0" fillId="0" borderId="52" xfId="0" applyFont="1" applyFill="1" applyBorder="1" applyAlignment="1">
      <alignment vertical="center" wrapText="1"/>
    </xf>
    <xf numFmtId="4" fontId="0" fillId="0" borderId="52" xfId="0" applyNumberFormat="1" applyFont="1" applyFill="1" applyBorder="1" applyAlignment="1">
      <alignment vertical="center"/>
    </xf>
    <xf numFmtId="0" fontId="0" fillId="0" borderId="53" xfId="0" applyFont="1" applyFill="1" applyBorder="1" applyAlignment="1">
      <alignment vertical="center" wrapText="1"/>
    </xf>
    <xf numFmtId="0" fontId="0" fillId="0" borderId="50" xfId="0" applyFont="1" applyFill="1" applyBorder="1" applyAlignment="1">
      <alignment horizontal="left" vertical="center" wrapText="1"/>
    </xf>
    <xf numFmtId="0" fontId="0" fillId="0" borderId="37" xfId="0" applyFont="1" applyFill="1" applyBorder="1" applyAlignment="1">
      <alignment horizontal="left" vertical="center" wrapText="1"/>
    </xf>
    <xf numFmtId="10" fontId="0" fillId="0" borderId="35" xfId="0" applyNumberFormat="1" applyFont="1" applyFill="1" applyBorder="1" applyAlignment="1">
      <alignment horizontal="center" vertical="center"/>
    </xf>
    <xf numFmtId="0" fontId="0" fillId="0" borderId="75" xfId="0" applyFont="1" applyFill="1" applyBorder="1" applyAlignment="1">
      <alignment horizontal="left" vertical="center" wrapText="1"/>
    </xf>
    <xf numFmtId="0" fontId="0" fillId="0" borderId="74" xfId="0" applyFont="1" applyFill="1" applyBorder="1" applyAlignment="1">
      <alignment horizontal="center" vertical="center"/>
    </xf>
    <xf numFmtId="0" fontId="0" fillId="0" borderId="50" xfId="0" applyFont="1" applyBorder="1" applyAlignment="1">
      <alignment horizontal="left" vertical="center"/>
    </xf>
    <xf numFmtId="4" fontId="0" fillId="0" borderId="35" xfId="0" applyNumberFormat="1" applyFont="1" applyBorder="1" applyAlignment="1">
      <alignment horizontal="right" vertical="center"/>
    </xf>
    <xf numFmtId="4" fontId="0" fillId="0" borderId="37" xfId="0" applyNumberFormat="1" applyFont="1" applyBorder="1" applyAlignment="1">
      <alignment horizontal="right" vertical="center"/>
    </xf>
    <xf numFmtId="10" fontId="0" fillId="0" borderId="35" xfId="0" applyNumberFormat="1" applyFont="1" applyBorder="1" applyAlignment="1">
      <alignment horizontal="center" vertical="center"/>
    </xf>
    <xf numFmtId="0" fontId="0" fillId="0" borderId="35" xfId="0" applyFont="1" applyBorder="1" applyAlignment="1">
      <alignment vertical="center" wrapText="1"/>
    </xf>
    <xf numFmtId="0" fontId="0" fillId="0" borderId="33" xfId="0" applyFont="1" applyBorder="1" applyAlignment="1">
      <alignment vertical="center" wrapText="1"/>
    </xf>
    <xf numFmtId="0" fontId="0" fillId="0" borderId="76" xfId="0" applyFont="1" applyFill="1" applyBorder="1" applyAlignment="1">
      <alignment horizontal="left" vertical="center" wrapText="1"/>
    </xf>
    <xf numFmtId="0" fontId="0" fillId="0" borderId="56" xfId="0" applyFont="1" applyFill="1" applyBorder="1" applyAlignment="1">
      <alignment vertical="center" wrapText="1"/>
    </xf>
    <xf numFmtId="0" fontId="0" fillId="0" borderId="38" xfId="0" applyFont="1" applyFill="1" applyBorder="1" applyAlignment="1">
      <alignment vertical="center" wrapText="1"/>
    </xf>
    <xf numFmtId="0" fontId="0" fillId="0" borderId="45" xfId="0" applyFont="1" applyFill="1" applyBorder="1" applyAlignment="1">
      <alignment vertical="center" wrapText="1"/>
    </xf>
    <xf numFmtId="0" fontId="0" fillId="0" borderId="65" xfId="0" applyFont="1" applyFill="1" applyBorder="1" applyAlignment="1">
      <alignment horizontal="center" vertical="center"/>
    </xf>
    <xf numFmtId="4" fontId="0" fillId="0" borderId="32" xfId="0" applyNumberFormat="1" applyFont="1" applyBorder="1" applyAlignment="1">
      <alignment horizontal="right" vertical="center"/>
    </xf>
    <xf numFmtId="10" fontId="0" fillId="0" borderId="33" xfId="0" applyNumberFormat="1" applyFont="1" applyBorder="1" applyAlignment="1">
      <alignment horizontal="center" vertical="center"/>
    </xf>
    <xf numFmtId="0" fontId="0" fillId="0" borderId="38" xfId="0" applyFont="1" applyBorder="1" applyAlignment="1">
      <alignment vertical="center" wrapText="1"/>
    </xf>
    <xf numFmtId="0" fontId="0" fillId="0" borderId="8" xfId="0" applyFont="1" applyFill="1" applyBorder="1" applyAlignment="1">
      <alignment horizontal="center" vertical="center"/>
    </xf>
    <xf numFmtId="4" fontId="0" fillId="0" borderId="33" xfId="0" applyNumberFormat="1" applyFont="1" applyBorder="1" applyAlignment="1">
      <alignment horizontal="right" vertical="center"/>
    </xf>
    <xf numFmtId="0" fontId="0" fillId="4" borderId="55" xfId="0" applyFont="1" applyFill="1" applyBorder="1" applyAlignment="1">
      <alignment horizontal="left" vertical="center" wrapText="1"/>
    </xf>
    <xf numFmtId="0" fontId="0" fillId="4" borderId="55" xfId="0" applyFont="1" applyFill="1" applyBorder="1" applyAlignment="1">
      <alignment horizontal="left" vertical="center"/>
    </xf>
    <xf numFmtId="0" fontId="0" fillId="4" borderId="5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57" xfId="0" applyFont="1" applyBorder="1" applyAlignment="1">
      <alignment horizontal="center" vertical="center"/>
    </xf>
    <xf numFmtId="0" fontId="0" fillId="0" borderId="55" xfId="0" applyFont="1" applyBorder="1" applyAlignment="1">
      <alignment horizontal="center" vertical="center"/>
    </xf>
    <xf numFmtId="0" fontId="0" fillId="0" borderId="31"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Font="1" applyFill="1" applyBorder="1" applyAlignment="1">
      <alignment horizontal="center" vertical="center"/>
    </xf>
    <xf numFmtId="4" fontId="0" fillId="0" borderId="0" xfId="0" applyNumberFormat="1" applyFont="1" applyBorder="1" applyAlignment="1">
      <alignment vertical="center"/>
    </xf>
    <xf numFmtId="0" fontId="0" fillId="0" borderId="32" xfId="0" applyBorder="1" applyAlignment="1">
      <alignment horizontal="center" vertical="center"/>
    </xf>
    <xf numFmtId="14" fontId="0" fillId="0" borderId="26" xfId="0" applyNumberFormat="1" applyFont="1" applyFill="1" applyBorder="1" applyAlignment="1">
      <alignment vertical="center" wrapText="1"/>
    </xf>
    <xf numFmtId="0" fontId="0" fillId="0" borderId="33" xfId="0" applyFont="1" applyFill="1" applyBorder="1" applyAlignment="1">
      <alignment vertical="center" wrapText="1"/>
    </xf>
    <xf numFmtId="0" fontId="0" fillId="0" borderId="33" xfId="0" applyFont="1" applyFill="1" applyBorder="1" applyAlignment="1">
      <alignment vertical="center" wrapText="1"/>
    </xf>
    <xf numFmtId="4" fontId="77" fillId="0" borderId="26" xfId="0" applyNumberFormat="1" applyFont="1" applyFill="1" applyBorder="1" applyAlignment="1">
      <alignment horizontal="right" vertical="center" wrapText="1"/>
    </xf>
    <xf numFmtId="0" fontId="6" fillId="0" borderId="8" xfId="0" applyFont="1" applyFill="1" applyBorder="1" applyAlignment="1">
      <alignment horizontal="left" vertical="center" wrapText="1"/>
    </xf>
    <xf numFmtId="0" fontId="0" fillId="0" borderId="33" xfId="0" applyFont="1" applyFill="1" applyBorder="1" applyAlignment="1">
      <alignment vertical="center" wrapText="1"/>
    </xf>
    <xf numFmtId="0" fontId="0" fillId="0" borderId="8" xfId="0" applyFont="1" applyFill="1" applyBorder="1" applyAlignment="1">
      <alignment horizontal="left" vertical="center" wrapText="1"/>
    </xf>
    <xf numFmtId="10" fontId="58" fillId="4" borderId="34" xfId="0" applyNumberFormat="1" applyFont="1" applyFill="1" applyBorder="1" applyAlignment="1">
      <alignment horizontal="center" vertical="center"/>
    </xf>
    <xf numFmtId="0" fontId="74" fillId="0" borderId="15" xfId="49" applyFont="1" applyBorder="1" applyAlignment="1">
      <alignment horizontal="left" vertical="center" wrapText="1"/>
      <protection/>
    </xf>
    <xf numFmtId="4" fontId="74" fillId="0" borderId="15" xfId="0" applyNumberFormat="1" applyFont="1" applyFill="1" applyBorder="1" applyAlignment="1">
      <alignment horizontal="right" vertical="center" wrapText="1"/>
    </xf>
    <xf numFmtId="4" fontId="6" fillId="0" borderId="64" xfId="0" applyNumberFormat="1" applyFont="1" applyFill="1" applyBorder="1" applyAlignment="1">
      <alignment horizontal="left" vertical="center" wrapText="1"/>
    </xf>
    <xf numFmtId="0" fontId="6" fillId="0" borderId="15" xfId="0" applyFont="1" applyFill="1" applyBorder="1" applyAlignment="1">
      <alignment horizontal="left" vertical="center" wrapText="1"/>
    </xf>
    <xf numFmtId="4" fontId="0" fillId="0" borderId="31" xfId="0" applyNumberFormat="1" applyFont="1" applyBorder="1" applyAlignment="1">
      <alignment horizontal="right" vertical="center"/>
    </xf>
    <xf numFmtId="4" fontId="77" fillId="0" borderId="16" xfId="0" applyNumberFormat="1" applyFont="1" applyBorder="1" applyAlignment="1">
      <alignment horizontal="right" vertical="center"/>
    </xf>
    <xf numFmtId="10" fontId="0" fillId="0" borderId="31" xfId="0" applyNumberFormat="1" applyFont="1" applyBorder="1" applyAlignment="1">
      <alignment horizontal="center" vertical="center"/>
    </xf>
    <xf numFmtId="0" fontId="58" fillId="4" borderId="39" xfId="0" applyFont="1" applyFill="1" applyBorder="1" applyAlignment="1">
      <alignment vertical="center" wrapText="1"/>
    </xf>
    <xf numFmtId="0" fontId="58" fillId="4" borderId="7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64" xfId="0" applyFont="1" applyBorder="1" applyAlignment="1">
      <alignment horizontal="left" vertical="center"/>
    </xf>
    <xf numFmtId="0" fontId="0" fillId="0" borderId="24" xfId="0" applyFont="1" applyFill="1" applyBorder="1" applyAlignment="1">
      <alignment horizontal="left" vertical="center" wrapText="1"/>
    </xf>
    <xf numFmtId="0" fontId="0" fillId="0" borderId="78" xfId="0" applyBorder="1" applyAlignment="1">
      <alignment/>
    </xf>
    <xf numFmtId="0" fontId="0" fillId="0" borderId="20" xfId="0" applyFont="1" applyFill="1" applyBorder="1" applyAlignment="1">
      <alignment horizontal="left" vertical="center" wrapText="1"/>
    </xf>
    <xf numFmtId="0" fontId="0" fillId="4" borderId="56" xfId="0" applyFont="1" applyFill="1" applyBorder="1" applyAlignment="1">
      <alignment horizontal="center" vertical="center"/>
    </xf>
    <xf numFmtId="0" fontId="0" fillId="39" borderId="79" xfId="0" applyFill="1" applyBorder="1" applyAlignment="1">
      <alignment horizontal="left" vertical="center" wrapText="1"/>
    </xf>
    <xf numFmtId="0" fontId="6" fillId="39" borderId="39" xfId="0" applyFont="1" applyFill="1" applyBorder="1" applyAlignment="1">
      <alignment vertical="center" wrapText="1"/>
    </xf>
    <xf numFmtId="0" fontId="0" fillId="0" borderId="80" xfId="0" applyBorder="1" applyAlignment="1">
      <alignment horizontal="center" vertical="center" wrapText="1"/>
    </xf>
    <xf numFmtId="0" fontId="0" fillId="39" borderId="80" xfId="0" applyFont="1" applyFill="1" applyBorder="1" applyAlignment="1">
      <alignment horizontal="left" vertical="center" wrapText="1"/>
    </xf>
    <xf numFmtId="4" fontId="0" fillId="0" borderId="80" xfId="0" applyNumberFormat="1" applyBorder="1" applyAlignment="1">
      <alignment horizontal="center" vertical="center"/>
    </xf>
    <xf numFmtId="0" fontId="0" fillId="0" borderId="80" xfId="0" applyBorder="1" applyAlignment="1">
      <alignment horizontal="left" vertical="center" wrapText="1"/>
    </xf>
    <xf numFmtId="0" fontId="0" fillId="39" borderId="81" xfId="0" applyFont="1" applyFill="1" applyBorder="1" applyAlignment="1">
      <alignment horizontal="left" vertical="center" wrapText="1"/>
    </xf>
    <xf numFmtId="4" fontId="0" fillId="0" borderId="77" xfId="0" applyNumberFormat="1" applyFont="1" applyFill="1" applyBorder="1" applyAlignment="1">
      <alignment horizontal="right" vertical="center" wrapText="1"/>
    </xf>
    <xf numFmtId="4" fontId="0" fillId="0" borderId="77" xfId="0" applyNumberFormat="1" applyFont="1" applyFill="1" applyBorder="1" applyAlignment="1">
      <alignment horizontal="right" vertical="center"/>
    </xf>
    <xf numFmtId="4" fontId="77" fillId="39" borderId="79" xfId="0" applyNumberFormat="1" applyFont="1" applyFill="1" applyBorder="1" applyAlignment="1">
      <alignment horizontal="right" vertical="center"/>
    </xf>
    <xf numFmtId="10" fontId="0" fillId="0" borderId="82" xfId="0" applyNumberFormat="1" applyFont="1" applyBorder="1" applyAlignment="1">
      <alignment horizontal="center" vertical="center"/>
    </xf>
    <xf numFmtId="4" fontId="0" fillId="39" borderId="48" xfId="0" applyNumberFormat="1" applyFont="1" applyFill="1" applyBorder="1" applyAlignment="1">
      <alignment horizontal="right" vertical="center"/>
    </xf>
    <xf numFmtId="10" fontId="0" fillId="0" borderId="30" xfId="0" applyNumberFormat="1" applyBorder="1" applyAlignment="1">
      <alignment horizontal="center" vertical="center"/>
    </xf>
    <xf numFmtId="4" fontId="58" fillId="42" borderId="62" xfId="0" applyNumberFormat="1" applyFont="1" applyFill="1" applyBorder="1" applyAlignment="1">
      <alignment horizontal="right" vertical="center"/>
    </xf>
    <xf numFmtId="4" fontId="58" fillId="4" borderId="54"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14" fontId="0" fillId="0" borderId="26" xfId="0" applyNumberFormat="1" applyFont="1" applyFill="1" applyBorder="1" applyAlignment="1">
      <alignment vertical="center" wrapText="1"/>
    </xf>
    <xf numFmtId="0" fontId="0" fillId="0" borderId="8" xfId="0" applyFont="1" applyFill="1" applyBorder="1" applyAlignment="1">
      <alignment vertical="center" wrapText="1"/>
    </xf>
    <xf numFmtId="0" fontId="0" fillId="0" borderId="8" xfId="0" applyBorder="1" applyAlignment="1">
      <alignment horizontal="left" vertical="center" wrapText="1"/>
    </xf>
    <xf numFmtId="0" fontId="0" fillId="0" borderId="26" xfId="0" applyFont="1" applyBorder="1" applyAlignment="1">
      <alignment vertical="center" wrapText="1"/>
    </xf>
    <xf numFmtId="0" fontId="0" fillId="39" borderId="8" xfId="0" applyFont="1" applyFill="1" applyBorder="1" applyAlignment="1">
      <alignment horizontal="left" vertical="center" wrapText="1"/>
    </xf>
    <xf numFmtId="14" fontId="0" fillId="0" borderId="26" xfId="0" applyNumberFormat="1" applyFont="1" applyFill="1" applyBorder="1" applyAlignment="1">
      <alignment vertical="center" wrapText="1"/>
    </xf>
    <xf numFmtId="0" fontId="0" fillId="39" borderId="11"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14" fontId="0" fillId="0" borderId="26" xfId="0" applyNumberFormat="1" applyFont="1" applyFill="1" applyBorder="1" applyAlignment="1">
      <alignment vertical="center" wrapText="1"/>
    </xf>
    <xf numFmtId="0" fontId="0" fillId="0" borderId="26" xfId="0" applyFont="1" applyFill="1" applyBorder="1" applyAlignment="1">
      <alignment vertical="center" wrapText="1"/>
    </xf>
    <xf numFmtId="0" fontId="0" fillId="0" borderId="76" xfId="0" applyFont="1" applyBorder="1" applyAlignment="1">
      <alignment vertical="center" wrapText="1"/>
    </xf>
    <xf numFmtId="4" fontId="77" fillId="0" borderId="18" xfId="0" applyNumberFormat="1" applyFont="1" applyBorder="1" applyAlignment="1">
      <alignment horizontal="right" vertical="center"/>
    </xf>
    <xf numFmtId="0" fontId="0" fillId="0" borderId="31" xfId="0" applyFont="1" applyBorder="1" applyAlignment="1">
      <alignment vertical="center" wrapText="1"/>
    </xf>
    <xf numFmtId="14" fontId="0" fillId="0" borderId="79" xfId="0" applyNumberFormat="1" applyFont="1" applyFill="1" applyBorder="1" applyAlignment="1">
      <alignment vertical="center" wrapText="1"/>
    </xf>
    <xf numFmtId="0" fontId="87" fillId="41" borderId="13" xfId="0" applyFont="1" applyFill="1" applyBorder="1" applyAlignment="1">
      <alignment horizontal="left" vertical="center" wrapText="1"/>
    </xf>
    <xf numFmtId="0" fontId="87" fillId="41" borderId="44" xfId="0" applyFont="1" applyFill="1" applyBorder="1" applyAlignment="1">
      <alignment horizontal="left" vertical="center" wrapText="1"/>
    </xf>
    <xf numFmtId="0" fontId="87" fillId="41" borderId="26" xfId="0" applyFont="1" applyFill="1" applyBorder="1" applyAlignment="1">
      <alignment horizontal="left" vertical="center" wrapText="1"/>
    </xf>
    <xf numFmtId="4" fontId="80" fillId="0" borderId="8" xfId="0" applyNumberFormat="1" applyFont="1" applyFill="1" applyBorder="1" applyAlignment="1">
      <alignment horizontal="left" vertical="center"/>
    </xf>
    <xf numFmtId="4" fontId="31" fillId="0" borderId="13" xfId="0" applyNumberFormat="1" applyFont="1" applyFill="1" applyBorder="1" applyAlignment="1">
      <alignment horizontal="left" vertical="center"/>
    </xf>
    <xf numFmtId="4" fontId="31" fillId="0" borderId="44" xfId="0" applyNumberFormat="1" applyFont="1" applyFill="1" applyBorder="1" applyAlignment="1">
      <alignment horizontal="left" vertical="center"/>
    </xf>
    <xf numFmtId="4" fontId="31" fillId="0" borderId="26" xfId="0" applyNumberFormat="1" applyFont="1" applyFill="1" applyBorder="1" applyAlignment="1">
      <alignment horizontal="left" vertical="center"/>
    </xf>
    <xf numFmtId="0" fontId="93" fillId="0" borderId="0" xfId="0" applyFont="1" applyAlignment="1">
      <alignment horizontal="center" wrapText="1"/>
    </xf>
    <xf numFmtId="0" fontId="80" fillId="0" borderId="8" xfId="0" applyFont="1" applyBorder="1" applyAlignment="1">
      <alignment horizontal="left" vertical="top" wrapText="1"/>
    </xf>
    <xf numFmtId="4" fontId="87" fillId="0" borderId="44" xfId="0" applyNumberFormat="1" applyFont="1" applyFill="1" applyBorder="1" applyAlignment="1">
      <alignment horizontal="left" vertical="center"/>
    </xf>
    <xf numFmtId="4" fontId="87" fillId="0" borderId="26" xfId="0" applyNumberFormat="1" applyFont="1" applyFill="1" applyBorder="1" applyAlignment="1">
      <alignment horizontal="left" vertical="center"/>
    </xf>
    <xf numFmtId="0" fontId="30" fillId="41" borderId="13" xfId="0" applyFont="1" applyFill="1" applyBorder="1" applyAlignment="1">
      <alignment horizontal="center" vertical="center" wrapText="1"/>
    </xf>
    <xf numFmtId="0" fontId="30" fillId="41" borderId="44" xfId="0" applyFont="1" applyFill="1" applyBorder="1" applyAlignment="1">
      <alignment horizontal="center" vertical="center" wrapText="1"/>
    </xf>
    <xf numFmtId="0" fontId="88" fillId="41" borderId="23" xfId="0" applyFont="1" applyFill="1" applyBorder="1" applyAlignment="1">
      <alignment horizontal="left" vertical="center" wrapText="1"/>
    </xf>
    <xf numFmtId="0" fontId="87" fillId="0" borderId="8" xfId="0" applyFont="1" applyBorder="1" applyAlignment="1">
      <alignment horizontal="left" vertical="top" wrapText="1"/>
    </xf>
    <xf numFmtId="0" fontId="87" fillId="7" borderId="8" xfId="0" applyFont="1" applyFill="1" applyBorder="1" applyAlignment="1">
      <alignment horizontal="left" vertical="center" wrapText="1"/>
    </xf>
    <xf numFmtId="0" fontId="87" fillId="7" borderId="13" xfId="0" applyFont="1" applyFill="1" applyBorder="1" applyAlignment="1">
      <alignment horizontal="left" vertical="center" wrapText="1"/>
    </xf>
    <xf numFmtId="0" fontId="87" fillId="4" borderId="8" xfId="0" applyFont="1" applyFill="1" applyBorder="1" applyAlignment="1">
      <alignment horizontal="left" vertical="center" wrapText="1"/>
    </xf>
    <xf numFmtId="0" fontId="87" fillId="4" borderId="13" xfId="0" applyFont="1" applyFill="1" applyBorder="1" applyAlignment="1">
      <alignment horizontal="left" vertical="center" wrapText="1"/>
    </xf>
    <xf numFmtId="0" fontId="88" fillId="41" borderId="33" xfId="0" applyFont="1" applyFill="1" applyBorder="1" applyAlignment="1">
      <alignment horizontal="left" vertical="center" wrapText="1"/>
    </xf>
    <xf numFmtId="0" fontId="87" fillId="0" borderId="16" xfId="0" applyFont="1" applyBorder="1" applyAlignment="1">
      <alignment horizontal="left" vertical="center" wrapText="1"/>
    </xf>
    <xf numFmtId="0" fontId="87" fillId="0" borderId="64" xfId="0" applyFont="1" applyBorder="1" applyAlignment="1">
      <alignment horizontal="left" vertical="center" wrapText="1"/>
    </xf>
    <xf numFmtId="4" fontId="80" fillId="0" borderId="13" xfId="0" applyNumberFormat="1" applyFont="1" applyFill="1" applyBorder="1" applyAlignment="1">
      <alignment horizontal="center" vertical="center" wrapText="1"/>
    </xf>
    <xf numFmtId="4" fontId="80" fillId="0" borderId="44" xfId="0" applyNumberFormat="1" applyFont="1" applyFill="1" applyBorder="1" applyAlignment="1">
      <alignment horizontal="center" vertical="center" wrapText="1"/>
    </xf>
    <xf numFmtId="4" fontId="80" fillId="0" borderId="26" xfId="0" applyNumberFormat="1" applyFont="1" applyFill="1" applyBorder="1" applyAlignment="1">
      <alignment horizontal="center" vertical="center" wrapText="1"/>
    </xf>
    <xf numFmtId="4" fontId="80" fillId="0" borderId="8" xfId="0" applyNumberFormat="1" applyFont="1" applyFill="1" applyBorder="1" applyAlignment="1">
      <alignment horizontal="left" vertical="center" wrapText="1"/>
    </xf>
    <xf numFmtId="0" fontId="88" fillId="41" borderId="61" xfId="0" applyFont="1" applyFill="1" applyBorder="1" applyAlignment="1">
      <alignment horizontal="center" vertical="center" wrapText="1"/>
    </xf>
    <xf numFmtId="0" fontId="88" fillId="41" borderId="44" xfId="0" applyFont="1" applyFill="1" applyBorder="1" applyAlignment="1">
      <alignment horizontal="center" vertical="center" wrapText="1"/>
    </xf>
    <xf numFmtId="0" fontId="88" fillId="41" borderId="45" xfId="0" applyFont="1" applyFill="1" applyBorder="1" applyAlignment="1">
      <alignment horizontal="center" vertical="center" wrapText="1"/>
    </xf>
    <xf numFmtId="0" fontId="87" fillId="41" borderId="41" xfId="0" applyFont="1" applyFill="1" applyBorder="1" applyAlignment="1">
      <alignment horizontal="left" vertical="center" wrapText="1"/>
    </xf>
    <xf numFmtId="0" fontId="87" fillId="41" borderId="42" xfId="0" applyFont="1" applyFill="1" applyBorder="1" applyAlignment="1">
      <alignment horizontal="left" vertical="center" wrapText="1"/>
    </xf>
    <xf numFmtId="0" fontId="88" fillId="41" borderId="8" xfId="0" applyFont="1" applyFill="1" applyBorder="1" applyAlignment="1">
      <alignment horizontal="left" vertical="center" wrapText="1"/>
    </xf>
    <xf numFmtId="0" fontId="88" fillId="41" borderId="13" xfId="0" applyFont="1" applyFill="1" applyBorder="1" applyAlignment="1">
      <alignment horizontal="left" vertical="center" wrapText="1"/>
    </xf>
    <xf numFmtId="0" fontId="88" fillId="3" borderId="33" xfId="0" applyFont="1" applyFill="1" applyBorder="1" applyAlignment="1">
      <alignment horizontal="left" vertical="center" wrapText="1"/>
    </xf>
    <xf numFmtId="4" fontId="80" fillId="0" borderId="13" xfId="0" applyNumberFormat="1" applyFont="1" applyFill="1" applyBorder="1" applyAlignment="1">
      <alignment horizontal="left" vertical="center"/>
    </xf>
    <xf numFmtId="4" fontId="80" fillId="0" borderId="44" xfId="0" applyNumberFormat="1" applyFont="1" applyFill="1" applyBorder="1" applyAlignment="1">
      <alignment horizontal="left" vertical="center"/>
    </xf>
    <xf numFmtId="4" fontId="80" fillId="0" borderId="26" xfId="0" applyNumberFormat="1" applyFont="1" applyFill="1" applyBorder="1" applyAlignment="1">
      <alignment horizontal="left" vertical="center"/>
    </xf>
    <xf numFmtId="0" fontId="58" fillId="42" borderId="0" xfId="0" applyFont="1" applyFill="1" applyBorder="1" applyAlignment="1">
      <alignment horizontal="left" wrapText="1"/>
    </xf>
    <xf numFmtId="0" fontId="80" fillId="0" borderId="13" xfId="0" applyFont="1" applyBorder="1" applyAlignment="1">
      <alignment horizontal="left" vertical="top" wrapText="1"/>
    </xf>
    <xf numFmtId="0" fontId="80" fillId="0" borderId="44" xfId="0" applyFont="1" applyBorder="1" applyAlignment="1">
      <alignment horizontal="left" vertical="top" wrapText="1"/>
    </xf>
    <xf numFmtId="0" fontId="80" fillId="0" borderId="26" xfId="0" applyFont="1" applyBorder="1" applyAlignment="1">
      <alignment horizontal="left" vertical="top" wrapText="1"/>
    </xf>
    <xf numFmtId="0" fontId="0" fillId="0" borderId="74" xfId="0" applyBorder="1" applyAlignment="1">
      <alignment vertical="center" wrapText="1"/>
    </xf>
    <xf numFmtId="0" fontId="0" fillId="0" borderId="21" xfId="0" applyBorder="1" applyAlignment="1">
      <alignment vertical="center" wrapText="1"/>
    </xf>
    <xf numFmtId="0" fontId="0" fillId="39" borderId="37" xfId="0" applyFont="1" applyFill="1" applyBorder="1" applyAlignment="1">
      <alignment horizontal="left" vertical="center" wrapText="1"/>
    </xf>
    <xf numFmtId="0" fontId="0" fillId="0" borderId="52" xfId="0" applyBorder="1" applyAlignment="1">
      <alignment horizontal="left" vertical="center" wrapText="1"/>
    </xf>
    <xf numFmtId="0" fontId="0" fillId="0" borderId="22" xfId="0" applyBorder="1" applyAlignment="1">
      <alignment horizontal="left" vertical="center" wrapText="1"/>
    </xf>
    <xf numFmtId="0" fontId="0" fillId="39" borderId="37" xfId="0" applyFont="1" applyFill="1" applyBorder="1" applyAlignment="1">
      <alignment horizontal="left" vertical="center" wrapText="1"/>
    </xf>
    <xf numFmtId="0" fontId="0" fillId="0" borderId="37" xfId="0" applyBorder="1" applyAlignment="1">
      <alignment horizontal="right" vertical="center"/>
    </xf>
    <xf numFmtId="0" fontId="0" fillId="0" borderId="22" xfId="0" applyBorder="1" applyAlignment="1">
      <alignment horizontal="right" vertical="center"/>
    </xf>
    <xf numFmtId="0" fontId="0" fillId="0" borderId="35" xfId="0" applyBorder="1" applyAlignment="1">
      <alignment horizontal="center" vertical="center"/>
    </xf>
    <xf numFmtId="0" fontId="0" fillId="0" borderId="32" xfId="0" applyBorder="1" applyAlignment="1">
      <alignment horizontal="center" vertical="center"/>
    </xf>
    <xf numFmtId="10" fontId="0" fillId="0" borderId="35" xfId="0" applyNumberFormat="1" applyFont="1" applyBorder="1" applyAlignment="1">
      <alignment horizontal="center" vertical="center"/>
    </xf>
    <xf numFmtId="10" fontId="0" fillId="0" borderId="53" xfId="0" applyNumberFormat="1" applyFont="1" applyBorder="1" applyAlignment="1">
      <alignment horizontal="center" vertical="center"/>
    </xf>
    <xf numFmtId="0" fontId="0" fillId="0" borderId="53" xfId="0" applyBorder="1" applyAlignment="1">
      <alignment horizontal="center" vertical="center"/>
    </xf>
    <xf numFmtId="4" fontId="0" fillId="0" borderId="35" xfId="0" applyNumberFormat="1" applyBorder="1" applyAlignment="1">
      <alignment horizontal="right" vertical="center"/>
    </xf>
    <xf numFmtId="4" fontId="0" fillId="0" borderId="32" xfId="0" applyNumberFormat="1" applyBorder="1" applyAlignment="1">
      <alignment horizontal="right" vertical="center"/>
    </xf>
    <xf numFmtId="4" fontId="77" fillId="0" borderId="74" xfId="0" applyNumberFormat="1" applyFont="1" applyBorder="1" applyAlignment="1">
      <alignment horizontal="right" vertical="center"/>
    </xf>
    <xf numFmtId="4" fontId="77" fillId="0" borderId="21" xfId="0" applyNumberFormat="1" applyFont="1" applyBorder="1" applyAlignment="1">
      <alignment horizontal="right" vertical="center"/>
    </xf>
    <xf numFmtId="4" fontId="74" fillId="0" borderId="50" xfId="0" applyNumberFormat="1" applyFont="1" applyFill="1" applyBorder="1" applyAlignment="1">
      <alignment horizontal="right" vertical="center"/>
    </xf>
    <xf numFmtId="4" fontId="74" fillId="0" borderId="12" xfId="0" applyNumberFormat="1" applyFont="1" applyFill="1" applyBorder="1" applyAlignment="1">
      <alignment horizontal="right"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74" xfId="0" applyFont="1" applyBorder="1" applyAlignment="1">
      <alignment vertical="center" wrapText="1"/>
    </xf>
    <xf numFmtId="4" fontId="0" fillId="0" borderId="37" xfId="0" applyNumberFormat="1" applyFont="1" applyBorder="1" applyAlignment="1">
      <alignment horizontal="right" vertical="center"/>
    </xf>
    <xf numFmtId="4" fontId="76" fillId="39" borderId="74" xfId="0" applyNumberFormat="1" applyFont="1" applyFill="1" applyBorder="1" applyAlignment="1">
      <alignment horizontal="right" vertical="center"/>
    </xf>
    <xf numFmtId="0" fontId="0" fillId="0" borderId="21" xfId="0" applyBorder="1" applyAlignment="1">
      <alignment horizontal="right" vertical="center"/>
    </xf>
    <xf numFmtId="4" fontId="0" fillId="39" borderId="35" xfId="0" applyNumberFormat="1" applyFont="1" applyFill="1" applyBorder="1" applyAlignment="1">
      <alignment horizontal="right" vertical="center"/>
    </xf>
    <xf numFmtId="0" fontId="0" fillId="0" borderId="32" xfId="0" applyBorder="1" applyAlignment="1">
      <alignment horizontal="right" vertical="center"/>
    </xf>
    <xf numFmtId="4" fontId="0" fillId="39" borderId="37" xfId="0" applyNumberFormat="1" applyFont="1" applyFill="1" applyBorder="1" applyAlignment="1">
      <alignment horizontal="right" vertical="center"/>
    </xf>
    <xf numFmtId="164" fontId="0" fillId="39" borderId="50" xfId="0" applyNumberFormat="1" applyFont="1" applyFill="1" applyBorder="1" applyAlignment="1">
      <alignment vertical="center" wrapText="1"/>
    </xf>
    <xf numFmtId="164" fontId="0" fillId="39" borderId="12" xfId="0" applyNumberFormat="1" applyFont="1" applyFill="1" applyBorder="1" applyAlignment="1">
      <alignment vertical="center" wrapText="1"/>
    </xf>
    <xf numFmtId="164" fontId="0" fillId="39" borderId="11" xfId="0" applyNumberFormat="1" applyFont="1" applyFill="1" applyBorder="1" applyAlignment="1">
      <alignment vertical="center" wrapText="1"/>
    </xf>
    <xf numFmtId="0" fontId="0" fillId="0" borderId="50" xfId="0"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6" fillId="0" borderId="50" xfId="0" applyFont="1" applyFill="1" applyBorder="1" applyAlignment="1">
      <alignment horizontal="left" vertical="center" wrapText="1"/>
    </xf>
    <xf numFmtId="4" fontId="0" fillId="0" borderId="50" xfId="0" applyNumberFormat="1" applyFont="1" applyFill="1" applyBorder="1" applyAlignment="1">
      <alignment horizontal="right" vertical="center"/>
    </xf>
    <xf numFmtId="4" fontId="0" fillId="0" borderId="11" xfId="0" applyNumberFormat="1" applyFont="1" applyFill="1" applyBorder="1" applyAlignment="1">
      <alignment horizontal="right" vertical="center"/>
    </xf>
    <xf numFmtId="0" fontId="0" fillId="0" borderId="37"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6" fillId="0" borderId="74" xfId="51" applyFont="1" applyBorder="1" applyAlignment="1">
      <alignment horizontal="left" vertical="center" wrapText="1"/>
      <protection/>
    </xf>
    <xf numFmtId="0" fontId="0" fillId="0" borderId="21" xfId="0" applyBorder="1" applyAlignment="1">
      <alignment horizontal="left" vertical="center" wrapText="1"/>
    </xf>
    <xf numFmtId="4" fontId="6" fillId="0" borderId="37" xfId="0" applyNumberFormat="1" applyFont="1" applyBorder="1" applyAlignment="1">
      <alignment horizontal="right" vertical="center"/>
    </xf>
    <xf numFmtId="4" fontId="77" fillId="39" borderId="74" xfId="0" applyNumberFormat="1" applyFont="1" applyFill="1" applyBorder="1" applyAlignment="1">
      <alignment horizontal="right" vertical="center"/>
    </xf>
    <xf numFmtId="0" fontId="77" fillId="0" borderId="21" xfId="0" applyFont="1" applyBorder="1" applyAlignment="1">
      <alignment horizontal="right" vertical="center"/>
    </xf>
    <xf numFmtId="0" fontId="0" fillId="0" borderId="50" xfId="0" applyFill="1" applyBorder="1" applyAlignment="1">
      <alignment horizontal="left" vertical="center" wrapText="1"/>
    </xf>
    <xf numFmtId="4" fontId="6" fillId="0" borderId="50" xfId="0" applyNumberFormat="1" applyFont="1" applyFill="1" applyBorder="1" applyAlignment="1">
      <alignment horizontal="center" vertical="center"/>
    </xf>
    <xf numFmtId="0" fontId="0" fillId="0" borderId="11" xfId="0" applyBorder="1" applyAlignment="1">
      <alignment horizontal="center" vertical="center"/>
    </xf>
    <xf numFmtId="164" fontId="0" fillId="39" borderId="50"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10" fontId="0" fillId="0" borderId="32" xfId="0" applyNumberFormat="1" applyFont="1" applyBorder="1" applyAlignment="1">
      <alignment horizontal="center" vertical="center"/>
    </xf>
    <xf numFmtId="0" fontId="6" fillId="0" borderId="8"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Border="1" applyAlignment="1">
      <alignment horizontal="center" vertical="center"/>
    </xf>
    <xf numFmtId="0" fontId="6" fillId="0" borderId="11" xfId="0" applyFont="1" applyBorder="1" applyAlignment="1">
      <alignment horizontal="center" vertical="center"/>
    </xf>
    <xf numFmtId="4" fontId="0" fillId="0" borderId="50" xfId="0" applyNumberFormat="1" applyFont="1" applyFill="1" applyBorder="1" applyAlignment="1">
      <alignment horizontal="center" vertical="center"/>
    </xf>
    <xf numFmtId="4" fontId="0" fillId="0" borderId="12" xfId="0" applyNumberFormat="1" applyFont="1" applyFill="1" applyBorder="1" applyAlignment="1">
      <alignment horizontal="center" vertical="center"/>
    </xf>
    <xf numFmtId="0" fontId="0" fillId="0" borderId="12" xfId="0" applyBorder="1" applyAlignment="1">
      <alignment horizontal="center" vertical="center"/>
    </xf>
    <xf numFmtId="4" fontId="0" fillId="0" borderId="50" xfId="0" applyNumberFormat="1" applyFont="1" applyFill="1" applyBorder="1" applyAlignment="1">
      <alignment horizontal="center" vertical="center"/>
    </xf>
    <xf numFmtId="0" fontId="0" fillId="39" borderId="50" xfId="0" applyFont="1" applyFill="1" applyBorder="1" applyAlignment="1">
      <alignment horizontal="left" vertical="center" wrapText="1"/>
    </xf>
    <xf numFmtId="0" fontId="0" fillId="39" borderId="50" xfId="0" applyFont="1" applyFill="1" applyBorder="1" applyAlignment="1">
      <alignment horizontal="left" vertical="center" wrapText="1"/>
    </xf>
    <xf numFmtId="0" fontId="0" fillId="39" borderId="50" xfId="0" applyFont="1" applyFill="1" applyBorder="1" applyAlignment="1">
      <alignment horizontal="left" vertical="center" wrapText="1"/>
    </xf>
    <xf numFmtId="0" fontId="0" fillId="39" borderId="12" xfId="0" applyFont="1" applyFill="1" applyBorder="1" applyAlignment="1">
      <alignment horizontal="left" vertical="center" wrapText="1"/>
    </xf>
    <xf numFmtId="0" fontId="6" fillId="0" borderId="8" xfId="51" applyFont="1" applyBorder="1" applyAlignment="1">
      <alignment horizontal="left" vertical="center" wrapText="1"/>
      <protection/>
    </xf>
    <xf numFmtId="0" fontId="0" fillId="0" borderId="8" xfId="0" applyBorder="1" applyAlignment="1">
      <alignment horizontal="left" vertical="center" wrapText="1"/>
    </xf>
    <xf numFmtId="0" fontId="0" fillId="0" borderId="74" xfId="0" applyFont="1" applyBorder="1" applyAlignment="1">
      <alignment vertical="center" wrapText="1"/>
    </xf>
    <xf numFmtId="0" fontId="0" fillId="39" borderId="50" xfId="0" applyFont="1" applyFill="1" applyBorder="1" applyAlignment="1">
      <alignment horizontal="left" vertical="center" wrapText="1"/>
    </xf>
    <xf numFmtId="0" fontId="0" fillId="39" borderId="52" xfId="0" applyFont="1" applyFill="1" applyBorder="1" applyAlignment="1">
      <alignment horizontal="left" vertical="center" wrapText="1"/>
    </xf>
    <xf numFmtId="0" fontId="0" fillId="39" borderId="22" xfId="0" applyFont="1" applyFill="1" applyBorder="1" applyAlignment="1">
      <alignment horizontal="left" vertical="center" wrapText="1"/>
    </xf>
    <xf numFmtId="0" fontId="6" fillId="0" borderId="74" xfId="0" applyFont="1" applyFill="1" applyBorder="1" applyAlignment="1">
      <alignment vertical="center" wrapText="1" shrinkToFit="1"/>
    </xf>
    <xf numFmtId="0" fontId="0" fillId="0" borderId="83" xfId="0" applyBorder="1" applyAlignment="1">
      <alignment vertical="center" wrapText="1" shrinkToFit="1"/>
    </xf>
    <xf numFmtId="0" fontId="0" fillId="0" borderId="21" xfId="0" applyBorder="1" applyAlignment="1">
      <alignment vertical="center" wrapText="1" shrinkToFit="1"/>
    </xf>
    <xf numFmtId="0" fontId="0" fillId="39" borderId="37" xfId="0" applyFont="1" applyFill="1" applyBorder="1" applyAlignment="1">
      <alignment horizontal="left" vertical="center" wrapText="1"/>
    </xf>
    <xf numFmtId="0" fontId="0" fillId="39" borderId="22" xfId="0" applyFont="1" applyFill="1" applyBorder="1" applyAlignment="1">
      <alignment horizontal="left" vertical="center" wrapText="1"/>
    </xf>
    <xf numFmtId="0" fontId="0" fillId="0" borderId="53" xfId="0" applyBorder="1" applyAlignment="1">
      <alignment horizontal="right" vertical="center"/>
    </xf>
    <xf numFmtId="0" fontId="77" fillId="0" borderId="83" xfId="0" applyFont="1" applyBorder="1" applyAlignment="1">
      <alignment horizontal="right" vertical="center"/>
    </xf>
    <xf numFmtId="0" fontId="0" fillId="0" borderId="52" xfId="0" applyBorder="1" applyAlignment="1">
      <alignment horizontal="right" vertical="center"/>
    </xf>
    <xf numFmtId="0" fontId="0" fillId="39" borderId="37" xfId="0" applyFont="1" applyFill="1" applyBorder="1" applyAlignment="1">
      <alignment horizontal="left" vertical="center" wrapText="1"/>
    </xf>
    <xf numFmtId="0" fontId="6" fillId="0" borderId="74" xfId="0" applyFont="1" applyBorder="1" applyAlignment="1">
      <alignment horizontal="left" vertical="center" wrapText="1"/>
    </xf>
    <xf numFmtId="0" fontId="6" fillId="0" borderId="21" xfId="0" applyFont="1" applyBorder="1" applyAlignment="1">
      <alignment horizontal="left" vertical="center" wrapText="1"/>
    </xf>
    <xf numFmtId="0" fontId="0" fillId="0" borderId="8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4"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0" fillId="0" borderId="50"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0" xfId="50" applyFont="1" applyBorder="1" applyAlignment="1">
      <alignment horizontal="left" vertical="center" wrapText="1"/>
      <protection/>
    </xf>
    <xf numFmtId="0" fontId="0" fillId="0" borderId="12" xfId="50" applyFont="1" applyBorder="1" applyAlignment="1">
      <alignment horizontal="left" vertical="center" wrapText="1"/>
      <protection/>
    </xf>
    <xf numFmtId="0" fontId="0" fillId="0" borderId="5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1" xfId="0" applyBorder="1" applyAlignment="1">
      <alignment horizontal="left" vertical="center"/>
    </xf>
    <xf numFmtId="4" fontId="0" fillId="0" borderId="12" xfId="0" applyNumberFormat="1" applyFont="1" applyFill="1" applyBorder="1" applyAlignment="1">
      <alignment horizontal="right" vertical="center"/>
    </xf>
    <xf numFmtId="0" fontId="0" fillId="0" borderId="11" xfId="0" applyFont="1" applyFill="1" applyBorder="1" applyAlignment="1">
      <alignment horizontal="left" vertical="center" wrapText="1"/>
    </xf>
    <xf numFmtId="4" fontId="0" fillId="0" borderId="50"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0" fontId="0" fillId="0" borderId="50" xfId="50" applyFont="1" applyBorder="1" applyAlignment="1">
      <alignment horizontal="left" vertical="center" wrapText="1"/>
      <protection/>
    </xf>
    <xf numFmtId="0" fontId="0" fillId="0" borderId="50" xfId="0" applyFont="1" applyBorder="1" applyAlignment="1">
      <alignment horizontal="left" vertical="center"/>
    </xf>
    <xf numFmtId="0" fontId="0" fillId="0" borderId="12" xfId="0" applyFont="1" applyBorder="1" applyAlignment="1">
      <alignment horizontal="left" vertical="center"/>
    </xf>
    <xf numFmtId="0" fontId="0" fillId="0" borderId="84" xfId="50" applyFont="1" applyBorder="1" applyAlignment="1">
      <alignment horizontal="left" vertical="center" wrapText="1"/>
      <protection/>
    </xf>
    <xf numFmtId="0" fontId="0" fillId="0" borderId="84" xfId="0" applyFont="1" applyBorder="1" applyAlignment="1">
      <alignment horizontal="left" vertical="center"/>
    </xf>
    <xf numFmtId="4" fontId="0" fillId="0" borderId="84" xfId="0" applyNumberFormat="1" applyFont="1" applyFill="1" applyBorder="1" applyAlignment="1">
      <alignment horizontal="right" vertical="center"/>
    </xf>
    <xf numFmtId="4" fontId="0" fillId="0" borderId="50" xfId="0" applyNumberFormat="1" applyFont="1" applyBorder="1" applyAlignment="1">
      <alignment horizontal="right" vertical="center"/>
    </xf>
    <xf numFmtId="4" fontId="0" fillId="0" borderId="12" xfId="0" applyNumberFormat="1" applyFont="1" applyBorder="1" applyAlignment="1">
      <alignment horizontal="right" vertical="center"/>
    </xf>
    <xf numFmtId="0" fontId="0" fillId="0" borderId="12" xfId="0" applyBorder="1" applyAlignment="1">
      <alignment horizontal="left" vertical="center"/>
    </xf>
    <xf numFmtId="0" fontId="0" fillId="0" borderId="50" xfId="0" applyFont="1" applyFill="1" applyBorder="1" applyAlignment="1">
      <alignment vertical="center" wrapText="1"/>
    </xf>
    <xf numFmtId="0" fontId="0" fillId="0" borderId="12" xfId="0" applyFont="1" applyFill="1" applyBorder="1" applyAlignment="1">
      <alignment vertical="center" wrapText="1"/>
    </xf>
    <xf numFmtId="0" fontId="0" fillId="0" borderId="11" xfId="0" applyBorder="1" applyAlignment="1">
      <alignment vertical="center" wrapText="1"/>
    </xf>
    <xf numFmtId="0" fontId="74" fillId="0" borderId="50" xfId="50" applyFont="1" applyBorder="1" applyAlignment="1">
      <alignment horizontal="left" vertical="center" wrapText="1"/>
      <protection/>
    </xf>
    <xf numFmtId="0" fontId="74" fillId="0" borderId="12" xfId="50" applyFont="1" applyBorder="1" applyAlignment="1">
      <alignment horizontal="left" vertical="center" wrapText="1"/>
      <protection/>
    </xf>
    <xf numFmtId="0" fontId="74" fillId="0" borderId="11" xfId="50" applyFont="1" applyBorder="1" applyAlignment="1">
      <alignment horizontal="left" vertical="center" wrapText="1"/>
      <protection/>
    </xf>
    <xf numFmtId="0" fontId="0" fillId="0" borderId="50"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6" fillId="0" borderId="50" xfId="0" applyFont="1" applyBorder="1" applyAlignment="1">
      <alignment horizontal="left" vertical="center" wrapText="1"/>
    </xf>
    <xf numFmtId="0" fontId="0" fillId="0" borderId="12" xfId="0" applyBorder="1" applyAlignment="1">
      <alignment/>
    </xf>
    <xf numFmtId="0" fontId="0" fillId="0" borderId="11" xfId="0" applyBorder="1" applyAlignment="1">
      <alignment/>
    </xf>
    <xf numFmtId="4" fontId="0" fillId="0" borderId="50"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4" fontId="6" fillId="0" borderId="50" xfId="0" applyNumberFormat="1" applyFont="1" applyBorder="1" applyAlignment="1">
      <alignment horizontal="center" vertical="center" wrapText="1"/>
    </xf>
    <xf numFmtId="4" fontId="0" fillId="0" borderId="50" xfId="0" applyNumberFormat="1" applyFont="1" applyFill="1" applyBorder="1" applyAlignment="1">
      <alignment horizontal="center" vertical="center"/>
    </xf>
    <xf numFmtId="4" fontId="6" fillId="0" borderId="12" xfId="0" applyNumberFormat="1" applyFont="1" applyFill="1" applyBorder="1" applyAlignment="1">
      <alignment horizontal="center" vertical="center"/>
    </xf>
    <xf numFmtId="4" fontId="74" fillId="0" borderId="50" xfId="0" applyNumberFormat="1" applyFont="1" applyBorder="1" applyAlignment="1">
      <alignment horizontal="right" vertical="center"/>
    </xf>
    <xf numFmtId="4" fontId="74" fillId="0" borderId="12" xfId="0" applyNumberFormat="1" applyFont="1" applyBorder="1" applyAlignment="1">
      <alignment horizontal="right" vertical="center"/>
    </xf>
    <xf numFmtId="4" fontId="74" fillId="0" borderId="11" xfId="0" applyNumberFormat="1" applyFont="1" applyBorder="1" applyAlignment="1">
      <alignment horizontal="right" vertical="center"/>
    </xf>
    <xf numFmtId="0" fontId="6" fillId="0" borderId="37" xfId="0" applyFont="1" applyFill="1" applyBorder="1" applyAlignment="1">
      <alignment horizontal="left" vertical="top" wrapText="1"/>
    </xf>
    <xf numFmtId="0" fontId="0" fillId="0" borderId="52" xfId="0" applyBorder="1" applyAlignment="1">
      <alignment horizontal="left" vertical="top" wrapText="1"/>
    </xf>
    <xf numFmtId="0" fontId="0" fillId="0" borderId="22" xfId="0" applyBorder="1" applyAlignment="1">
      <alignment horizontal="left" vertical="top" wrapText="1"/>
    </xf>
    <xf numFmtId="0" fontId="0" fillId="0" borderId="8" xfId="0" applyFont="1" applyFill="1" applyBorder="1" applyAlignment="1">
      <alignment horizontal="center" vertical="center" wrapText="1"/>
    </xf>
    <xf numFmtId="0" fontId="0" fillId="0" borderId="8" xfId="0" applyFont="1" applyBorder="1" applyAlignment="1">
      <alignment horizontal="left" vertical="center"/>
    </xf>
    <xf numFmtId="0" fontId="0" fillId="0" borderId="50" xfId="0" applyFont="1" applyBorder="1" applyAlignment="1">
      <alignment horizontal="left" vertical="center"/>
    </xf>
    <xf numFmtId="0" fontId="0" fillId="0" borderId="11" xfId="0" applyFont="1" applyBorder="1" applyAlignment="1">
      <alignment horizontal="left" vertical="center"/>
    </xf>
    <xf numFmtId="0" fontId="0" fillId="0" borderId="5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74" fillId="0" borderId="50" xfId="0" applyFont="1" applyBorder="1" applyAlignment="1">
      <alignment horizontal="left" vertical="center" wrapText="1"/>
    </xf>
    <xf numFmtId="0" fontId="74" fillId="0" borderId="11" xfId="0" applyFont="1" applyBorder="1" applyAlignment="1">
      <alignment horizontal="left" vertical="center" wrapText="1"/>
    </xf>
    <xf numFmtId="0" fontId="0" fillId="0" borderId="11" xfId="0" applyFont="1" applyBorder="1" applyAlignment="1">
      <alignment horizontal="left" vertical="center"/>
    </xf>
    <xf numFmtId="0" fontId="0" fillId="0" borderId="11" xfId="50" applyFont="1" applyBorder="1" applyAlignment="1">
      <alignment horizontal="left" vertical="center" wrapText="1"/>
      <protection/>
    </xf>
    <xf numFmtId="0" fontId="0" fillId="0" borderId="12" xfId="0" applyBorder="1" applyAlignment="1">
      <alignment/>
    </xf>
    <xf numFmtId="0" fontId="0" fillId="0" borderId="11" xfId="0" applyBorder="1" applyAlignment="1">
      <alignment/>
    </xf>
    <xf numFmtId="0" fontId="82" fillId="0" borderId="50" xfId="51" applyFont="1" applyBorder="1" applyAlignment="1">
      <alignment horizontal="left" vertical="center" wrapText="1"/>
      <protection/>
    </xf>
    <xf numFmtId="0" fontId="82" fillId="0" borderId="12" xfId="51" applyFont="1" applyBorder="1" applyAlignment="1">
      <alignment horizontal="left" vertical="center" wrapText="1"/>
      <protection/>
    </xf>
    <xf numFmtId="0" fontId="0" fillId="0" borderId="50" xfId="0" applyFont="1" applyFill="1" applyBorder="1" applyAlignment="1">
      <alignment vertical="center" wrapText="1"/>
    </xf>
    <xf numFmtId="0" fontId="0" fillId="0" borderId="12" xfId="0" applyFont="1" applyFill="1" applyBorder="1" applyAlignment="1">
      <alignment vertical="center" wrapText="1"/>
    </xf>
    <xf numFmtId="0" fontId="0" fillId="0" borderId="12" xfId="0" applyBorder="1" applyAlignment="1">
      <alignment vertical="center" wrapText="1"/>
    </xf>
    <xf numFmtId="0" fontId="0" fillId="0" borderId="8" xfId="0" applyFont="1" applyBorder="1" applyAlignment="1">
      <alignment horizontal="left" vertical="center" wrapText="1"/>
    </xf>
    <xf numFmtId="0" fontId="74" fillId="0" borderId="50" xfId="51" applyFont="1" applyBorder="1" applyAlignment="1">
      <alignment vertical="center" wrapText="1"/>
      <protection/>
    </xf>
    <xf numFmtId="0" fontId="0" fillId="0" borderId="50" xfId="0" applyFont="1" applyFill="1" applyBorder="1" applyAlignment="1">
      <alignment vertical="center" wrapText="1"/>
    </xf>
    <xf numFmtId="0" fontId="74" fillId="0" borderId="50" xfId="51" applyFont="1" applyBorder="1" applyAlignment="1">
      <alignment horizontal="left" vertical="center" wrapText="1"/>
      <protection/>
    </xf>
    <xf numFmtId="0" fontId="74" fillId="0" borderId="12" xfId="51" applyFont="1" applyBorder="1" applyAlignment="1">
      <alignment horizontal="left" vertical="center" wrapText="1"/>
      <protection/>
    </xf>
    <xf numFmtId="0" fontId="0" fillId="0" borderId="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0" fillId="0" borderId="5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50" xfId="0" applyBorder="1" applyAlignment="1">
      <alignment horizontal="center" vertical="center" wrapText="1"/>
    </xf>
    <xf numFmtId="0" fontId="0" fillId="0" borderId="50" xfId="0" applyFont="1" applyFill="1" applyBorder="1" applyAlignment="1">
      <alignment horizontal="center" vertical="center" wrapText="1"/>
    </xf>
    <xf numFmtId="0" fontId="76" fillId="0" borderId="30" xfId="0" applyFont="1" applyFill="1" applyBorder="1" applyAlignment="1">
      <alignment horizontal="left" vertical="center" wrapText="1"/>
    </xf>
    <xf numFmtId="0" fontId="0" fillId="0" borderId="50" xfId="0" applyBorder="1" applyAlignment="1">
      <alignment vertical="center" wrapText="1"/>
    </xf>
    <xf numFmtId="0" fontId="0" fillId="39" borderId="50" xfId="0" applyFill="1" applyBorder="1" applyAlignment="1">
      <alignment horizontal="left" vertical="center" wrapText="1"/>
    </xf>
    <xf numFmtId="0" fontId="0" fillId="39" borderId="12" xfId="0" applyFill="1" applyBorder="1" applyAlignment="1">
      <alignment horizontal="left" vertical="center" wrapText="1"/>
    </xf>
    <xf numFmtId="0" fontId="0" fillId="39" borderId="11" xfId="0" applyFill="1" applyBorder="1" applyAlignment="1">
      <alignment horizontal="left" vertical="center" wrapText="1"/>
    </xf>
    <xf numFmtId="0" fontId="0" fillId="0" borderId="12" xfId="51" applyFont="1" applyBorder="1" applyAlignment="1">
      <alignment vertical="center" wrapText="1"/>
      <protection/>
    </xf>
    <xf numFmtId="0" fontId="0" fillId="0" borderId="12" xfId="0" applyBorder="1" applyAlignment="1">
      <alignment vertical="center"/>
    </xf>
    <xf numFmtId="0" fontId="0" fillId="0" borderId="11" xfId="0" applyBorder="1" applyAlignment="1">
      <alignment vertical="center"/>
    </xf>
    <xf numFmtId="0" fontId="74" fillId="0" borderId="50" xfId="50" applyFont="1" applyFill="1" applyBorder="1" applyAlignment="1">
      <alignment horizontal="left" vertical="center" wrapText="1"/>
      <protection/>
    </xf>
    <xf numFmtId="0" fontId="0" fillId="0" borderId="50" xfId="0" applyFont="1" applyBorder="1" applyAlignment="1">
      <alignment horizontal="left" vertical="center" wrapText="1"/>
    </xf>
    <xf numFmtId="0" fontId="0" fillId="0" borderId="12" xfId="0" applyFont="1" applyBorder="1" applyAlignment="1">
      <alignment horizontal="left" vertical="center" wrapText="1"/>
    </xf>
    <xf numFmtId="0" fontId="58" fillId="39" borderId="30" xfId="0" applyFont="1" applyFill="1" applyBorder="1" applyAlignment="1">
      <alignment horizontal="left" vertical="center" wrapText="1"/>
    </xf>
    <xf numFmtId="0" fontId="58" fillId="39" borderId="38" xfId="0" applyFont="1" applyFill="1" applyBorder="1" applyAlignment="1">
      <alignment horizontal="left" vertical="center" wrapText="1"/>
    </xf>
    <xf numFmtId="0" fontId="6" fillId="39" borderId="37" xfId="0" applyFont="1" applyFill="1" applyBorder="1" applyAlignment="1">
      <alignment horizontal="left" vertical="center" wrapText="1"/>
    </xf>
    <xf numFmtId="0" fontId="6" fillId="0" borderId="22" xfId="0" applyFont="1" applyBorder="1" applyAlignment="1">
      <alignment horizontal="left" vertical="center" wrapText="1"/>
    </xf>
    <xf numFmtId="0" fontId="0" fillId="0" borderId="50" xfId="0" applyFont="1" applyFill="1" applyBorder="1" applyAlignment="1">
      <alignment horizontal="left" vertical="center" wrapText="1"/>
    </xf>
    <xf numFmtId="0" fontId="0" fillId="0" borderId="50" xfId="50" applyFont="1" applyBorder="1" applyAlignment="1">
      <alignment horizontal="left" vertical="center" wrapText="1"/>
      <protection/>
    </xf>
    <xf numFmtId="0" fontId="0" fillId="0" borderId="11" xfId="0" applyFont="1" applyFill="1" applyBorder="1" applyAlignment="1">
      <alignment horizontal="left" vertical="center"/>
    </xf>
    <xf numFmtId="0" fontId="58" fillId="7" borderId="54" xfId="0" applyFont="1" applyFill="1" applyBorder="1" applyAlignment="1">
      <alignment horizontal="left" vertical="center" wrapText="1"/>
    </xf>
    <xf numFmtId="0" fontId="0" fillId="0" borderId="55" xfId="0" applyBorder="1" applyAlignment="1">
      <alignment horizontal="left" vertical="center"/>
    </xf>
    <xf numFmtId="0" fontId="0" fillId="0" borderId="62" xfId="0" applyBorder="1" applyAlignment="1">
      <alignment horizontal="left" vertical="center"/>
    </xf>
    <xf numFmtId="0" fontId="58" fillId="7" borderId="44" xfId="0" applyFont="1" applyFill="1" applyBorder="1" applyAlignment="1">
      <alignment horizontal="center" vertical="center" wrapText="1"/>
    </xf>
    <xf numFmtId="0" fontId="58" fillId="7" borderId="45" xfId="0" applyFont="1" applyFill="1" applyBorder="1" applyAlignment="1">
      <alignment horizontal="center" vertical="center" wrapText="1"/>
    </xf>
    <xf numFmtId="0" fontId="75" fillId="7" borderId="74" xfId="0" applyFont="1" applyFill="1" applyBorder="1" applyAlignment="1">
      <alignment vertical="center" wrapText="1"/>
    </xf>
    <xf numFmtId="0" fontId="75" fillId="7" borderId="83" xfId="0" applyFont="1" applyFill="1" applyBorder="1" applyAlignment="1">
      <alignment vertical="center" wrapText="1"/>
    </xf>
    <xf numFmtId="0" fontId="75" fillId="7" borderId="8" xfId="0" applyFont="1" applyFill="1" applyBorder="1" applyAlignment="1">
      <alignment vertical="center" wrapText="1"/>
    </xf>
    <xf numFmtId="0" fontId="75" fillId="7" borderId="50" xfId="0" applyFont="1" applyFill="1" applyBorder="1" applyAlignment="1">
      <alignment vertical="center" wrapText="1"/>
    </xf>
    <xf numFmtId="0" fontId="75" fillId="7" borderId="50" xfId="0" applyFont="1" applyFill="1" applyBorder="1" applyAlignment="1">
      <alignment horizontal="center" vertical="center" textRotation="90" wrapText="1"/>
    </xf>
    <xf numFmtId="0" fontId="75" fillId="7" borderId="11" xfId="0" applyFont="1" applyFill="1" applyBorder="1" applyAlignment="1">
      <alignment horizontal="center" vertical="center" textRotation="90" wrapText="1"/>
    </xf>
    <xf numFmtId="0" fontId="94" fillId="7" borderId="8" xfId="0" applyFont="1" applyFill="1" applyBorder="1" applyAlignment="1">
      <alignment vertical="center" wrapText="1"/>
    </xf>
    <xf numFmtId="0" fontId="94" fillId="7" borderId="50" xfId="0" applyFont="1" applyFill="1" applyBorder="1" applyAlignment="1">
      <alignment vertical="center" wrapText="1"/>
    </xf>
    <xf numFmtId="0" fontId="6" fillId="39" borderId="22" xfId="0" applyFont="1" applyFill="1" applyBorder="1" applyAlignment="1">
      <alignment horizontal="left" vertical="center" wrapText="1"/>
    </xf>
    <xf numFmtId="0" fontId="6" fillId="39" borderId="52" xfId="0" applyFont="1" applyFill="1" applyBorder="1" applyAlignment="1">
      <alignment horizontal="left" vertical="center" wrapText="1"/>
    </xf>
    <xf numFmtId="4" fontId="0" fillId="0" borderId="50" xfId="0" applyNumberFormat="1" applyFont="1" applyBorder="1" applyAlignment="1">
      <alignment horizontal="center" vertical="center"/>
    </xf>
    <xf numFmtId="0" fontId="75" fillId="7" borderId="35" xfId="0" applyFont="1" applyFill="1" applyBorder="1" applyAlignment="1">
      <alignment horizontal="left" vertical="center" wrapText="1"/>
    </xf>
    <xf numFmtId="0" fontId="75" fillId="7" borderId="32" xfId="0" applyFont="1" applyFill="1" applyBorder="1" applyAlignment="1">
      <alignment horizontal="left" vertical="center" wrapText="1"/>
    </xf>
    <xf numFmtId="0" fontId="75" fillId="7" borderId="35" xfId="0" applyFont="1" applyFill="1" applyBorder="1" applyAlignment="1">
      <alignment vertical="center" wrapText="1"/>
    </xf>
    <xf numFmtId="0" fontId="75" fillId="7" borderId="53" xfId="0" applyFont="1" applyFill="1" applyBorder="1" applyAlignment="1">
      <alignment vertical="center" wrapText="1"/>
    </xf>
    <xf numFmtId="0" fontId="58" fillId="7" borderId="61" xfId="0" applyFont="1" applyFill="1" applyBorder="1" applyAlignment="1">
      <alignment horizontal="center" vertical="center" wrapText="1"/>
    </xf>
    <xf numFmtId="0" fontId="75" fillId="7" borderId="33" xfId="0" applyFont="1" applyFill="1" applyBorder="1" applyAlignment="1">
      <alignment vertical="center" wrapText="1"/>
    </xf>
    <xf numFmtId="0" fontId="75" fillId="7" borderId="13" xfId="0" applyFont="1" applyFill="1" applyBorder="1" applyAlignment="1">
      <alignment vertical="center" wrapText="1"/>
    </xf>
    <xf numFmtId="0" fontId="75" fillId="7" borderId="28" xfId="0" applyFont="1" applyFill="1" applyBorder="1" applyAlignment="1">
      <alignment vertical="center" wrapText="1"/>
    </xf>
    <xf numFmtId="4" fontId="0" fillId="0" borderId="84" xfId="0" applyNumberFormat="1" applyFont="1" applyFill="1" applyBorder="1" applyAlignment="1">
      <alignment horizontal="center" vertical="center"/>
    </xf>
    <xf numFmtId="0" fontId="0" fillId="39" borderId="8" xfId="0" applyFont="1" applyFill="1" applyBorder="1" applyAlignment="1">
      <alignment horizontal="left" vertical="center" wrapText="1"/>
    </xf>
    <xf numFmtId="0" fontId="0" fillId="39" borderId="84" xfId="0" applyFont="1" applyFill="1" applyBorder="1" applyAlignment="1">
      <alignment horizontal="left" vertical="center" wrapText="1"/>
    </xf>
    <xf numFmtId="0" fontId="0" fillId="39" borderId="12" xfId="0" applyFont="1" applyFill="1" applyBorder="1" applyAlignment="1">
      <alignment horizontal="left" vertical="center" wrapText="1"/>
    </xf>
    <xf numFmtId="10" fontId="0" fillId="0" borderId="85" xfId="0" applyNumberFormat="1" applyFont="1" applyBorder="1" applyAlignment="1">
      <alignment horizontal="center" vertical="center"/>
    </xf>
    <xf numFmtId="4" fontId="6" fillId="39" borderId="35" xfId="0" applyNumberFormat="1" applyFont="1" applyFill="1" applyBorder="1" applyAlignment="1">
      <alignment horizontal="right" vertical="center"/>
    </xf>
    <xf numFmtId="4" fontId="6" fillId="39" borderId="32" xfId="0" applyNumberFormat="1" applyFont="1" applyFill="1" applyBorder="1" applyAlignment="1">
      <alignment horizontal="right" vertical="center"/>
    </xf>
    <xf numFmtId="4" fontId="0" fillId="39" borderId="35" xfId="0" applyNumberFormat="1" applyFont="1" applyFill="1" applyBorder="1" applyAlignment="1">
      <alignment vertical="center"/>
    </xf>
    <xf numFmtId="4" fontId="0" fillId="39" borderId="32" xfId="0" applyNumberFormat="1" applyFont="1" applyFill="1" applyBorder="1" applyAlignment="1">
      <alignment vertical="center"/>
    </xf>
    <xf numFmtId="0" fontId="0" fillId="0" borderId="86" xfId="0" applyFont="1" applyFill="1" applyBorder="1" applyAlignment="1">
      <alignment horizontal="left" vertical="center" wrapText="1"/>
    </xf>
    <xf numFmtId="0" fontId="0" fillId="0" borderId="52" xfId="0" applyFont="1" applyFill="1" applyBorder="1" applyAlignment="1">
      <alignment horizontal="left" vertical="center" wrapText="1"/>
    </xf>
    <xf numFmtId="4" fontId="0" fillId="0" borderId="22" xfId="0" applyNumberFormat="1" applyFont="1" applyBorder="1" applyAlignment="1">
      <alignment horizontal="right" vertical="center"/>
    </xf>
    <xf numFmtId="0" fontId="0" fillId="0" borderId="37" xfId="0" applyFont="1" applyFill="1" applyBorder="1" applyAlignment="1">
      <alignment horizontal="left" vertical="center" wrapText="1"/>
    </xf>
    <xf numFmtId="0" fontId="0" fillId="39" borderId="50" xfId="0" applyFont="1" applyFill="1" applyBorder="1" applyAlignment="1">
      <alignment horizontal="left" vertical="center" wrapText="1"/>
    </xf>
    <xf numFmtId="0" fontId="0" fillId="39" borderId="11" xfId="0" applyFont="1" applyFill="1" applyBorder="1" applyAlignment="1">
      <alignment horizontal="left" vertical="center" wrapText="1"/>
    </xf>
    <xf numFmtId="0" fontId="0" fillId="0" borderId="53" xfId="0" applyBorder="1" applyAlignment="1">
      <alignment/>
    </xf>
    <xf numFmtId="0" fontId="0" fillId="0" borderId="32" xfId="0" applyBorder="1" applyAlignment="1">
      <alignment/>
    </xf>
    <xf numFmtId="0" fontId="0" fillId="39" borderId="37" xfId="0" applyFont="1" applyFill="1" applyBorder="1" applyAlignment="1">
      <alignment horizontal="left" vertical="center" wrapText="1"/>
    </xf>
    <xf numFmtId="4" fontId="0" fillId="0" borderId="37" xfId="0" applyNumberFormat="1" applyFont="1" applyBorder="1" applyAlignment="1">
      <alignment vertical="center"/>
    </xf>
    <xf numFmtId="0" fontId="0" fillId="0" borderId="22" xfId="0" applyBorder="1" applyAlignment="1">
      <alignment vertical="center"/>
    </xf>
    <xf numFmtId="0" fontId="6" fillId="0" borderId="87" xfId="0" applyFont="1" applyBorder="1" applyAlignment="1">
      <alignment horizontal="left" vertical="center" wrapText="1"/>
    </xf>
    <xf numFmtId="0" fontId="6" fillId="0" borderId="83" xfId="0" applyFont="1" applyBorder="1" applyAlignment="1">
      <alignment horizontal="left" vertical="center" wrapText="1"/>
    </xf>
    <xf numFmtId="0" fontId="0" fillId="0" borderId="36" xfId="0" applyFont="1" applyBorder="1" applyAlignment="1">
      <alignment horizontal="left" vertical="center" wrapText="1"/>
    </xf>
    <xf numFmtId="0" fontId="0" fillId="0" borderId="27" xfId="0" applyFont="1" applyBorder="1" applyAlignment="1">
      <alignment horizontal="left" vertical="center" wrapText="1"/>
    </xf>
    <xf numFmtId="0" fontId="0" fillId="0" borderId="84" xfId="0" applyFont="1" applyFill="1" applyBorder="1" applyAlignment="1">
      <alignment horizontal="left" vertical="center" wrapText="1"/>
    </xf>
    <xf numFmtId="0" fontId="6" fillId="0" borderId="74" xfId="0" applyFont="1" applyBorder="1" applyAlignment="1">
      <alignment vertical="center" wrapText="1"/>
    </xf>
    <xf numFmtId="0" fontId="6" fillId="0" borderId="21" xfId="0" applyFont="1" applyBorder="1" applyAlignment="1">
      <alignment vertical="center" wrapText="1"/>
    </xf>
    <xf numFmtId="0" fontId="0" fillId="0" borderId="7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74" fillId="0" borderId="50" xfId="49" applyFont="1" applyBorder="1" applyAlignment="1">
      <alignment horizontal="center" vertical="center" wrapText="1"/>
      <protection/>
    </xf>
    <xf numFmtId="0" fontId="74" fillId="0" borderId="12" xfId="49" applyFont="1" applyBorder="1" applyAlignment="1">
      <alignment horizontal="center" vertical="center" wrapText="1"/>
      <protection/>
    </xf>
    <xf numFmtId="0" fontId="74" fillId="0" borderId="11" xfId="49" applyFont="1" applyBorder="1" applyAlignment="1">
      <alignment horizontal="center" vertical="center" wrapText="1"/>
      <protection/>
    </xf>
    <xf numFmtId="0" fontId="0" fillId="0" borderId="50"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4" fontId="74" fillId="0" borderId="50" xfId="0" applyNumberFormat="1" applyFont="1" applyFill="1" applyBorder="1" applyAlignment="1">
      <alignment horizontal="center" vertical="center"/>
    </xf>
    <xf numFmtId="4" fontId="74" fillId="0" borderId="12" xfId="0" applyNumberFormat="1" applyFont="1" applyFill="1" applyBorder="1" applyAlignment="1">
      <alignment horizontal="center" vertical="center"/>
    </xf>
    <xf numFmtId="4" fontId="74" fillId="0" borderId="11" xfId="0" applyNumberFormat="1" applyFont="1" applyFill="1" applyBorder="1" applyAlignment="1">
      <alignment horizontal="center" vertical="center"/>
    </xf>
    <xf numFmtId="4" fontId="6" fillId="0" borderId="50" xfId="0" applyNumberFormat="1" applyFont="1" applyFill="1" applyBorder="1" applyAlignment="1">
      <alignment horizontal="left" vertical="center"/>
    </xf>
    <xf numFmtId="4" fontId="6" fillId="0" borderId="12" xfId="0" applyNumberFormat="1" applyFont="1" applyFill="1" applyBorder="1" applyAlignment="1">
      <alignment horizontal="left" vertical="center"/>
    </xf>
    <xf numFmtId="4" fontId="6" fillId="0" borderId="11" xfId="0" applyNumberFormat="1" applyFont="1" applyFill="1" applyBorder="1" applyAlignment="1">
      <alignment horizontal="left" vertical="center"/>
    </xf>
    <xf numFmtId="0" fontId="0" fillId="0" borderId="50" xfId="49" applyFont="1" applyFill="1" applyBorder="1" applyAlignment="1">
      <alignment horizontal="left" vertical="center" wrapText="1"/>
      <protection/>
    </xf>
    <xf numFmtId="0" fontId="0" fillId="0" borderId="11" xfId="49" applyFont="1" applyFill="1" applyBorder="1" applyAlignment="1">
      <alignment horizontal="left" vertical="center" wrapText="1"/>
      <protection/>
    </xf>
    <xf numFmtId="0" fontId="74" fillId="0" borderId="50" xfId="49" applyFont="1" applyBorder="1" applyAlignment="1">
      <alignment horizontal="left" vertical="center" wrapText="1"/>
      <protection/>
    </xf>
    <xf numFmtId="0" fontId="74" fillId="0" borderId="11" xfId="49" applyFont="1" applyBorder="1" applyAlignment="1">
      <alignment horizontal="left" vertical="center" wrapText="1"/>
      <protection/>
    </xf>
    <xf numFmtId="0" fontId="0" fillId="0" borderId="50" xfId="0" applyFont="1" applyBorder="1" applyAlignment="1">
      <alignment horizontal="lef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4" fontId="6" fillId="0" borderId="50" xfId="0" applyNumberFormat="1" applyFont="1" applyFill="1" applyBorder="1" applyAlignment="1">
      <alignment horizontal="left" vertical="center" wrapText="1"/>
    </xf>
    <xf numFmtId="4" fontId="6" fillId="0" borderId="12" xfId="0" applyNumberFormat="1" applyFont="1" applyFill="1" applyBorder="1" applyAlignment="1">
      <alignment horizontal="left" vertical="center" wrapText="1"/>
    </xf>
    <xf numFmtId="4" fontId="6" fillId="0" borderId="11" xfId="0" applyNumberFormat="1" applyFont="1" applyFill="1" applyBorder="1" applyAlignment="1">
      <alignment horizontal="left" vertical="center" wrapText="1"/>
    </xf>
    <xf numFmtId="0" fontId="0" fillId="0" borderId="74" xfId="49" applyFont="1" applyFill="1" applyBorder="1" applyAlignment="1">
      <alignment horizontal="center" vertical="center" wrapText="1"/>
      <protection/>
    </xf>
    <xf numFmtId="0" fontId="0" fillId="0" borderId="83" xfId="49" applyFont="1" applyFill="1" applyBorder="1" applyAlignment="1">
      <alignment horizontal="center" vertical="center" wrapText="1"/>
      <protection/>
    </xf>
    <xf numFmtId="0" fontId="0" fillId="0" borderId="21" xfId="49" applyFont="1" applyFill="1" applyBorder="1" applyAlignment="1">
      <alignment horizontal="center" vertical="center" wrapText="1"/>
      <protection/>
    </xf>
    <xf numFmtId="0" fontId="0" fillId="0" borderId="12" xfId="49" applyFont="1" applyFill="1" applyBorder="1" applyAlignment="1">
      <alignment horizontal="left" vertical="center" wrapText="1"/>
      <protection/>
    </xf>
    <xf numFmtId="0" fontId="0" fillId="0" borderId="50" xfId="49" applyFont="1" applyFill="1" applyBorder="1" applyAlignment="1">
      <alignment horizontal="center" vertical="center" wrapText="1"/>
      <protection/>
    </xf>
    <xf numFmtId="0" fontId="0" fillId="0" borderId="12" xfId="49" applyFont="1" applyFill="1" applyBorder="1" applyAlignment="1">
      <alignment horizontal="center" vertical="center" wrapText="1"/>
      <protection/>
    </xf>
    <xf numFmtId="0" fontId="0" fillId="0" borderId="11" xfId="49" applyFont="1" applyFill="1" applyBorder="1" applyAlignment="1">
      <alignment horizontal="center" vertical="center" wrapText="1"/>
      <protection/>
    </xf>
    <xf numFmtId="0" fontId="0" fillId="0" borderId="50"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4" fontId="0" fillId="0" borderId="50"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0" fontId="0" fillId="0" borderId="5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75" fillId="4" borderId="87" xfId="0" applyFont="1" applyFill="1" applyBorder="1" applyAlignment="1">
      <alignment horizontal="center" vertical="center" textRotation="90" wrapText="1"/>
    </xf>
    <xf numFmtId="0" fontId="75" fillId="4" borderId="21" xfId="0" applyFont="1" applyFill="1" applyBorder="1" applyAlignment="1">
      <alignment horizontal="center" vertical="center" textRotation="90" wrapText="1"/>
    </xf>
    <xf numFmtId="0" fontId="75" fillId="4" borderId="84" xfId="0" applyFont="1" applyFill="1" applyBorder="1" applyAlignment="1">
      <alignment horizontal="left" vertical="center" wrapText="1"/>
    </xf>
    <xf numFmtId="0" fontId="75" fillId="4" borderId="11" xfId="0" applyFont="1" applyFill="1" applyBorder="1" applyAlignment="1">
      <alignment horizontal="left" vertical="center" wrapText="1"/>
    </xf>
    <xf numFmtId="0" fontId="0" fillId="0" borderId="84" xfId="0" applyFont="1" applyFill="1" applyBorder="1" applyAlignment="1">
      <alignment horizontal="left" vertical="center"/>
    </xf>
    <xf numFmtId="0" fontId="0" fillId="0" borderId="12" xfId="0" applyFont="1" applyFill="1" applyBorder="1" applyAlignment="1">
      <alignment horizontal="left" vertical="center"/>
    </xf>
    <xf numFmtId="0" fontId="0" fillId="0" borderId="11" xfId="0" applyFont="1" applyFill="1" applyBorder="1" applyAlignment="1">
      <alignment horizontal="left" vertical="center"/>
    </xf>
    <xf numFmtId="0" fontId="0" fillId="0" borderId="84" xfId="0" applyFont="1" applyFill="1" applyBorder="1" applyAlignment="1">
      <alignment horizontal="left" vertical="center" wrapText="1"/>
    </xf>
    <xf numFmtId="4" fontId="0" fillId="0" borderId="84" xfId="0" applyNumberFormat="1" applyFont="1" applyBorder="1" applyAlignment="1">
      <alignment horizontal="right" vertical="center"/>
    </xf>
    <xf numFmtId="4" fontId="0" fillId="0" borderId="12" xfId="0" applyNumberFormat="1" applyFont="1" applyBorder="1" applyAlignment="1">
      <alignment horizontal="right" vertical="center"/>
    </xf>
    <xf numFmtId="4" fontId="0" fillId="0" borderId="11" xfId="0" applyNumberFormat="1" applyFont="1" applyBorder="1" applyAlignment="1">
      <alignment horizontal="right" vertical="center"/>
    </xf>
    <xf numFmtId="0" fontId="0" fillId="0" borderId="87" xfId="0" applyFont="1" applyFill="1" applyBorder="1" applyAlignment="1">
      <alignment horizontal="center" vertical="center"/>
    </xf>
    <xf numFmtId="4" fontId="0" fillId="0" borderId="50" xfId="0" applyNumberFormat="1" applyFont="1" applyBorder="1" applyAlignment="1">
      <alignment horizontal="right" vertical="center"/>
    </xf>
    <xf numFmtId="0" fontId="0" fillId="0" borderId="50" xfId="0" applyFont="1" applyFill="1" applyBorder="1" applyAlignment="1">
      <alignment horizontal="left" vertical="center"/>
    </xf>
    <xf numFmtId="4" fontId="6" fillId="0" borderId="84" xfId="0" applyNumberFormat="1" applyFont="1" applyBorder="1" applyAlignment="1">
      <alignment horizontal="left" vertical="center"/>
    </xf>
    <xf numFmtId="4" fontId="6" fillId="0" borderId="12" xfId="0" applyNumberFormat="1" applyFont="1" applyBorder="1" applyAlignment="1">
      <alignment horizontal="left" vertical="center"/>
    </xf>
    <xf numFmtId="4" fontId="6" fillId="0" borderId="11" xfId="0" applyNumberFormat="1" applyFont="1" applyBorder="1" applyAlignment="1">
      <alignment horizontal="left" vertical="center"/>
    </xf>
    <xf numFmtId="0" fontId="94" fillId="4" borderId="84" xfId="0" applyFont="1" applyFill="1" applyBorder="1" applyAlignment="1">
      <alignment horizontal="left" vertical="center" wrapText="1"/>
    </xf>
    <xf numFmtId="0" fontId="94" fillId="4" borderId="11" xfId="0" applyFont="1" applyFill="1" applyBorder="1" applyAlignment="1">
      <alignment horizontal="left" vertical="center" wrapText="1"/>
    </xf>
    <xf numFmtId="0" fontId="0" fillId="0" borderId="84" xfId="0" applyFont="1" applyBorder="1" applyAlignment="1">
      <alignment horizontal="left" vertical="center"/>
    </xf>
    <xf numFmtId="0" fontId="0" fillId="0" borderId="5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0" xfId="49" applyFont="1" applyBorder="1" applyAlignment="1">
      <alignment horizontal="left" vertical="center" wrapText="1"/>
      <protection/>
    </xf>
    <xf numFmtId="0" fontId="0" fillId="0" borderId="12" xfId="49" applyFont="1" applyBorder="1" applyAlignment="1">
      <alignment horizontal="left" vertical="center" wrapText="1"/>
      <protection/>
    </xf>
    <xf numFmtId="0" fontId="0" fillId="0" borderId="11" xfId="49" applyFont="1" applyBorder="1" applyAlignment="1">
      <alignment horizontal="left" vertical="center" wrapText="1"/>
      <protection/>
    </xf>
    <xf numFmtId="0" fontId="0" fillId="0" borderId="12" xfId="0" applyFont="1" applyFill="1" applyBorder="1" applyAlignment="1">
      <alignment horizontal="center" vertical="center"/>
    </xf>
    <xf numFmtId="0" fontId="6" fillId="0" borderId="11" xfId="0" applyFont="1" applyBorder="1" applyAlignment="1">
      <alignment horizontal="left" vertical="center" wrapText="1"/>
    </xf>
    <xf numFmtId="0" fontId="74" fillId="0" borderId="50"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74" fillId="0" borderId="11" xfId="0" applyFont="1" applyFill="1" applyBorder="1" applyAlignment="1">
      <alignment horizontal="left" vertical="center" wrapText="1"/>
    </xf>
    <xf numFmtId="4" fontId="74" fillId="0" borderId="11" xfId="0" applyNumberFormat="1" applyFont="1" applyFill="1" applyBorder="1" applyAlignment="1">
      <alignment horizontal="right" vertical="center"/>
    </xf>
    <xf numFmtId="4" fontId="6" fillId="0" borderId="50" xfId="0" applyNumberFormat="1" applyFont="1" applyBorder="1" applyAlignment="1">
      <alignment horizontal="left" vertical="center"/>
    </xf>
    <xf numFmtId="10" fontId="0" fillId="0" borderId="35" xfId="0" applyNumberFormat="1" applyFont="1" applyFill="1" applyBorder="1" applyAlignment="1">
      <alignment horizontal="center" vertical="center"/>
    </xf>
    <xf numFmtId="10" fontId="0" fillId="0" borderId="32" xfId="0" applyNumberFormat="1" applyFont="1" applyFill="1" applyBorder="1" applyAlignment="1">
      <alignment horizontal="center" vertical="center"/>
    </xf>
    <xf numFmtId="0" fontId="6" fillId="0" borderId="5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37"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22" xfId="0" applyFont="1" applyFill="1" applyBorder="1" applyAlignment="1">
      <alignment horizontal="left" vertical="center" wrapText="1"/>
    </xf>
    <xf numFmtId="4" fontId="0" fillId="0" borderId="35" xfId="0" applyNumberFormat="1" applyFont="1" applyFill="1" applyBorder="1" applyAlignment="1">
      <alignment horizontal="right" vertical="center"/>
    </xf>
    <xf numFmtId="4" fontId="0" fillId="0" borderId="53" xfId="0" applyNumberFormat="1" applyFont="1" applyFill="1" applyBorder="1" applyAlignment="1">
      <alignment horizontal="right" vertical="center"/>
    </xf>
    <xf numFmtId="4" fontId="0" fillId="0" borderId="32" xfId="0" applyNumberFormat="1" applyFont="1" applyFill="1" applyBorder="1" applyAlignment="1">
      <alignment horizontal="right" vertical="center"/>
    </xf>
    <xf numFmtId="4" fontId="77" fillId="0" borderId="74" xfId="0" applyNumberFormat="1" applyFont="1" applyFill="1" applyBorder="1" applyAlignment="1">
      <alignment horizontal="right" vertical="center" wrapText="1"/>
    </xf>
    <xf numFmtId="4" fontId="77" fillId="0" borderId="83" xfId="0" applyNumberFormat="1" applyFont="1" applyFill="1" applyBorder="1" applyAlignment="1">
      <alignment horizontal="right" vertical="center" wrapText="1"/>
    </xf>
    <xf numFmtId="4" fontId="77" fillId="0" borderId="21" xfId="0" applyNumberFormat="1" applyFont="1" applyFill="1" applyBorder="1" applyAlignment="1">
      <alignment horizontal="right" vertical="center" wrapText="1"/>
    </xf>
    <xf numFmtId="4" fontId="77" fillId="0" borderId="37" xfId="0" applyNumberFormat="1" applyFont="1" applyFill="1" applyBorder="1" applyAlignment="1">
      <alignment horizontal="right" vertical="center" wrapText="1"/>
    </xf>
    <xf numFmtId="4" fontId="77" fillId="0" borderId="52" xfId="0" applyNumberFormat="1" applyFont="1" applyFill="1" applyBorder="1" applyAlignment="1">
      <alignment horizontal="right" vertical="center" wrapText="1"/>
    </xf>
    <xf numFmtId="4" fontId="77" fillId="0" borderId="22" xfId="0" applyNumberFormat="1" applyFont="1" applyFill="1" applyBorder="1" applyAlignment="1">
      <alignment horizontal="right" vertical="center" wrapText="1"/>
    </xf>
    <xf numFmtId="10" fontId="0" fillId="0" borderId="53" xfId="0" applyNumberFormat="1" applyFont="1" applyFill="1" applyBorder="1" applyAlignment="1">
      <alignment horizontal="center" vertical="center"/>
    </xf>
    <xf numFmtId="0" fontId="75" fillId="4" borderId="86" xfId="0" applyFont="1" applyFill="1" applyBorder="1" applyAlignment="1">
      <alignment horizontal="left" vertical="center" wrapText="1"/>
    </xf>
    <xf numFmtId="0" fontId="75" fillId="4" borderId="22" xfId="0" applyFont="1" applyFill="1" applyBorder="1" applyAlignment="1">
      <alignment horizontal="left" vertical="center" wrapText="1"/>
    </xf>
    <xf numFmtId="0" fontId="58" fillId="4" borderId="44" xfId="0" applyFont="1" applyFill="1" applyBorder="1" applyAlignment="1">
      <alignment horizontal="center" vertical="center" wrapText="1"/>
    </xf>
    <xf numFmtId="0" fontId="58" fillId="4" borderId="26" xfId="0" applyFont="1" applyFill="1" applyBorder="1" applyAlignment="1">
      <alignment horizontal="center" vertical="center" wrapText="1"/>
    </xf>
    <xf numFmtId="0" fontId="6" fillId="0" borderId="84" xfId="0" applyFont="1" applyBorder="1" applyAlignment="1">
      <alignment horizontal="left" vertical="center" wrapText="1"/>
    </xf>
    <xf numFmtId="0" fontId="6" fillId="0" borderId="12" xfId="0" applyFont="1" applyBorder="1" applyAlignment="1">
      <alignment horizontal="left" vertical="center" wrapText="1"/>
    </xf>
    <xf numFmtId="10" fontId="0" fillId="0" borderId="85" xfId="0" applyNumberFormat="1" applyFont="1" applyFill="1" applyBorder="1" applyAlignment="1">
      <alignment horizontal="center" vertical="center"/>
    </xf>
    <xf numFmtId="0" fontId="6" fillId="0" borderId="5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4" fontId="0" fillId="0" borderId="35" xfId="0" applyNumberFormat="1" applyFont="1" applyFill="1" applyBorder="1" applyAlignment="1">
      <alignment horizontal="center" vertical="center"/>
    </xf>
    <xf numFmtId="4" fontId="0" fillId="0" borderId="32" xfId="0" applyNumberFormat="1"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75" fillId="4" borderId="88" xfId="0" applyFont="1" applyFill="1" applyBorder="1" applyAlignment="1">
      <alignment horizontal="left" vertical="center" wrapText="1"/>
    </xf>
    <xf numFmtId="0" fontId="75" fillId="4" borderId="14" xfId="0" applyFont="1" applyFill="1" applyBorder="1" applyAlignment="1">
      <alignment horizontal="left" vertical="center" wrapText="1"/>
    </xf>
    <xf numFmtId="0" fontId="58" fillId="4" borderId="46" xfId="0" applyFont="1" applyFill="1" applyBorder="1" applyAlignment="1">
      <alignment horizontal="center" vertical="center" wrapText="1"/>
    </xf>
    <xf numFmtId="4" fontId="0" fillId="0" borderId="37" xfId="0" applyNumberFormat="1" applyFont="1" applyFill="1" applyBorder="1" applyAlignment="1">
      <alignment horizontal="center" vertical="center"/>
    </xf>
    <xf numFmtId="4" fontId="0" fillId="0" borderId="22" xfId="0" applyNumberFormat="1"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58" fillId="39" borderId="64" xfId="0" applyFont="1" applyFill="1" applyBorder="1" applyAlignment="1">
      <alignment horizontal="left" vertical="center" wrapText="1"/>
    </xf>
    <xf numFmtId="0" fontId="58" fillId="39" borderId="63" xfId="0" applyFont="1" applyFill="1" applyBorder="1" applyAlignment="1">
      <alignment horizontal="left" vertical="center" wrapText="1"/>
    </xf>
    <xf numFmtId="0" fontId="58" fillId="42" borderId="0" xfId="0" applyFont="1" applyFill="1" applyBorder="1" applyAlignment="1">
      <alignment horizontal="left"/>
    </xf>
    <xf numFmtId="10" fontId="6" fillId="0" borderId="35" xfId="0" applyNumberFormat="1" applyFont="1" applyFill="1" applyBorder="1" applyAlignment="1">
      <alignment horizontal="center" vertical="center"/>
    </xf>
    <xf numFmtId="10" fontId="6" fillId="0" borderId="32" xfId="0" applyNumberFormat="1" applyFont="1" applyFill="1" applyBorder="1" applyAlignment="1">
      <alignment horizontal="center" vertical="center"/>
    </xf>
    <xf numFmtId="0" fontId="76" fillId="0" borderId="46" xfId="0" applyFont="1" applyFill="1" applyBorder="1" applyAlignment="1">
      <alignment horizontal="left" vertical="center" wrapText="1"/>
    </xf>
    <xf numFmtId="0" fontId="0" fillId="0" borderId="84" xfId="49" applyFont="1" applyBorder="1" applyAlignment="1">
      <alignment horizontal="left" vertical="center" wrapText="1"/>
      <protection/>
    </xf>
    <xf numFmtId="4" fontId="39" fillId="4" borderId="84" xfId="0" applyNumberFormat="1" applyFont="1" applyFill="1" applyBorder="1" applyAlignment="1">
      <alignment horizontal="center" vertical="center" wrapText="1"/>
    </xf>
    <xf numFmtId="4" fontId="39" fillId="4" borderId="11" xfId="0" applyNumberFormat="1" applyFont="1" applyFill="1" applyBorder="1" applyAlignment="1">
      <alignment horizontal="center" vertical="center" wrapText="1"/>
    </xf>
    <xf numFmtId="4" fontId="75" fillId="4" borderId="84" xfId="0" applyNumberFormat="1" applyFont="1" applyFill="1" applyBorder="1" applyAlignment="1">
      <alignment horizontal="left" vertical="center" wrapText="1"/>
    </xf>
    <xf numFmtId="4" fontId="75" fillId="4" borderId="11" xfId="0" applyNumberFormat="1" applyFont="1" applyFill="1" applyBorder="1" applyAlignment="1">
      <alignment horizontal="left" vertical="center" wrapText="1"/>
    </xf>
    <xf numFmtId="0" fontId="58" fillId="0" borderId="77" xfId="0" applyFont="1" applyFill="1" applyBorder="1" applyAlignment="1">
      <alignment horizontal="left" wrapText="1"/>
    </xf>
    <xf numFmtId="0" fontId="58" fillId="0" borderId="89" xfId="0" applyFont="1" applyFill="1" applyBorder="1" applyAlignment="1">
      <alignment horizontal="left" wrapText="1"/>
    </xf>
  </cellXfs>
  <cellStyles count="56">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Normální 4" xfId="48"/>
    <cellStyle name="Normální 5" xfId="49"/>
    <cellStyle name="Normální 5 2" xfId="50"/>
    <cellStyle name="Normální 5 3" xfId="51"/>
    <cellStyle name="Normální 6" xfId="52"/>
    <cellStyle name="Poznámka" xfId="53"/>
    <cellStyle name="Percent" xfId="54"/>
    <cellStyle name="Propojená buňka" xfId="55"/>
    <cellStyle name="Správně" xfId="56"/>
    <cellStyle name="Styl 1" xfId="57"/>
    <cellStyle name="Špatně" xfId="58"/>
    <cellStyle name="Text upozornění" xfId="59"/>
    <cellStyle name="Vstup" xfId="60"/>
    <cellStyle name="Výpočet" xfId="61"/>
    <cellStyle name="Výstup" xfId="62"/>
    <cellStyle name="Vysvětlující text" xfId="63"/>
    <cellStyle name="Zvýraznění 1" xfId="64"/>
    <cellStyle name="Zvýraznění 2" xfId="65"/>
    <cellStyle name="Zvýraznění 3" xfId="66"/>
    <cellStyle name="Zvýraznění 4" xfId="67"/>
    <cellStyle name="Zvýraznění 5" xfId="68"/>
    <cellStyle name="Zvýraznění 6" xfId="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105"/>
  <sheetViews>
    <sheetView zoomScalePageLayoutView="0" workbookViewId="0" topLeftCell="A1">
      <pane ySplit="2" topLeftCell="A3" activePane="bottomLeft" state="frozen"/>
      <selection pane="topLeft" activeCell="A1" sqref="A1"/>
      <selection pane="bottomLeft" activeCell="C6" sqref="C6"/>
    </sheetView>
  </sheetViews>
  <sheetFormatPr defaultColWidth="9.140625" defaultRowHeight="15"/>
  <cols>
    <col min="1" max="1" width="4.7109375" style="0" customWidth="1"/>
    <col min="2" max="2" width="11.57421875" style="0" customWidth="1"/>
    <col min="3" max="3" width="36.421875" style="0" customWidth="1"/>
    <col min="4" max="4" width="11.7109375" style="0" customWidth="1"/>
    <col min="5" max="5" width="10.421875" style="0" customWidth="1"/>
    <col min="6" max="6" width="16.421875" style="0" customWidth="1"/>
    <col min="7" max="7" width="17.140625" style="0" customWidth="1"/>
    <col min="8" max="8" width="12.28125" style="0" customWidth="1"/>
    <col min="9" max="9" width="11.57421875" style="0" customWidth="1"/>
    <col min="10" max="11" width="35.7109375" style="0" customWidth="1"/>
    <col min="12" max="13" width="10.7109375" style="0" customWidth="1"/>
    <col min="14" max="14" width="11.421875" style="0" customWidth="1"/>
    <col min="15" max="15" width="10.7109375" style="0" customWidth="1"/>
    <col min="16" max="16" width="11.140625" style="0" customWidth="1"/>
  </cols>
  <sheetData>
    <row r="1" spans="1:11" ht="18.75">
      <c r="A1" s="1" t="s">
        <v>31</v>
      </c>
      <c r="J1" s="24"/>
      <c r="K1" s="24"/>
    </row>
    <row r="2" spans="1:16" ht="90" customHeight="1" thickBot="1">
      <c r="A2" s="33" t="s">
        <v>0</v>
      </c>
      <c r="B2" s="34" t="s">
        <v>1</v>
      </c>
      <c r="C2" s="34" t="s">
        <v>2</v>
      </c>
      <c r="D2" s="34" t="s">
        <v>41</v>
      </c>
      <c r="E2" s="34" t="s">
        <v>3</v>
      </c>
      <c r="F2" s="34" t="s">
        <v>123</v>
      </c>
      <c r="G2" s="34" t="s">
        <v>32</v>
      </c>
      <c r="H2" s="35" t="s">
        <v>30</v>
      </c>
      <c r="I2" s="35" t="s">
        <v>124</v>
      </c>
      <c r="J2" s="40" t="s">
        <v>95</v>
      </c>
      <c r="K2" s="41" t="s">
        <v>34</v>
      </c>
      <c r="L2" s="39" t="s">
        <v>60</v>
      </c>
      <c r="M2" s="34" t="s">
        <v>62</v>
      </c>
      <c r="N2" s="34" t="s">
        <v>111</v>
      </c>
      <c r="O2" s="35" t="s">
        <v>61</v>
      </c>
      <c r="P2" s="54" t="s">
        <v>71</v>
      </c>
    </row>
    <row r="3" spans="1:16" ht="75">
      <c r="A3" s="137">
        <v>1</v>
      </c>
      <c r="B3" s="31" t="s">
        <v>4</v>
      </c>
      <c r="C3" s="31" t="s">
        <v>5</v>
      </c>
      <c r="D3" s="138" t="s">
        <v>42</v>
      </c>
      <c r="E3" s="32" t="s">
        <v>6</v>
      </c>
      <c r="F3" s="10">
        <v>5518441</v>
      </c>
      <c r="G3" s="10">
        <v>5518441</v>
      </c>
      <c r="H3" s="36"/>
      <c r="I3" s="36"/>
      <c r="J3" s="42" t="s">
        <v>97</v>
      </c>
      <c r="K3" s="43" t="s">
        <v>131</v>
      </c>
      <c r="L3" s="89"/>
      <c r="M3" s="89"/>
      <c r="N3" s="89"/>
      <c r="O3" s="89"/>
      <c r="P3" s="55"/>
    </row>
    <row r="4" spans="1:16" ht="46.5" customHeight="1">
      <c r="A4" s="2">
        <v>2</v>
      </c>
      <c r="B4" s="3" t="s">
        <v>4</v>
      </c>
      <c r="C4" s="85" t="s">
        <v>7</v>
      </c>
      <c r="D4" s="26" t="s">
        <v>43</v>
      </c>
      <c r="E4" s="4" t="s">
        <v>8</v>
      </c>
      <c r="F4" s="6">
        <v>40674</v>
      </c>
      <c r="G4" s="25">
        <v>0</v>
      </c>
      <c r="H4" s="25"/>
      <c r="I4" s="147"/>
      <c r="J4" s="44" t="s">
        <v>96</v>
      </c>
      <c r="K4" s="45" t="s">
        <v>98</v>
      </c>
      <c r="L4" s="89"/>
      <c r="M4" s="89"/>
      <c r="N4" s="89"/>
      <c r="O4" s="89"/>
      <c r="P4" s="56"/>
    </row>
    <row r="5" spans="1:16" ht="135">
      <c r="A5" s="2">
        <v>3</v>
      </c>
      <c r="B5" s="3" t="s">
        <v>4</v>
      </c>
      <c r="C5" s="3" t="s">
        <v>9</v>
      </c>
      <c r="D5" s="27" t="s">
        <v>44</v>
      </c>
      <c r="E5" s="4" t="s">
        <v>10</v>
      </c>
      <c r="F5" s="8" t="s">
        <v>83</v>
      </c>
      <c r="G5" s="36">
        <v>2400910</v>
      </c>
      <c r="H5" s="37"/>
      <c r="I5" s="140" t="s">
        <v>125</v>
      </c>
      <c r="J5" s="44" t="s">
        <v>126</v>
      </c>
      <c r="K5" s="46" t="s">
        <v>99</v>
      </c>
      <c r="L5" s="90"/>
      <c r="M5" s="91"/>
      <c r="N5" s="92"/>
      <c r="O5" s="93"/>
      <c r="P5" s="56"/>
    </row>
    <row r="6" spans="1:16" ht="135">
      <c r="A6" s="2">
        <v>4</v>
      </c>
      <c r="B6" s="3" t="s">
        <v>4</v>
      </c>
      <c r="C6" s="3" t="s">
        <v>11</v>
      </c>
      <c r="D6" s="26" t="s">
        <v>45</v>
      </c>
      <c r="E6" s="4" t="s">
        <v>10</v>
      </c>
      <c r="F6" s="8" t="s">
        <v>84</v>
      </c>
      <c r="G6" s="5">
        <v>474280.44</v>
      </c>
      <c r="H6" s="37"/>
      <c r="I6" s="37"/>
      <c r="J6" s="44" t="s">
        <v>128</v>
      </c>
      <c r="K6" s="46" t="s">
        <v>99</v>
      </c>
      <c r="L6" s="90"/>
      <c r="M6" s="91"/>
      <c r="N6" s="92"/>
      <c r="O6" s="93"/>
      <c r="P6" s="56"/>
    </row>
    <row r="7" spans="1:16" ht="135">
      <c r="A7" s="2">
        <v>5</v>
      </c>
      <c r="B7" s="3" t="s">
        <v>4</v>
      </c>
      <c r="C7" s="3" t="s">
        <v>12</v>
      </c>
      <c r="D7" s="26" t="s">
        <v>45</v>
      </c>
      <c r="E7" s="4" t="s">
        <v>10</v>
      </c>
      <c r="F7" s="8" t="s">
        <v>85</v>
      </c>
      <c r="G7" s="5">
        <v>672878.4</v>
      </c>
      <c r="H7" s="36"/>
      <c r="I7" s="36"/>
      <c r="J7" s="44" t="s">
        <v>127</v>
      </c>
      <c r="K7" s="46" t="s">
        <v>99</v>
      </c>
      <c r="L7" s="90"/>
      <c r="M7" s="92"/>
      <c r="N7" s="92"/>
      <c r="O7" s="93"/>
      <c r="P7" s="56"/>
    </row>
    <row r="8" spans="1:16" ht="90">
      <c r="A8" s="2">
        <v>6</v>
      </c>
      <c r="B8" s="3" t="s">
        <v>4</v>
      </c>
      <c r="C8" s="3" t="s">
        <v>13</v>
      </c>
      <c r="D8" s="26" t="s">
        <v>46</v>
      </c>
      <c r="E8" s="4" t="s">
        <v>8</v>
      </c>
      <c r="F8" s="5"/>
      <c r="G8" s="5">
        <v>5787124.75</v>
      </c>
      <c r="H8" s="38"/>
      <c r="I8" s="38"/>
      <c r="J8" s="44" t="s">
        <v>115</v>
      </c>
      <c r="K8" s="47" t="s">
        <v>100</v>
      </c>
      <c r="L8" s="94"/>
      <c r="M8" s="94"/>
      <c r="N8" s="95"/>
      <c r="O8" s="95"/>
      <c r="P8" s="56"/>
    </row>
    <row r="9" spans="1:16" ht="90">
      <c r="A9" s="2">
        <v>7</v>
      </c>
      <c r="B9" s="3" t="s">
        <v>4</v>
      </c>
      <c r="C9" s="3" t="s">
        <v>14</v>
      </c>
      <c r="D9" s="26" t="s">
        <v>47</v>
      </c>
      <c r="E9" s="4" t="s">
        <v>8</v>
      </c>
      <c r="F9" s="5"/>
      <c r="G9" s="5">
        <v>4715937.32</v>
      </c>
      <c r="H9" s="38"/>
      <c r="I9" s="38"/>
      <c r="J9" s="44" t="s">
        <v>116</v>
      </c>
      <c r="K9" s="47" t="s">
        <v>100</v>
      </c>
      <c r="L9" s="95"/>
      <c r="M9" s="95"/>
      <c r="N9" s="95"/>
      <c r="O9" s="95"/>
      <c r="P9" s="56"/>
    </row>
    <row r="10" spans="1:16" ht="105">
      <c r="A10" s="2">
        <v>8</v>
      </c>
      <c r="B10" s="3" t="s">
        <v>4</v>
      </c>
      <c r="C10" s="3" t="s">
        <v>15</v>
      </c>
      <c r="D10" s="26" t="s">
        <v>48</v>
      </c>
      <c r="E10" s="4" t="s">
        <v>16</v>
      </c>
      <c r="F10" s="5"/>
      <c r="G10" s="5">
        <v>3289296</v>
      </c>
      <c r="H10" s="38"/>
      <c r="I10" s="38"/>
      <c r="J10" s="44" t="s">
        <v>88</v>
      </c>
      <c r="K10" s="47" t="s">
        <v>101</v>
      </c>
      <c r="L10" s="95"/>
      <c r="M10" s="95"/>
      <c r="N10" s="95"/>
      <c r="O10" s="95"/>
      <c r="P10" s="56"/>
    </row>
    <row r="11" spans="1:16" ht="105">
      <c r="A11" s="2">
        <v>9</v>
      </c>
      <c r="B11" s="3" t="s">
        <v>4</v>
      </c>
      <c r="C11" s="3" t="s">
        <v>17</v>
      </c>
      <c r="D11" s="27" t="s">
        <v>49</v>
      </c>
      <c r="E11" s="4" t="s">
        <v>16</v>
      </c>
      <c r="F11" s="5"/>
      <c r="G11" s="5">
        <v>1007247.45</v>
      </c>
      <c r="H11" s="38"/>
      <c r="I11" s="38"/>
      <c r="J11" s="44" t="s">
        <v>33</v>
      </c>
      <c r="K11" s="47" t="s">
        <v>101</v>
      </c>
      <c r="L11" s="95"/>
      <c r="M11" s="95"/>
      <c r="N11" s="95"/>
      <c r="O11" s="95"/>
      <c r="P11" s="56"/>
    </row>
    <row r="12" spans="1:16" ht="135">
      <c r="A12" s="2">
        <v>10</v>
      </c>
      <c r="B12" s="3" t="s">
        <v>4</v>
      </c>
      <c r="C12" s="3" t="s">
        <v>18</v>
      </c>
      <c r="D12" s="27" t="s">
        <v>50</v>
      </c>
      <c r="E12" s="4" t="s">
        <v>16</v>
      </c>
      <c r="F12" s="5"/>
      <c r="G12" s="5">
        <v>26336.35</v>
      </c>
      <c r="H12" s="38"/>
      <c r="I12" s="38"/>
      <c r="J12" s="44" t="s">
        <v>102</v>
      </c>
      <c r="K12" s="47" t="s">
        <v>104</v>
      </c>
      <c r="L12" s="95"/>
      <c r="M12" s="95"/>
      <c r="N12" s="95"/>
      <c r="O12" s="95"/>
      <c r="P12" s="57" t="s">
        <v>72</v>
      </c>
    </row>
    <row r="13" spans="1:16" ht="135">
      <c r="A13" s="2">
        <v>11</v>
      </c>
      <c r="B13" s="3" t="s">
        <v>4</v>
      </c>
      <c r="C13" s="3" t="s">
        <v>19</v>
      </c>
      <c r="D13" s="28" t="s">
        <v>51</v>
      </c>
      <c r="E13" s="4" t="s">
        <v>16</v>
      </c>
      <c r="F13" s="5"/>
      <c r="G13" s="5">
        <v>676995</v>
      </c>
      <c r="H13" s="38"/>
      <c r="I13" s="38"/>
      <c r="J13" s="48" t="s">
        <v>103</v>
      </c>
      <c r="K13" s="47" t="s">
        <v>105</v>
      </c>
      <c r="L13" s="95"/>
      <c r="M13" s="95"/>
      <c r="N13" s="95"/>
      <c r="O13" s="95"/>
      <c r="P13" s="57" t="s">
        <v>72</v>
      </c>
    </row>
    <row r="14" spans="1:16" ht="90">
      <c r="A14" s="2">
        <v>12</v>
      </c>
      <c r="B14" s="3" t="s">
        <v>4</v>
      </c>
      <c r="C14" s="3" t="s">
        <v>36</v>
      </c>
      <c r="D14" s="28" t="s">
        <v>52</v>
      </c>
      <c r="E14" s="4" t="s">
        <v>8</v>
      </c>
      <c r="F14" s="5"/>
      <c r="G14" s="5">
        <v>63267368</v>
      </c>
      <c r="H14" s="38"/>
      <c r="I14" s="38"/>
      <c r="J14" s="49" t="s">
        <v>112</v>
      </c>
      <c r="K14" s="50" t="s">
        <v>106</v>
      </c>
      <c r="L14" s="96" t="s">
        <v>120</v>
      </c>
      <c r="M14" s="95"/>
      <c r="N14" s="95"/>
      <c r="O14" s="95"/>
      <c r="P14" s="56"/>
    </row>
    <row r="15" spans="1:16" ht="60">
      <c r="A15" s="2">
        <v>12</v>
      </c>
      <c r="B15" s="3" t="s">
        <v>4</v>
      </c>
      <c r="C15" s="3" t="s">
        <v>36</v>
      </c>
      <c r="D15" s="28" t="s">
        <v>52</v>
      </c>
      <c r="E15" s="4" t="s">
        <v>8</v>
      </c>
      <c r="F15" s="5"/>
      <c r="G15" s="6">
        <v>11336717.52</v>
      </c>
      <c r="H15" s="141"/>
      <c r="I15" s="38"/>
      <c r="J15" s="88" t="s">
        <v>113</v>
      </c>
      <c r="K15" s="65" t="s">
        <v>132</v>
      </c>
      <c r="L15" s="99"/>
      <c r="M15" s="29"/>
      <c r="N15" s="97"/>
      <c r="O15" s="97"/>
      <c r="P15" s="56"/>
    </row>
    <row r="16" spans="1:16" ht="45">
      <c r="A16" s="2">
        <v>13</v>
      </c>
      <c r="B16" s="11" t="s">
        <v>4</v>
      </c>
      <c r="C16" s="12" t="s">
        <v>20</v>
      </c>
      <c r="D16" s="28" t="s">
        <v>53</v>
      </c>
      <c r="E16" s="13" t="s">
        <v>16</v>
      </c>
      <c r="F16" s="7"/>
      <c r="G16" s="14">
        <v>1105</v>
      </c>
      <c r="H16" s="142"/>
      <c r="I16" s="15"/>
      <c r="J16" s="51" t="s">
        <v>37</v>
      </c>
      <c r="K16" s="50" t="s">
        <v>117</v>
      </c>
      <c r="L16" s="96" t="s">
        <v>118</v>
      </c>
      <c r="M16" s="29"/>
      <c r="N16" s="29"/>
      <c r="O16" s="53"/>
      <c r="P16" s="56"/>
    </row>
    <row r="17" spans="1:16" ht="45">
      <c r="A17" s="2">
        <v>15</v>
      </c>
      <c r="B17" s="3" t="s">
        <v>4</v>
      </c>
      <c r="C17" s="12" t="s">
        <v>21</v>
      </c>
      <c r="D17" s="28" t="s">
        <v>54</v>
      </c>
      <c r="E17" s="4" t="s">
        <v>10</v>
      </c>
      <c r="F17" s="7"/>
      <c r="G17" s="5">
        <v>327897</v>
      </c>
      <c r="H17" s="38"/>
      <c r="I17" s="15"/>
      <c r="J17" s="51" t="s">
        <v>38</v>
      </c>
      <c r="K17" s="86" t="s">
        <v>107</v>
      </c>
      <c r="L17" s="99"/>
      <c r="M17" s="97"/>
      <c r="N17" s="98" t="s">
        <v>119</v>
      </c>
      <c r="O17" s="84" t="s">
        <v>86</v>
      </c>
      <c r="P17" s="56"/>
    </row>
    <row r="18" spans="1:16" ht="45">
      <c r="A18" s="2">
        <v>16</v>
      </c>
      <c r="B18" s="3" t="s">
        <v>4</v>
      </c>
      <c r="C18" s="3" t="s">
        <v>22</v>
      </c>
      <c r="D18" s="28" t="s">
        <v>55</v>
      </c>
      <c r="E18" s="4" t="s">
        <v>23</v>
      </c>
      <c r="F18" s="5"/>
      <c r="G18" s="5">
        <v>300000</v>
      </c>
      <c r="H18" s="38"/>
      <c r="I18" s="38"/>
      <c r="J18" s="52" t="s">
        <v>133</v>
      </c>
      <c r="K18" s="87" t="s">
        <v>108</v>
      </c>
      <c r="L18" s="99"/>
      <c r="M18" s="29"/>
      <c r="N18" s="29"/>
      <c r="O18" s="53"/>
      <c r="P18" s="57" t="s">
        <v>72</v>
      </c>
    </row>
    <row r="19" spans="1:16" ht="45">
      <c r="A19" s="2">
        <v>18</v>
      </c>
      <c r="B19" s="3" t="s">
        <v>4</v>
      </c>
      <c r="C19" s="129" t="s">
        <v>24</v>
      </c>
      <c r="D19" s="130" t="s">
        <v>56</v>
      </c>
      <c r="E19" s="131" t="s">
        <v>8</v>
      </c>
      <c r="F19" s="132" t="s">
        <v>25</v>
      </c>
      <c r="G19" s="132">
        <v>0</v>
      </c>
      <c r="H19" s="143"/>
      <c r="I19" s="133"/>
      <c r="J19" s="52" t="s">
        <v>39</v>
      </c>
      <c r="K19" s="134" t="s">
        <v>114</v>
      </c>
      <c r="L19" s="83" t="s">
        <v>86</v>
      </c>
      <c r="M19" s="101"/>
      <c r="N19" s="101"/>
      <c r="O19" s="102"/>
      <c r="P19" s="57" t="s">
        <v>72</v>
      </c>
    </row>
    <row r="20" spans="1:16" ht="45">
      <c r="A20" s="75">
        <v>19</v>
      </c>
      <c r="B20" s="76" t="s">
        <v>4</v>
      </c>
      <c r="C20" s="76" t="s">
        <v>26</v>
      </c>
      <c r="D20" s="77" t="s">
        <v>57</v>
      </c>
      <c r="E20" s="78" t="s">
        <v>8</v>
      </c>
      <c r="F20" s="79"/>
      <c r="G20" s="135">
        <v>16023.95</v>
      </c>
      <c r="H20" s="144"/>
      <c r="I20" s="80"/>
      <c r="J20" s="81" t="s">
        <v>89</v>
      </c>
      <c r="K20" s="82" t="s">
        <v>109</v>
      </c>
      <c r="L20" s="100"/>
      <c r="M20" s="101"/>
      <c r="N20" s="98" t="s">
        <v>119</v>
      </c>
      <c r="O20" s="84" t="s">
        <v>86</v>
      </c>
      <c r="P20" s="57" t="s">
        <v>72</v>
      </c>
    </row>
    <row r="21" spans="1:16" ht="90">
      <c r="A21" s="2">
        <v>21</v>
      </c>
      <c r="B21" s="3" t="s">
        <v>4</v>
      </c>
      <c r="C21" s="12" t="s">
        <v>27</v>
      </c>
      <c r="D21" s="28" t="s">
        <v>58</v>
      </c>
      <c r="E21" s="4" t="s">
        <v>28</v>
      </c>
      <c r="F21" s="7"/>
      <c r="G21" s="16">
        <v>9222023.24</v>
      </c>
      <c r="H21" s="30"/>
      <c r="I21" s="15"/>
      <c r="J21" s="52" t="s">
        <v>40</v>
      </c>
      <c r="K21" s="47" t="s">
        <v>100</v>
      </c>
      <c r="L21" s="95"/>
      <c r="M21" s="95"/>
      <c r="N21" s="95"/>
      <c r="O21" s="95"/>
      <c r="P21" s="56"/>
    </row>
    <row r="22" spans="1:16" ht="60.75" thickBot="1">
      <c r="A22" s="108">
        <v>37</v>
      </c>
      <c r="B22" s="109" t="s">
        <v>4</v>
      </c>
      <c r="C22" s="110" t="s">
        <v>29</v>
      </c>
      <c r="D22" s="111" t="s">
        <v>59</v>
      </c>
      <c r="E22" s="112" t="s">
        <v>16</v>
      </c>
      <c r="F22" s="113"/>
      <c r="G22" s="114">
        <v>0</v>
      </c>
      <c r="H22" s="145"/>
      <c r="I22" s="115"/>
      <c r="J22" s="116" t="s">
        <v>90</v>
      </c>
      <c r="K22" s="117" t="s">
        <v>110</v>
      </c>
      <c r="L22" s="118"/>
      <c r="M22" s="119"/>
      <c r="N22" s="119"/>
      <c r="O22" s="120"/>
      <c r="P22" s="121" t="s">
        <v>72</v>
      </c>
    </row>
    <row r="23" spans="1:16" ht="30.75" customHeight="1">
      <c r="A23" s="137"/>
      <c r="B23" s="124" t="s">
        <v>129</v>
      </c>
      <c r="C23" s="125" t="s">
        <v>130</v>
      </c>
      <c r="D23" s="103"/>
      <c r="E23" s="139"/>
      <c r="F23" s="126">
        <f>SUM(F3:F22)</f>
        <v>5559115</v>
      </c>
      <c r="G23" s="127">
        <f>SUM(G3:G22)</f>
        <v>109040581.42</v>
      </c>
      <c r="H23" s="146"/>
      <c r="I23" s="128">
        <f>SUM(I3:I22)</f>
        <v>0</v>
      </c>
      <c r="J23" s="104"/>
      <c r="K23" s="122"/>
      <c r="L23" s="105"/>
      <c r="M23" s="123"/>
      <c r="N23" s="123"/>
      <c r="O23" s="106"/>
      <c r="P23" s="107"/>
    </row>
    <row r="24" spans="1:16" ht="15">
      <c r="A24" s="66"/>
      <c r="B24" s="67"/>
      <c r="C24" s="71"/>
      <c r="D24" s="68"/>
      <c r="E24" s="69"/>
      <c r="F24" s="70"/>
      <c r="G24" s="71"/>
      <c r="H24" s="71"/>
      <c r="I24" s="70"/>
      <c r="J24" s="72"/>
      <c r="K24" s="58"/>
      <c r="L24" s="73"/>
      <c r="M24" s="73"/>
      <c r="N24" s="73"/>
      <c r="O24" s="73"/>
      <c r="P24" s="74"/>
    </row>
    <row r="25" spans="1:16" ht="15">
      <c r="A25" s="66"/>
      <c r="B25" s="67"/>
      <c r="C25" s="71"/>
      <c r="D25" s="68"/>
      <c r="E25" s="69"/>
      <c r="F25" s="70"/>
      <c r="G25" s="71"/>
      <c r="H25" s="71"/>
      <c r="I25" s="70"/>
      <c r="J25" s="72"/>
      <c r="K25" s="58"/>
      <c r="L25" s="73"/>
      <c r="M25" s="73"/>
      <c r="N25" s="73"/>
      <c r="O25" s="73"/>
      <c r="P25" s="74"/>
    </row>
    <row r="26" spans="1:16" ht="15">
      <c r="A26" s="66"/>
      <c r="B26" s="67"/>
      <c r="C26" s="71"/>
      <c r="D26" s="68"/>
      <c r="E26" s="69"/>
      <c r="F26" s="70"/>
      <c r="G26" s="71"/>
      <c r="H26" s="71"/>
      <c r="I26" s="70"/>
      <c r="J26" s="72"/>
      <c r="K26" s="58"/>
      <c r="L26" s="73"/>
      <c r="M26" s="73"/>
      <c r="N26" s="73"/>
      <c r="O26" s="73"/>
      <c r="P26" s="74"/>
    </row>
    <row r="27" spans="1:16" ht="15">
      <c r="A27" s="66"/>
      <c r="B27" s="67"/>
      <c r="C27" s="71"/>
      <c r="D27" s="68"/>
      <c r="E27" s="69"/>
      <c r="F27" s="70"/>
      <c r="G27" s="71"/>
      <c r="H27" s="71"/>
      <c r="I27" s="70"/>
      <c r="J27" s="72"/>
      <c r="K27" s="58"/>
      <c r="L27" s="73"/>
      <c r="M27" s="73"/>
      <c r="N27" s="73"/>
      <c r="O27" s="73"/>
      <c r="P27" s="74"/>
    </row>
    <row r="28" spans="1:16" ht="15">
      <c r="A28" s="66"/>
      <c r="B28" s="67"/>
      <c r="C28" s="71"/>
      <c r="D28" s="68"/>
      <c r="E28" s="69"/>
      <c r="F28" s="70"/>
      <c r="G28" s="71"/>
      <c r="H28" s="71"/>
      <c r="I28" s="70"/>
      <c r="J28" s="72"/>
      <c r="K28" s="58"/>
      <c r="L28" s="73"/>
      <c r="M28" s="73"/>
      <c r="N28" s="73"/>
      <c r="O28" s="73"/>
      <c r="P28" s="74"/>
    </row>
    <row r="29" spans="1:16" ht="15">
      <c r="A29" s="66"/>
      <c r="B29" s="67"/>
      <c r="C29" s="71"/>
      <c r="D29" s="68"/>
      <c r="E29" s="69"/>
      <c r="F29" s="70"/>
      <c r="G29" s="71"/>
      <c r="H29" s="71"/>
      <c r="I29" s="70"/>
      <c r="J29" s="72"/>
      <c r="K29" s="58"/>
      <c r="L29" s="73"/>
      <c r="M29" s="73"/>
      <c r="N29" s="73"/>
      <c r="O29" s="73"/>
      <c r="P29" s="74"/>
    </row>
    <row r="30" spans="1:16" ht="15">
      <c r="A30" s="66"/>
      <c r="B30" s="67"/>
      <c r="C30" s="21"/>
      <c r="D30" s="68"/>
      <c r="E30" s="69"/>
      <c r="F30" s="70"/>
      <c r="G30" s="71"/>
      <c r="H30" s="71"/>
      <c r="I30" s="70"/>
      <c r="J30" s="72"/>
      <c r="K30" s="58"/>
      <c r="L30" s="73"/>
      <c r="M30" s="73"/>
      <c r="N30" s="73"/>
      <c r="O30" s="73"/>
      <c r="P30" s="74"/>
    </row>
    <row r="31" spans="1:11" ht="15">
      <c r="A31" s="17"/>
      <c r="B31" s="18"/>
      <c r="C31" s="71"/>
      <c r="D31" s="18"/>
      <c r="E31" s="19"/>
      <c r="F31" s="20"/>
      <c r="G31" s="21"/>
      <c r="H31" s="21"/>
      <c r="I31" s="21"/>
      <c r="J31" s="20"/>
      <c r="K31" s="20"/>
    </row>
    <row r="32" spans="1:11" ht="15">
      <c r="A32" s="17"/>
      <c r="B32" s="61" t="s">
        <v>87</v>
      </c>
      <c r="C32" s="18"/>
      <c r="D32" s="18"/>
      <c r="E32" s="19"/>
      <c r="F32" s="20"/>
      <c r="G32" s="21"/>
      <c r="H32" s="21"/>
      <c r="I32" s="21"/>
      <c r="J32" s="20"/>
      <c r="K32" s="20"/>
    </row>
    <row r="33" spans="1:11" ht="30">
      <c r="A33" s="22"/>
      <c r="B33" s="62"/>
      <c r="C33" s="58" t="s">
        <v>35</v>
      </c>
      <c r="G33" s="21"/>
      <c r="H33" s="21"/>
      <c r="I33" s="21"/>
      <c r="J33" s="21"/>
      <c r="K33" s="21"/>
    </row>
    <row r="34" spans="1:13" ht="60">
      <c r="A34" s="22"/>
      <c r="B34" s="63"/>
      <c r="C34" s="58" t="s">
        <v>91</v>
      </c>
      <c r="F34" s="21"/>
      <c r="G34" s="21"/>
      <c r="H34" s="21"/>
      <c r="J34" s="21"/>
      <c r="K34" s="21"/>
      <c r="M34" s="21"/>
    </row>
    <row r="35" spans="1:11" ht="60">
      <c r="A35" s="22"/>
      <c r="B35" s="59"/>
      <c r="C35" s="58" t="s">
        <v>94</v>
      </c>
      <c r="F35" s="21"/>
      <c r="G35" s="21"/>
      <c r="H35" s="21"/>
      <c r="I35" s="21"/>
      <c r="J35" s="21"/>
      <c r="K35" s="21"/>
    </row>
    <row r="36" spans="1:13" ht="30">
      <c r="A36" s="22"/>
      <c r="B36" s="60"/>
      <c r="C36" s="58" t="s">
        <v>92</v>
      </c>
      <c r="F36" s="21"/>
      <c r="G36" s="21"/>
      <c r="H36" s="21"/>
      <c r="I36" s="21"/>
      <c r="J36" s="21"/>
      <c r="K36" s="21"/>
      <c r="M36" s="9"/>
    </row>
    <row r="37" spans="1:11" ht="30">
      <c r="A37" s="22"/>
      <c r="B37" s="64"/>
      <c r="C37" s="58" t="s">
        <v>93</v>
      </c>
      <c r="F37" s="21"/>
      <c r="G37" s="21"/>
      <c r="H37" s="21"/>
      <c r="I37" s="21"/>
      <c r="J37" s="21"/>
      <c r="K37" s="21"/>
    </row>
    <row r="38" spans="1:11" ht="15">
      <c r="A38" s="22"/>
      <c r="B38" s="22"/>
      <c r="F38" s="21"/>
      <c r="G38" s="21"/>
      <c r="H38" s="21"/>
      <c r="I38" s="21"/>
      <c r="J38" s="21"/>
      <c r="K38" s="21"/>
    </row>
    <row r="39" spans="1:11" ht="15">
      <c r="A39" s="22"/>
      <c r="B39" s="22"/>
      <c r="F39" s="21"/>
      <c r="G39" s="21"/>
      <c r="H39" s="21"/>
      <c r="I39" s="21"/>
      <c r="J39" s="21"/>
      <c r="K39" s="21"/>
    </row>
    <row r="40" spans="1:11" ht="15">
      <c r="A40" s="17"/>
      <c r="B40" s="18"/>
      <c r="C40" s="18"/>
      <c r="D40" s="18"/>
      <c r="E40" s="19"/>
      <c r="F40" s="21"/>
      <c r="G40" s="21"/>
      <c r="H40" s="21"/>
      <c r="I40" s="21"/>
      <c r="J40" s="21"/>
      <c r="K40" s="21"/>
    </row>
    <row r="41" spans="1:11" ht="15">
      <c r="A41" s="17"/>
      <c r="B41" s="18"/>
      <c r="C41" s="18"/>
      <c r="D41" s="18"/>
      <c r="E41" s="19"/>
      <c r="F41" s="21"/>
      <c r="G41" s="21"/>
      <c r="H41" s="21"/>
      <c r="I41" s="21"/>
      <c r="J41" s="21"/>
      <c r="K41" s="21"/>
    </row>
    <row r="42" spans="1:11" ht="15">
      <c r="A42" s="17"/>
      <c r="B42" s="18"/>
      <c r="C42" s="18"/>
      <c r="D42" s="18"/>
      <c r="E42" s="19"/>
      <c r="F42" s="21"/>
      <c r="G42" s="21"/>
      <c r="H42" s="21"/>
      <c r="I42" s="21"/>
      <c r="J42" s="21"/>
      <c r="K42" s="21"/>
    </row>
    <row r="43" spans="1:11" ht="15">
      <c r="A43" s="17"/>
      <c r="B43" s="18"/>
      <c r="C43" s="18"/>
      <c r="D43" s="18"/>
      <c r="E43" s="19"/>
      <c r="F43" s="21"/>
      <c r="G43" s="21"/>
      <c r="H43" s="21"/>
      <c r="I43" s="21"/>
      <c r="J43" s="21"/>
      <c r="K43" s="21"/>
    </row>
    <row r="44" spans="1:11" ht="15">
      <c r="A44" s="17"/>
      <c r="B44" s="18"/>
      <c r="C44" s="18"/>
      <c r="D44" s="18"/>
      <c r="E44" s="19"/>
      <c r="F44" s="21"/>
      <c r="G44" s="21"/>
      <c r="H44" s="21"/>
      <c r="I44" s="21"/>
      <c r="J44" s="21"/>
      <c r="K44" s="21"/>
    </row>
    <row r="45" spans="1:11" ht="15">
      <c r="A45" s="17"/>
      <c r="E45" s="23"/>
      <c r="F45" s="9"/>
      <c r="G45" s="9"/>
      <c r="H45" s="9"/>
      <c r="I45" s="9"/>
      <c r="J45" s="9"/>
      <c r="K45" s="9"/>
    </row>
    <row r="46" spans="1:11" ht="15">
      <c r="A46" s="17"/>
      <c r="E46" s="23"/>
      <c r="F46" s="9"/>
      <c r="G46" s="9"/>
      <c r="H46" s="9"/>
      <c r="I46" s="9"/>
      <c r="J46" s="9"/>
      <c r="K46" s="9"/>
    </row>
    <row r="47" spans="1:11" ht="15">
      <c r="A47" s="17"/>
      <c r="E47" s="23"/>
      <c r="F47" s="9"/>
      <c r="G47" s="9"/>
      <c r="H47" s="9"/>
      <c r="I47" s="9"/>
      <c r="J47" s="9"/>
      <c r="K47" s="9"/>
    </row>
    <row r="48" spans="1:11" ht="15">
      <c r="A48" s="17"/>
      <c r="E48" s="23"/>
      <c r="F48" s="9"/>
      <c r="G48" s="9"/>
      <c r="H48" s="9"/>
      <c r="I48" s="9"/>
      <c r="J48" s="9"/>
      <c r="K48" s="9"/>
    </row>
    <row r="49" spans="1:11" ht="15">
      <c r="A49" s="17"/>
      <c r="E49" s="23"/>
      <c r="F49" s="9"/>
      <c r="G49" s="9"/>
      <c r="H49" s="9"/>
      <c r="I49" s="9"/>
      <c r="J49" s="9"/>
      <c r="K49" s="9"/>
    </row>
    <row r="50" spans="1:11" ht="15">
      <c r="A50" s="17"/>
      <c r="E50" s="23"/>
      <c r="F50" s="9"/>
      <c r="G50" s="9"/>
      <c r="H50" s="9"/>
      <c r="I50" s="9"/>
      <c r="J50" s="9"/>
      <c r="K50" s="9"/>
    </row>
    <row r="51" spans="1:11" ht="15">
      <c r="A51" s="17"/>
      <c r="E51" s="23"/>
      <c r="F51" s="9"/>
      <c r="G51" s="9"/>
      <c r="H51" s="9"/>
      <c r="I51" s="9"/>
      <c r="J51" s="9"/>
      <c r="K51" s="9"/>
    </row>
    <row r="52" spans="1:11" ht="15">
      <c r="A52" s="17"/>
      <c r="E52" s="23"/>
      <c r="F52" s="9"/>
      <c r="G52" s="9"/>
      <c r="H52" s="9"/>
      <c r="I52" s="9"/>
      <c r="J52" s="9"/>
      <c r="K52" s="9"/>
    </row>
    <row r="53" spans="1:11" ht="15">
      <c r="A53" s="17"/>
      <c r="E53" s="23"/>
      <c r="F53" s="9"/>
      <c r="G53" s="9"/>
      <c r="H53" s="9"/>
      <c r="I53" s="9"/>
      <c r="J53" s="9"/>
      <c r="K53" s="9"/>
    </row>
    <row r="54" spans="1:11" ht="15">
      <c r="A54" s="17"/>
      <c r="E54" s="23"/>
      <c r="F54" s="9"/>
      <c r="G54" s="9"/>
      <c r="H54" s="9"/>
      <c r="I54" s="9"/>
      <c r="J54" s="9"/>
      <c r="K54" s="9"/>
    </row>
    <row r="55" spans="1:11" ht="15">
      <c r="A55" s="17"/>
      <c r="E55" s="23"/>
      <c r="F55" s="9"/>
      <c r="G55" s="9"/>
      <c r="H55" s="9"/>
      <c r="I55" s="9"/>
      <c r="J55" s="9"/>
      <c r="K55" s="9"/>
    </row>
    <row r="56" spans="1:11" ht="15">
      <c r="A56" s="17"/>
      <c r="E56" s="23"/>
      <c r="F56" s="9"/>
      <c r="G56" s="9"/>
      <c r="H56" s="9"/>
      <c r="I56" s="9"/>
      <c r="J56" s="9"/>
      <c r="K56" s="9"/>
    </row>
    <row r="57" spans="1:11" ht="15">
      <c r="A57" s="17"/>
      <c r="E57" s="23"/>
      <c r="F57" s="9"/>
      <c r="G57" s="9"/>
      <c r="H57" s="9"/>
      <c r="I57" s="9"/>
      <c r="J57" s="9"/>
      <c r="K57" s="9"/>
    </row>
    <row r="58" spans="1:11" ht="15">
      <c r="A58" s="17"/>
      <c r="E58" s="23"/>
      <c r="F58" s="9"/>
      <c r="G58" s="9"/>
      <c r="H58" s="9"/>
      <c r="I58" s="9"/>
      <c r="J58" s="9"/>
      <c r="K58" s="9"/>
    </row>
    <row r="59" spans="1:11" ht="15">
      <c r="A59" s="17"/>
      <c r="E59" s="23"/>
      <c r="F59" s="9"/>
      <c r="G59" s="9"/>
      <c r="H59" s="9"/>
      <c r="I59" s="9"/>
      <c r="J59" s="9"/>
      <c r="K59" s="9"/>
    </row>
    <row r="60" spans="1:11" ht="15">
      <c r="A60" s="17"/>
      <c r="E60" s="23"/>
      <c r="F60" s="9"/>
      <c r="G60" s="9"/>
      <c r="H60" s="9"/>
      <c r="I60" s="9"/>
      <c r="J60" s="9"/>
      <c r="K60" s="9"/>
    </row>
    <row r="61" spans="1:11" ht="15">
      <c r="A61" s="17"/>
      <c r="E61" s="23"/>
      <c r="F61" s="9"/>
      <c r="G61" s="9"/>
      <c r="H61" s="9"/>
      <c r="I61" s="9"/>
      <c r="J61" s="9"/>
      <c r="K61" s="9"/>
    </row>
    <row r="62" spans="1:11" ht="15">
      <c r="A62" s="17"/>
      <c r="E62" s="23"/>
      <c r="F62" s="9"/>
      <c r="G62" s="9"/>
      <c r="H62" s="9"/>
      <c r="I62" s="9"/>
      <c r="J62" s="9"/>
      <c r="K62" s="9"/>
    </row>
    <row r="63" spans="1:11" ht="15">
      <c r="A63" s="17"/>
      <c r="E63" s="23"/>
      <c r="F63" s="9"/>
      <c r="G63" s="9"/>
      <c r="H63" s="9"/>
      <c r="I63" s="9"/>
      <c r="J63" s="9"/>
      <c r="K63" s="9"/>
    </row>
    <row r="64" spans="1:11" ht="15">
      <c r="A64" s="17"/>
      <c r="E64" s="23"/>
      <c r="F64" s="9"/>
      <c r="G64" s="9"/>
      <c r="H64" s="9"/>
      <c r="I64" s="9"/>
      <c r="J64" s="9"/>
      <c r="K64" s="9"/>
    </row>
    <row r="65" spans="1:11" ht="15">
      <c r="A65" s="17"/>
      <c r="E65" s="23"/>
      <c r="F65" s="9"/>
      <c r="G65" s="9"/>
      <c r="H65" s="9"/>
      <c r="I65" s="9"/>
      <c r="J65" s="9"/>
      <c r="K65" s="9"/>
    </row>
    <row r="66" spans="1:11" ht="15">
      <c r="A66" s="17"/>
      <c r="E66" s="23"/>
      <c r="F66" s="9"/>
      <c r="G66" s="9"/>
      <c r="H66" s="9"/>
      <c r="I66" s="9"/>
      <c r="J66" s="9"/>
      <c r="K66" s="9"/>
    </row>
    <row r="67" spans="1:11" ht="15">
      <c r="A67" s="17"/>
      <c r="E67" s="23"/>
      <c r="F67" s="9"/>
      <c r="G67" s="9"/>
      <c r="H67" s="9"/>
      <c r="I67" s="9"/>
      <c r="J67" s="9"/>
      <c r="K67" s="9"/>
    </row>
    <row r="68" spans="1:11" ht="15">
      <c r="A68" s="17"/>
      <c r="E68" s="23"/>
      <c r="F68" s="9"/>
      <c r="G68" s="9"/>
      <c r="H68" s="9"/>
      <c r="I68" s="9"/>
      <c r="J68" s="9"/>
      <c r="K68" s="9"/>
    </row>
    <row r="69" spans="1:11" ht="15">
      <c r="A69" s="17"/>
      <c r="E69" s="23"/>
      <c r="F69" s="9"/>
      <c r="G69" s="9"/>
      <c r="H69" s="9"/>
      <c r="I69" s="9"/>
      <c r="J69" s="9"/>
      <c r="K69" s="9"/>
    </row>
    <row r="70" spans="1:11" ht="15">
      <c r="A70" s="17"/>
      <c r="E70" s="23"/>
      <c r="F70" s="9"/>
      <c r="G70" s="9"/>
      <c r="H70" s="9"/>
      <c r="I70" s="9"/>
      <c r="J70" s="9"/>
      <c r="K70" s="9"/>
    </row>
    <row r="71" spans="1:11" ht="15">
      <c r="A71" s="17"/>
      <c r="E71" s="23"/>
      <c r="F71" s="9"/>
      <c r="G71" s="9"/>
      <c r="H71" s="9"/>
      <c r="I71" s="9"/>
      <c r="J71" s="9"/>
      <c r="K71" s="9"/>
    </row>
    <row r="72" spans="1:11" ht="15">
      <c r="A72" s="17"/>
      <c r="E72" s="23"/>
      <c r="F72" s="9"/>
      <c r="G72" s="9"/>
      <c r="H72" s="9"/>
      <c r="I72" s="9"/>
      <c r="J72" s="9"/>
      <c r="K72" s="9"/>
    </row>
    <row r="73" spans="1:11" ht="15">
      <c r="A73" s="17"/>
      <c r="E73" s="23"/>
      <c r="F73" s="9"/>
      <c r="G73" s="9"/>
      <c r="H73" s="9"/>
      <c r="I73" s="9"/>
      <c r="J73" s="9"/>
      <c r="K73" s="9"/>
    </row>
    <row r="74" spans="1:11" ht="15">
      <c r="A74" s="17"/>
      <c r="E74" s="23"/>
      <c r="F74" s="9"/>
      <c r="G74" s="9"/>
      <c r="H74" s="9"/>
      <c r="I74" s="9"/>
      <c r="J74" s="9"/>
      <c r="K74" s="9"/>
    </row>
    <row r="75" spans="1:11" ht="15">
      <c r="A75" s="17"/>
      <c r="E75" s="23"/>
      <c r="F75" s="9"/>
      <c r="G75" s="9"/>
      <c r="H75" s="9"/>
      <c r="I75" s="9"/>
      <c r="J75" s="9"/>
      <c r="K75" s="9"/>
    </row>
    <row r="76" spans="1:11" ht="15">
      <c r="A76" s="17"/>
      <c r="E76" s="23"/>
      <c r="F76" s="9"/>
      <c r="G76" s="9"/>
      <c r="H76" s="9"/>
      <c r="I76" s="9"/>
      <c r="J76" s="9"/>
      <c r="K76" s="9"/>
    </row>
    <row r="77" spans="1:11" ht="15">
      <c r="A77" s="17"/>
      <c r="E77" s="23"/>
      <c r="F77" s="9"/>
      <c r="G77" s="9"/>
      <c r="H77" s="9"/>
      <c r="I77" s="9"/>
      <c r="J77" s="9"/>
      <c r="K77" s="9"/>
    </row>
    <row r="78" spans="1:11" ht="15">
      <c r="A78" s="17"/>
      <c r="E78" s="23"/>
      <c r="F78" s="9"/>
      <c r="G78" s="9"/>
      <c r="H78" s="9"/>
      <c r="I78" s="9"/>
      <c r="J78" s="9"/>
      <c r="K78" s="9"/>
    </row>
    <row r="79" spans="1:11" ht="15">
      <c r="A79" s="17"/>
      <c r="E79" s="23"/>
      <c r="F79" s="9"/>
      <c r="G79" s="9"/>
      <c r="H79" s="9"/>
      <c r="I79" s="9"/>
      <c r="J79" s="9"/>
      <c r="K79" s="9"/>
    </row>
    <row r="80" spans="1:11" ht="15">
      <c r="A80" s="17"/>
      <c r="E80" s="23"/>
      <c r="F80" s="9"/>
      <c r="G80" s="9"/>
      <c r="H80" s="9"/>
      <c r="I80" s="9"/>
      <c r="J80" s="9"/>
      <c r="K80" s="9"/>
    </row>
    <row r="81" spans="1:11" ht="15">
      <c r="A81" s="17"/>
      <c r="E81" s="23"/>
      <c r="F81" s="9"/>
      <c r="G81" s="9"/>
      <c r="H81" s="9"/>
      <c r="I81" s="9"/>
      <c r="J81" s="9"/>
      <c r="K81" s="9"/>
    </row>
    <row r="82" spans="1:11" ht="15">
      <c r="A82" s="17"/>
      <c r="E82" s="23"/>
      <c r="F82" s="9"/>
      <c r="G82" s="9"/>
      <c r="H82" s="9"/>
      <c r="I82" s="9"/>
      <c r="J82" s="9"/>
      <c r="K82" s="9"/>
    </row>
    <row r="83" spans="1:11" ht="15">
      <c r="A83" s="17"/>
      <c r="E83" s="23"/>
      <c r="F83" s="9"/>
      <c r="G83" s="9"/>
      <c r="H83" s="9"/>
      <c r="I83" s="9"/>
      <c r="J83" s="9"/>
      <c r="K83" s="9"/>
    </row>
    <row r="84" spans="1:11" ht="15">
      <c r="A84" s="17"/>
      <c r="E84" s="23"/>
      <c r="F84" s="9"/>
      <c r="G84" s="9"/>
      <c r="H84" s="9"/>
      <c r="I84" s="9"/>
      <c r="J84" s="9"/>
      <c r="K84" s="9"/>
    </row>
    <row r="85" spans="1:11" ht="15">
      <c r="A85" s="19"/>
      <c r="E85" s="23"/>
      <c r="F85" s="9"/>
      <c r="G85" s="9"/>
      <c r="H85" s="9"/>
      <c r="I85" s="9"/>
      <c r="J85" s="9"/>
      <c r="K85" s="9"/>
    </row>
    <row r="86" spans="1:11" ht="15">
      <c r="A86" s="19"/>
      <c r="E86" s="23"/>
      <c r="F86" s="9"/>
      <c r="G86" s="9"/>
      <c r="H86" s="9"/>
      <c r="I86" s="9"/>
      <c r="J86" s="9"/>
      <c r="K86" s="9"/>
    </row>
    <row r="87" spans="1:11" ht="15">
      <c r="A87" s="19"/>
      <c r="E87" s="23"/>
      <c r="F87" s="9"/>
      <c r="G87" s="9"/>
      <c r="H87" s="9"/>
      <c r="I87" s="9"/>
      <c r="J87" s="9"/>
      <c r="K87" s="9"/>
    </row>
    <row r="88" spans="1:11" ht="15">
      <c r="A88" s="19"/>
      <c r="E88" s="23"/>
      <c r="F88" s="9"/>
      <c r="G88" s="9"/>
      <c r="H88" s="9"/>
      <c r="I88" s="9"/>
      <c r="J88" s="9"/>
      <c r="K88" s="9"/>
    </row>
    <row r="89" spans="5:11" ht="15">
      <c r="E89" s="23"/>
      <c r="F89" s="9"/>
      <c r="G89" s="9"/>
      <c r="H89" s="9"/>
      <c r="I89" s="9"/>
      <c r="J89" s="9"/>
      <c r="K89" s="9"/>
    </row>
    <row r="90" spans="5:11" ht="15">
      <c r="E90" s="23"/>
      <c r="F90" s="9"/>
      <c r="G90" s="9"/>
      <c r="H90" s="9"/>
      <c r="I90" s="9"/>
      <c r="J90" s="9"/>
      <c r="K90" s="9"/>
    </row>
    <row r="91" spans="5:11" ht="15">
      <c r="E91" s="23"/>
      <c r="F91" s="9"/>
      <c r="G91" s="9"/>
      <c r="H91" s="9"/>
      <c r="I91" s="9"/>
      <c r="J91" s="9"/>
      <c r="K91" s="9"/>
    </row>
    <row r="92" spans="5:11" ht="15">
      <c r="E92" s="23"/>
      <c r="F92" s="9"/>
      <c r="G92" s="9"/>
      <c r="H92" s="9"/>
      <c r="I92" s="9"/>
      <c r="J92" s="9"/>
      <c r="K92" s="9"/>
    </row>
    <row r="93" spans="5:11" ht="15">
      <c r="E93" s="23"/>
      <c r="F93" s="9"/>
      <c r="G93" s="9"/>
      <c r="H93" s="9"/>
      <c r="I93" s="9"/>
      <c r="J93" s="9"/>
      <c r="K93" s="9"/>
    </row>
    <row r="94" spans="5:11" ht="15">
      <c r="E94" s="23"/>
      <c r="F94" s="9"/>
      <c r="G94" s="9"/>
      <c r="H94" s="9"/>
      <c r="I94" s="9"/>
      <c r="J94" s="9"/>
      <c r="K94" s="9"/>
    </row>
    <row r="95" spans="5:11" ht="15">
      <c r="E95" s="23"/>
      <c r="F95" s="9"/>
      <c r="G95" s="9"/>
      <c r="H95" s="9"/>
      <c r="I95" s="9"/>
      <c r="J95" s="9"/>
      <c r="K95" s="9"/>
    </row>
    <row r="96" spans="5:11" ht="15">
      <c r="E96" s="23"/>
      <c r="F96" s="9"/>
      <c r="G96" s="9"/>
      <c r="H96" s="9"/>
      <c r="I96" s="9"/>
      <c r="J96" s="9"/>
      <c r="K96" s="9"/>
    </row>
    <row r="97" spans="5:11" ht="15">
      <c r="E97" s="23"/>
      <c r="F97" s="9"/>
      <c r="G97" s="9"/>
      <c r="H97" s="9"/>
      <c r="I97" s="9"/>
      <c r="J97" s="9"/>
      <c r="K97" s="9"/>
    </row>
    <row r="98" spans="5:11" ht="15">
      <c r="E98" s="23"/>
      <c r="F98" s="9"/>
      <c r="G98" s="9"/>
      <c r="H98" s="9"/>
      <c r="I98" s="9"/>
      <c r="J98" s="9"/>
      <c r="K98" s="9"/>
    </row>
    <row r="99" ht="15">
      <c r="E99" s="23"/>
    </row>
    <row r="100" ht="15">
      <c r="E100" s="23"/>
    </row>
    <row r="101" ht="15">
      <c r="E101" s="23"/>
    </row>
    <row r="102" ht="15">
      <c r="E102" s="23"/>
    </row>
    <row r="103" ht="15">
      <c r="E103" s="23"/>
    </row>
    <row r="104" ht="15">
      <c r="E104" s="23"/>
    </row>
    <row r="105" ht="15">
      <c r="E105" s="23"/>
    </row>
  </sheetData>
  <sheetProtection/>
  <autoFilter ref="A2:I22"/>
  <printOptions/>
  <pageMargins left="0.2362204724409449" right="0.2362204724409449" top="0.5511811023622047" bottom="0.5511811023622047" header="0.31496062992125984" footer="0.31496062992125984"/>
  <pageSetup fitToHeight="0" fitToWidth="1" horizontalDpi="600" verticalDpi="600" orientation="portrait" paperSize="8" scale="55" r:id="rId1"/>
</worksheet>
</file>

<file path=xl/worksheets/sheet2.xml><?xml version="1.0" encoding="utf-8"?>
<worksheet xmlns="http://schemas.openxmlformats.org/spreadsheetml/2006/main" xmlns:r="http://schemas.openxmlformats.org/officeDocument/2006/relationships">
  <sheetPr>
    <pageSetUpPr fitToPage="1"/>
  </sheetPr>
  <dimension ref="A1:J43"/>
  <sheetViews>
    <sheetView tabSelected="1" zoomScale="70" zoomScaleNormal="70" zoomScalePageLayoutView="0" workbookViewId="0" topLeftCell="A1">
      <selection activeCell="E30" sqref="E30:I30"/>
    </sheetView>
  </sheetViews>
  <sheetFormatPr defaultColWidth="9.140625" defaultRowHeight="15"/>
  <cols>
    <col min="1" max="1" width="14.28125" style="0" customWidth="1"/>
    <col min="2" max="2" width="17.140625" style="0" customWidth="1"/>
    <col min="3" max="4" width="18.7109375" style="0" customWidth="1"/>
    <col min="5" max="5" width="19.57421875" style="0" customWidth="1"/>
    <col min="6" max="7" width="16.7109375" style="0" customWidth="1"/>
    <col min="8" max="8" width="19.57421875" style="0" customWidth="1"/>
    <col min="9" max="9" width="16.7109375" style="0" customWidth="1"/>
  </cols>
  <sheetData>
    <row r="1" spans="1:9" ht="57" customHeight="1">
      <c r="A1" s="783" t="s">
        <v>629</v>
      </c>
      <c r="B1" s="783"/>
      <c r="C1" s="783"/>
      <c r="D1" s="783"/>
      <c r="E1" s="783"/>
      <c r="F1" s="783"/>
      <c r="G1" s="783"/>
      <c r="H1" s="783"/>
      <c r="I1" s="783"/>
    </row>
    <row r="2" ht="9" customHeight="1"/>
    <row r="3" spans="1:9" ht="15.75">
      <c r="A3" s="300" t="s">
        <v>223</v>
      </c>
      <c r="B3" s="300"/>
      <c r="C3" s="300"/>
      <c r="D3" s="300"/>
      <c r="E3" s="300"/>
      <c r="F3" s="300"/>
      <c r="G3" s="300"/>
      <c r="H3" s="300"/>
      <c r="I3" s="306" t="s">
        <v>194</v>
      </c>
    </row>
    <row r="4" spans="1:9" ht="32.25" customHeight="1">
      <c r="A4" s="807" t="s">
        <v>192</v>
      </c>
      <c r="B4" s="808"/>
      <c r="C4" s="795" t="s">
        <v>254</v>
      </c>
      <c r="D4" s="809" t="s">
        <v>310</v>
      </c>
      <c r="E4" s="802" t="s">
        <v>308</v>
      </c>
      <c r="F4" s="803"/>
      <c r="G4" s="804"/>
      <c r="H4" s="789" t="s">
        <v>309</v>
      </c>
      <c r="I4" s="789" t="s">
        <v>255</v>
      </c>
    </row>
    <row r="5" spans="1:10" ht="94.5" customHeight="1">
      <c r="A5" s="807"/>
      <c r="B5" s="808"/>
      <c r="C5" s="795"/>
      <c r="D5" s="809"/>
      <c r="E5" s="372" t="s">
        <v>211</v>
      </c>
      <c r="F5" s="258" t="s">
        <v>253</v>
      </c>
      <c r="G5" s="259" t="s">
        <v>324</v>
      </c>
      <c r="H5" s="789"/>
      <c r="I5" s="789"/>
      <c r="J5" s="234"/>
    </row>
    <row r="6" spans="1:9" ht="31.5">
      <c r="A6" s="787" t="s">
        <v>195</v>
      </c>
      <c r="B6" s="788"/>
      <c r="C6" s="260" t="s">
        <v>196</v>
      </c>
      <c r="D6" s="370" t="s">
        <v>197</v>
      </c>
      <c r="E6" s="373" t="s">
        <v>347</v>
      </c>
      <c r="F6" s="261" t="s">
        <v>199</v>
      </c>
      <c r="G6" s="262" t="s">
        <v>200</v>
      </c>
      <c r="H6" s="263" t="s">
        <v>348</v>
      </c>
      <c r="I6" s="263" t="s">
        <v>349</v>
      </c>
    </row>
    <row r="7" spans="1:9" ht="45" customHeight="1">
      <c r="A7" s="791" t="s">
        <v>220</v>
      </c>
      <c r="B7" s="792"/>
      <c r="C7" s="264">
        <f>'Projekty KK'!G119</f>
        <v>1477278980.23</v>
      </c>
      <c r="D7" s="265">
        <f>'Projekty KK'!L119</f>
        <v>256216230.64999995</v>
      </c>
      <c r="E7" s="266">
        <f>'Projekty KK'!M119</f>
        <v>147625159.32</v>
      </c>
      <c r="F7" s="267">
        <f>'Projekty KK'!N119</f>
        <v>120848196.88000003</v>
      </c>
      <c r="G7" s="268">
        <f>'Projekty KK'!O119</f>
        <v>26776962.439999998</v>
      </c>
      <c r="H7" s="269">
        <f>E7/D7</f>
        <v>0.5761741125669004</v>
      </c>
      <c r="I7" s="269">
        <f>E7/C7</f>
        <v>0.09993045409541804</v>
      </c>
    </row>
    <row r="8" spans="1:9" ht="45" customHeight="1">
      <c r="A8" s="793" t="s">
        <v>221</v>
      </c>
      <c r="B8" s="794"/>
      <c r="C8" s="270">
        <f>'Projekty PO'!G70</f>
        <v>3550044485.22</v>
      </c>
      <c r="D8" s="271">
        <f>'Projekty PO'!L70</f>
        <v>894812437.9845002</v>
      </c>
      <c r="E8" s="272">
        <f>'Projekty PO'!M70</f>
        <v>304646868.92399985</v>
      </c>
      <c r="F8" s="273">
        <f>'Projekty PO'!N70</f>
        <v>338428778.57399994</v>
      </c>
      <c r="G8" s="274">
        <f>'Projekty PO'!O70</f>
        <v>5310710.995</v>
      </c>
      <c r="H8" s="275">
        <f>E8/D8</f>
        <v>0.3404589118253594</v>
      </c>
      <c r="I8" s="276">
        <f>E8/C8</f>
        <v>0.08581494406403771</v>
      </c>
    </row>
    <row r="9" spans="1:9" ht="49.5" customHeight="1" thickBot="1">
      <c r="A9" s="796" t="s">
        <v>294</v>
      </c>
      <c r="B9" s="797"/>
      <c r="C9" s="277" t="s">
        <v>210</v>
      </c>
      <c r="D9" s="278">
        <v>2065000000</v>
      </c>
      <c r="E9" s="279">
        <v>307867530</v>
      </c>
      <c r="F9" s="280">
        <v>307867530</v>
      </c>
      <c r="G9" s="281">
        <v>0</v>
      </c>
      <c r="H9" s="282">
        <f>E9/D9</f>
        <v>0.14908839225181597</v>
      </c>
      <c r="I9" s="283" t="s">
        <v>210</v>
      </c>
    </row>
    <row r="10" spans="1:9" ht="32.25" customHeight="1">
      <c r="A10" s="805" t="s">
        <v>129</v>
      </c>
      <c r="B10" s="806"/>
      <c r="C10" s="284">
        <f>SUM(C7:C9)</f>
        <v>5027323465.45</v>
      </c>
      <c r="D10" s="371">
        <f>SUM(D7:D9)</f>
        <v>3216028668.6345</v>
      </c>
      <c r="E10" s="374">
        <f>SUM(E7:E9)</f>
        <v>760139558.2439998</v>
      </c>
      <c r="F10" s="285">
        <f>SUM(F7:F9)</f>
        <v>767144505.454</v>
      </c>
      <c r="G10" s="286">
        <f>SUM(G7:G9)</f>
        <v>32087673.435</v>
      </c>
      <c r="H10" s="287">
        <f>E10/D10</f>
        <v>0.2363596959372719</v>
      </c>
      <c r="I10" s="288">
        <f>E10/C10</f>
        <v>0.15120164108556303</v>
      </c>
    </row>
    <row r="11" spans="1:9" s="149" customFormat="1" ht="15">
      <c r="A11" s="475" t="s">
        <v>461</v>
      </c>
      <c r="B11" s="507"/>
      <c r="C11" s="507"/>
      <c r="D11" s="507"/>
      <c r="E11" s="507"/>
      <c r="F11" s="507"/>
      <c r="G11" s="176"/>
      <c r="H11" s="177"/>
      <c r="I11" s="73"/>
    </row>
    <row r="12" spans="1:9" s="149" customFormat="1" ht="48" customHeight="1">
      <c r="A12" s="813" t="s">
        <v>462</v>
      </c>
      <c r="B12" s="813"/>
      <c r="C12" s="813"/>
      <c r="D12" s="813"/>
      <c r="E12" s="813"/>
      <c r="F12" s="813"/>
      <c r="G12" s="176"/>
      <c r="H12" s="177"/>
      <c r="I12" s="73"/>
    </row>
    <row r="13" spans="1:9" s="149" customFormat="1" ht="23.25">
      <c r="A13" s="299" t="s">
        <v>217</v>
      </c>
      <c r="B13" s="174"/>
      <c r="C13" s="175"/>
      <c r="D13" s="175"/>
      <c r="E13" s="175"/>
      <c r="F13" s="176"/>
      <c r="G13" s="176"/>
      <c r="H13" s="177"/>
      <c r="I13" s="73"/>
    </row>
    <row r="14" spans="1:9" s="149" customFormat="1" ht="15" customHeight="1">
      <c r="A14" s="174"/>
      <c r="B14" s="174"/>
      <c r="C14" s="175"/>
      <c r="D14" s="175"/>
      <c r="E14" s="175"/>
      <c r="F14" s="176"/>
      <c r="G14" s="176"/>
      <c r="H14" s="177"/>
      <c r="I14" s="73"/>
    </row>
    <row r="15" spans="1:9" s="149" customFormat="1" ht="14.25" customHeight="1">
      <c r="A15" s="300" t="s">
        <v>224</v>
      </c>
      <c r="B15" s="301"/>
      <c r="C15" s="302"/>
      <c r="D15" s="302"/>
      <c r="E15" s="302"/>
      <c r="F15" s="303"/>
      <c r="G15" s="303"/>
      <c r="H15" s="304"/>
      <c r="I15" s="305" t="s">
        <v>194</v>
      </c>
    </row>
    <row r="16" spans="1:9" s="149" customFormat="1" ht="24.75" customHeight="1">
      <c r="A16" s="780" t="s">
        <v>464</v>
      </c>
      <c r="B16" s="781"/>
      <c r="C16" s="781"/>
      <c r="D16" s="782"/>
      <c r="E16" s="290">
        <f>E7+E8</f>
        <v>452272028.24399984</v>
      </c>
      <c r="F16" s="798"/>
      <c r="G16" s="799"/>
      <c r="H16" s="799"/>
      <c r="I16" s="800"/>
    </row>
    <row r="17" spans="1:9" s="149" customFormat="1" ht="24.75" customHeight="1">
      <c r="A17" s="289" t="s">
        <v>156</v>
      </c>
      <c r="B17" s="292" t="s">
        <v>225</v>
      </c>
      <c r="C17" s="292"/>
      <c r="D17" s="293"/>
      <c r="E17" s="294">
        <f>'Projekty KK'!N120+'Projekty PO'!N71</f>
        <v>233958316.92399997</v>
      </c>
      <c r="F17" s="505" t="s">
        <v>463</v>
      </c>
      <c r="G17" s="505"/>
      <c r="H17" s="505"/>
      <c r="I17" s="505"/>
    </row>
    <row r="18" spans="1:9" s="149" customFormat="1" ht="24.75" customHeight="1">
      <c r="A18" s="291"/>
      <c r="B18" s="503" t="s">
        <v>219</v>
      </c>
      <c r="C18" s="503"/>
      <c r="D18" s="504"/>
      <c r="E18" s="295">
        <f>'Projekty KK'!N121+'Projekty PO'!N72</f>
        <v>225318658.53</v>
      </c>
      <c r="F18" s="810" t="s">
        <v>303</v>
      </c>
      <c r="G18" s="811"/>
      <c r="H18" s="811"/>
      <c r="I18" s="812"/>
    </row>
    <row r="19" spans="1:9" s="149" customFormat="1" ht="24.75" customHeight="1">
      <c r="A19" s="291"/>
      <c r="B19" s="785" t="s">
        <v>328</v>
      </c>
      <c r="C19" s="785"/>
      <c r="D19" s="786"/>
      <c r="E19" s="296">
        <f>'Projekty KK'!O119+'Projekty PO'!O70</f>
        <v>32087673.435</v>
      </c>
      <c r="F19" s="779" t="s">
        <v>303</v>
      </c>
      <c r="G19" s="779"/>
      <c r="H19" s="779"/>
      <c r="I19" s="779"/>
    </row>
    <row r="20" spans="1:9" s="149" customFormat="1" ht="24.75" customHeight="1">
      <c r="A20" s="780" t="s">
        <v>218</v>
      </c>
      <c r="B20" s="781"/>
      <c r="C20" s="781"/>
      <c r="D20" s="782"/>
      <c r="E20" s="290">
        <f>E9</f>
        <v>307867530</v>
      </c>
      <c r="F20" s="801" t="s">
        <v>302</v>
      </c>
      <c r="G20" s="801"/>
      <c r="H20" s="801"/>
      <c r="I20" s="801"/>
    </row>
    <row r="21" spans="1:9" s="149" customFormat="1" ht="33" customHeight="1">
      <c r="A21" s="776" t="s">
        <v>315</v>
      </c>
      <c r="B21" s="777"/>
      <c r="C21" s="777"/>
      <c r="D21" s="778"/>
      <c r="E21" s="403">
        <f>E10</f>
        <v>760139558.2439998</v>
      </c>
      <c r="F21" s="779" t="s">
        <v>301</v>
      </c>
      <c r="G21" s="779"/>
      <c r="H21" s="779"/>
      <c r="I21" s="779"/>
    </row>
    <row r="22" spans="1:8" ht="15">
      <c r="A22" s="171"/>
      <c r="B22" s="171"/>
      <c r="C22" s="171"/>
      <c r="H22" s="167"/>
    </row>
    <row r="23" spans="1:9" ht="18.75">
      <c r="A23" s="178" t="s">
        <v>222</v>
      </c>
      <c r="B23" s="1"/>
      <c r="C23" s="257"/>
      <c r="D23" s="168"/>
      <c r="E23" s="168"/>
      <c r="F23" s="168"/>
      <c r="G23" s="168"/>
      <c r="H23" s="169"/>
      <c r="I23" s="168"/>
    </row>
    <row r="24" spans="1:9" ht="116.25" customHeight="1">
      <c r="A24" s="297" t="s">
        <v>196</v>
      </c>
      <c r="B24" s="790" t="s">
        <v>254</v>
      </c>
      <c r="C24" s="790"/>
      <c r="D24" s="790"/>
      <c r="E24" s="784" t="s">
        <v>313</v>
      </c>
      <c r="F24" s="784"/>
      <c r="G24" s="784"/>
      <c r="H24" s="784"/>
      <c r="I24" s="784"/>
    </row>
    <row r="25" spans="1:9" ht="66" customHeight="1">
      <c r="A25" s="297" t="s">
        <v>197</v>
      </c>
      <c r="B25" s="790" t="s">
        <v>311</v>
      </c>
      <c r="C25" s="790"/>
      <c r="D25" s="790"/>
      <c r="E25" s="784" t="s">
        <v>314</v>
      </c>
      <c r="F25" s="784"/>
      <c r="G25" s="784"/>
      <c r="H25" s="784"/>
      <c r="I25" s="784"/>
    </row>
    <row r="26" spans="1:9" ht="40.5" customHeight="1">
      <c r="A26" s="297" t="s">
        <v>198</v>
      </c>
      <c r="B26" s="790" t="s">
        <v>307</v>
      </c>
      <c r="C26" s="790"/>
      <c r="D26" s="790"/>
      <c r="E26" s="814" t="s">
        <v>258</v>
      </c>
      <c r="F26" s="815"/>
      <c r="G26" s="815"/>
      <c r="H26" s="815"/>
      <c r="I26" s="816"/>
    </row>
    <row r="27" spans="1:9" ht="105" customHeight="1">
      <c r="A27" s="297" t="s">
        <v>199</v>
      </c>
      <c r="B27" s="790" t="s">
        <v>193</v>
      </c>
      <c r="C27" s="790"/>
      <c r="D27" s="790"/>
      <c r="E27" s="784" t="s">
        <v>300</v>
      </c>
      <c r="F27" s="784"/>
      <c r="G27" s="784"/>
      <c r="H27" s="784"/>
      <c r="I27" s="784"/>
    </row>
    <row r="28" spans="1:9" ht="72" customHeight="1">
      <c r="A28" s="297" t="s">
        <v>200</v>
      </c>
      <c r="B28" s="790" t="s">
        <v>312</v>
      </c>
      <c r="C28" s="790"/>
      <c r="D28" s="790"/>
      <c r="E28" s="784" t="s">
        <v>216</v>
      </c>
      <c r="F28" s="784"/>
      <c r="G28" s="784"/>
      <c r="H28" s="784"/>
      <c r="I28" s="784"/>
    </row>
    <row r="29" spans="1:9" ht="69.75" customHeight="1">
      <c r="A29" s="298" t="s">
        <v>256</v>
      </c>
      <c r="B29" s="790" t="s">
        <v>309</v>
      </c>
      <c r="C29" s="790"/>
      <c r="D29" s="790"/>
      <c r="E29" s="784" t="s">
        <v>271</v>
      </c>
      <c r="F29" s="784"/>
      <c r="G29" s="784"/>
      <c r="H29" s="784"/>
      <c r="I29" s="784"/>
    </row>
    <row r="30" spans="1:9" ht="42.75" customHeight="1">
      <c r="A30" s="298" t="s">
        <v>257</v>
      </c>
      <c r="B30" s="790" t="s">
        <v>255</v>
      </c>
      <c r="C30" s="790"/>
      <c r="D30" s="790"/>
      <c r="E30" s="784" t="s">
        <v>270</v>
      </c>
      <c r="F30" s="784"/>
      <c r="G30" s="784"/>
      <c r="H30" s="784"/>
      <c r="I30" s="784"/>
    </row>
    <row r="31" spans="1:8" ht="15.75">
      <c r="A31" s="170"/>
      <c r="B31" s="168"/>
      <c r="C31" s="168"/>
      <c r="D31" s="168"/>
      <c r="E31" s="168"/>
      <c r="F31" s="168"/>
      <c r="G31" s="168"/>
      <c r="H31" s="169"/>
    </row>
    <row r="32" spans="1:8" ht="15.75">
      <c r="A32" s="170"/>
      <c r="B32" s="168"/>
      <c r="C32" s="168"/>
      <c r="D32" s="168"/>
      <c r="E32" s="168"/>
      <c r="F32" s="168"/>
      <c r="G32" s="168"/>
      <c r="H32" s="169"/>
    </row>
    <row r="33" spans="1:8" ht="15.75">
      <c r="A33" s="168"/>
      <c r="B33" s="168"/>
      <c r="C33" s="168"/>
      <c r="D33" s="168"/>
      <c r="E33" s="168"/>
      <c r="F33" s="168"/>
      <c r="G33" s="168"/>
      <c r="H33" s="169"/>
    </row>
    <row r="34" spans="1:8" ht="15.75">
      <c r="A34" s="168"/>
      <c r="B34" s="168"/>
      <c r="C34" s="168"/>
      <c r="D34" s="168"/>
      <c r="E34" s="168"/>
      <c r="F34" s="168"/>
      <c r="G34" s="168"/>
      <c r="H34" s="169"/>
    </row>
    <row r="35" spans="1:8" ht="15.75">
      <c r="A35" s="168"/>
      <c r="B35" s="168"/>
      <c r="C35" s="168"/>
      <c r="D35" s="168"/>
      <c r="E35" s="168"/>
      <c r="F35" s="168"/>
      <c r="G35" s="168"/>
      <c r="H35" s="168"/>
    </row>
    <row r="36" spans="1:8" ht="15.75">
      <c r="A36" s="168"/>
      <c r="B36" s="168"/>
      <c r="C36" s="168"/>
      <c r="D36" s="168"/>
      <c r="E36" s="168"/>
      <c r="F36" s="168"/>
      <c r="G36" s="168"/>
      <c r="H36" s="168"/>
    </row>
    <row r="37" spans="2:3" ht="18.75">
      <c r="B37" s="166"/>
      <c r="C37" s="166"/>
    </row>
    <row r="38" spans="2:3" ht="18.75">
      <c r="B38" s="166"/>
      <c r="C38" s="166"/>
    </row>
    <row r="39" spans="2:3" ht="18.75">
      <c r="B39" s="166"/>
      <c r="C39" s="166"/>
    </row>
    <row r="40" spans="2:3" ht="18.75">
      <c r="B40" s="166"/>
      <c r="C40" s="166"/>
    </row>
    <row r="41" spans="2:3" ht="18.75">
      <c r="B41" s="166"/>
      <c r="C41" s="166"/>
    </row>
    <row r="42" spans="2:3" ht="18.75">
      <c r="B42" s="166"/>
      <c r="C42" s="166"/>
    </row>
    <row r="43" spans="2:3" ht="18.75">
      <c r="B43" s="166"/>
      <c r="C43" s="166"/>
    </row>
  </sheetData>
  <sheetProtection/>
  <mergeCells count="36">
    <mergeCell ref="B27:D27"/>
    <mergeCell ref="E24:I24"/>
    <mergeCell ref="B30:D30"/>
    <mergeCell ref="B28:D28"/>
    <mergeCell ref="B29:D29"/>
    <mergeCell ref="E28:I28"/>
    <mergeCell ref="E29:I29"/>
    <mergeCell ref="E30:I30"/>
    <mergeCell ref="E27:I27"/>
    <mergeCell ref="B26:D26"/>
    <mergeCell ref="E26:I26"/>
    <mergeCell ref="F16:I16"/>
    <mergeCell ref="F19:I19"/>
    <mergeCell ref="F20:I20"/>
    <mergeCell ref="E4:G4"/>
    <mergeCell ref="A10:B10"/>
    <mergeCell ref="A4:B5"/>
    <mergeCell ref="D4:D5"/>
    <mergeCell ref="F18:I18"/>
    <mergeCell ref="A12:F12"/>
    <mergeCell ref="A21:D21"/>
    <mergeCell ref="F21:I21"/>
    <mergeCell ref="A20:D20"/>
    <mergeCell ref="A1:I1"/>
    <mergeCell ref="E25:I25"/>
    <mergeCell ref="A16:D16"/>
    <mergeCell ref="B19:D19"/>
    <mergeCell ref="A6:B6"/>
    <mergeCell ref="I4:I5"/>
    <mergeCell ref="B24:D24"/>
    <mergeCell ref="A7:B7"/>
    <mergeCell ref="A8:B8"/>
    <mergeCell ref="H4:H5"/>
    <mergeCell ref="C4:C5"/>
    <mergeCell ref="A9:B9"/>
    <mergeCell ref="B25:D25"/>
  </mergeCells>
  <printOptions/>
  <pageMargins left="0.7086614173228347" right="0.31496062992125984" top="0.7480314960629921" bottom="0.7480314960629921" header="0.31496062992125984" footer="0.31496062992125984"/>
  <pageSetup fitToHeight="1" fitToWidth="1" horizontalDpi="600" verticalDpi="600" orientation="portrait" paperSize="9" scale="58" r:id="rId1"/>
  <headerFooter>
    <oddFooter xml:space="preserve">&amp;R&amp;12Zpracoval odbor finanční, stav k 1. 12. 2017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200"/>
  <sheetViews>
    <sheetView zoomScale="70" zoomScaleNormal="70" zoomScalePageLayoutView="70" workbookViewId="0" topLeftCell="A118">
      <selection activeCell="R106" sqref="R106"/>
    </sheetView>
  </sheetViews>
  <sheetFormatPr defaultColWidth="9.140625" defaultRowHeight="15"/>
  <cols>
    <col min="1" max="1" width="4.7109375" style="0" customWidth="1"/>
    <col min="2" max="2" width="13.7109375" style="0" customWidth="1"/>
    <col min="3" max="3" width="35.7109375" style="0" customWidth="1"/>
    <col min="4" max="4" width="22.28125" style="0" customWidth="1"/>
    <col min="5" max="6" width="12.8515625" style="0" customWidth="1"/>
    <col min="7" max="8" width="17.8515625" style="0" customWidth="1"/>
    <col min="9" max="10" width="18.7109375" style="0" customWidth="1"/>
    <col min="11" max="11" width="40.7109375" style="0" customWidth="1"/>
    <col min="12" max="12" width="15.8515625" style="0" customWidth="1"/>
    <col min="13" max="15" width="15.7109375" style="0" customWidth="1"/>
    <col min="16" max="16" width="19.00390625" style="0" customWidth="1"/>
    <col min="17" max="17" width="18.57421875" style="0" customWidth="1"/>
    <col min="18" max="18" width="49.28125" style="0" customWidth="1"/>
    <col min="19" max="19" width="0" style="0" hidden="1" customWidth="1"/>
    <col min="20" max="20" width="4.28125" style="0" hidden="1" customWidth="1"/>
  </cols>
  <sheetData>
    <row r="1" spans="2:18" ht="28.5">
      <c r="B1" s="164" t="s">
        <v>628</v>
      </c>
      <c r="C1" s="23"/>
      <c r="D1" s="23"/>
      <c r="E1" s="23"/>
      <c r="F1" s="23"/>
      <c r="G1" s="23"/>
      <c r="H1" s="23"/>
      <c r="I1" s="23"/>
      <c r="J1" s="23"/>
      <c r="K1" s="23"/>
      <c r="L1" s="23"/>
      <c r="M1" s="23"/>
      <c r="N1" s="23"/>
      <c r="O1" s="23"/>
      <c r="P1" s="23"/>
      <c r="Q1" s="23"/>
      <c r="R1" s="235" t="s">
        <v>272</v>
      </c>
    </row>
    <row r="2" spans="1:20" ht="38.25" customHeight="1">
      <c r="A2" s="1004" t="s">
        <v>327</v>
      </c>
      <c r="B2" s="1002" t="s">
        <v>144</v>
      </c>
      <c r="C2" s="1002" t="s">
        <v>135</v>
      </c>
      <c r="D2" s="1003" t="s">
        <v>603</v>
      </c>
      <c r="E2" s="1002" t="s">
        <v>136</v>
      </c>
      <c r="F2" s="1006" t="s">
        <v>140</v>
      </c>
      <c r="G2" s="1002" t="s">
        <v>207</v>
      </c>
      <c r="H2" s="1003" t="s">
        <v>501</v>
      </c>
      <c r="I2" s="1002" t="s">
        <v>357</v>
      </c>
      <c r="J2" s="1002" t="s">
        <v>137</v>
      </c>
      <c r="K2" s="1017" t="s">
        <v>208</v>
      </c>
      <c r="L2" s="1016" t="s">
        <v>310</v>
      </c>
      <c r="M2" s="1015" t="s">
        <v>308</v>
      </c>
      <c r="N2" s="998"/>
      <c r="O2" s="999"/>
      <c r="P2" s="1013" t="s">
        <v>309</v>
      </c>
      <c r="Q2" s="1011" t="s">
        <v>269</v>
      </c>
      <c r="R2" s="1000" t="s">
        <v>209</v>
      </c>
      <c r="S2" s="998" t="s">
        <v>396</v>
      </c>
      <c r="T2" s="999"/>
    </row>
    <row r="3" spans="1:20" ht="90">
      <c r="A3" s="1005"/>
      <c r="B3" s="1003"/>
      <c r="C3" s="1003"/>
      <c r="D3" s="926"/>
      <c r="E3" s="1003"/>
      <c r="F3" s="1007"/>
      <c r="G3" s="1003"/>
      <c r="H3" s="926"/>
      <c r="I3" s="1003"/>
      <c r="J3" s="1003"/>
      <c r="K3" s="1018"/>
      <c r="L3" s="1013"/>
      <c r="M3" s="230" t="s">
        <v>211</v>
      </c>
      <c r="N3" s="231" t="s">
        <v>212</v>
      </c>
      <c r="O3" s="232" t="s">
        <v>213</v>
      </c>
      <c r="P3" s="1014"/>
      <c r="Q3" s="1012"/>
      <c r="R3" s="1001"/>
      <c r="S3" s="231" t="s">
        <v>397</v>
      </c>
      <c r="T3" s="232" t="s">
        <v>194</v>
      </c>
    </row>
    <row r="4" spans="1:20" ht="26.25" customHeight="1" thickBot="1">
      <c r="A4" s="179" t="s">
        <v>259</v>
      </c>
      <c r="B4" s="179" t="s">
        <v>260</v>
      </c>
      <c r="C4" s="179" t="s">
        <v>261</v>
      </c>
      <c r="D4" s="179" t="s">
        <v>262</v>
      </c>
      <c r="E4" s="179" t="s">
        <v>263</v>
      </c>
      <c r="F4" s="179" t="s">
        <v>264</v>
      </c>
      <c r="G4" s="179" t="s">
        <v>265</v>
      </c>
      <c r="H4" s="179" t="s">
        <v>266</v>
      </c>
      <c r="I4" s="179" t="s">
        <v>267</v>
      </c>
      <c r="J4" s="179" t="s">
        <v>268</v>
      </c>
      <c r="K4" s="180" t="s">
        <v>502</v>
      </c>
      <c r="L4" s="181" t="s">
        <v>604</v>
      </c>
      <c r="M4" s="181" t="s">
        <v>605</v>
      </c>
      <c r="N4" s="182" t="s">
        <v>503</v>
      </c>
      <c r="O4" s="180" t="s">
        <v>606</v>
      </c>
      <c r="P4" s="181" t="s">
        <v>607</v>
      </c>
      <c r="Q4" s="181" t="s">
        <v>608</v>
      </c>
      <c r="R4" s="380" t="s">
        <v>609</v>
      </c>
      <c r="S4" s="182" t="s">
        <v>398</v>
      </c>
      <c r="T4" s="381" t="s">
        <v>399</v>
      </c>
    </row>
    <row r="5" spans="1:20" ht="40.5" customHeight="1">
      <c r="A5" s="897">
        <v>1</v>
      </c>
      <c r="B5" s="899" t="s">
        <v>4</v>
      </c>
      <c r="C5" s="901" t="s">
        <v>326</v>
      </c>
      <c r="D5" s="1043" t="s">
        <v>610</v>
      </c>
      <c r="E5" s="918" t="s">
        <v>42</v>
      </c>
      <c r="F5" s="919" t="s">
        <v>6</v>
      </c>
      <c r="G5" s="920">
        <v>7683687</v>
      </c>
      <c r="H5" s="1019" t="s">
        <v>504</v>
      </c>
      <c r="I5" s="899" t="s">
        <v>162</v>
      </c>
      <c r="J5" s="1021" t="s">
        <v>159</v>
      </c>
      <c r="K5" s="1028" t="s">
        <v>251</v>
      </c>
      <c r="L5" s="318">
        <v>5000</v>
      </c>
      <c r="M5" s="316">
        <f aca="true" t="shared" si="0" ref="M5:M87">N5+O5</f>
        <v>5000</v>
      </c>
      <c r="N5" s="256">
        <v>5000</v>
      </c>
      <c r="O5" s="319"/>
      <c r="P5" s="315">
        <f aca="true" t="shared" si="1" ref="P5:P89">M5/L5</f>
        <v>1</v>
      </c>
      <c r="Q5" s="1023">
        <f>(M5+M6+M8)/G5</f>
        <v>0.007832828172204308</v>
      </c>
      <c r="R5" s="1039" t="s">
        <v>528</v>
      </c>
      <c r="S5" s="377">
        <f>T5/L5</f>
        <v>0</v>
      </c>
      <c r="T5" s="10">
        <f>L5-M5</f>
        <v>0</v>
      </c>
    </row>
    <row r="6" spans="1:20" ht="46.5" customHeight="1">
      <c r="A6" s="898"/>
      <c r="B6" s="900"/>
      <c r="C6" s="900"/>
      <c r="D6" s="849"/>
      <c r="E6" s="906"/>
      <c r="F6" s="917"/>
      <c r="G6" s="910"/>
      <c r="H6" s="874"/>
      <c r="I6" s="900"/>
      <c r="J6" s="1022"/>
      <c r="K6" s="1029"/>
      <c r="L6" s="1026">
        <v>5518441</v>
      </c>
      <c r="M6" s="1024">
        <v>55185</v>
      </c>
      <c r="N6" s="859">
        <v>55185</v>
      </c>
      <c r="O6" s="1037"/>
      <c r="P6" s="827">
        <f t="shared" si="1"/>
        <v>0.010000106914253501</v>
      </c>
      <c r="Q6" s="828"/>
      <c r="R6" s="1040"/>
      <c r="S6" s="375">
        <f aca="true" t="shared" si="2" ref="S6:S55">T6/L6</f>
        <v>0.9899998930857465</v>
      </c>
      <c r="T6" s="5">
        <f aca="true" t="shared" si="3" ref="T6:T55">L6-M6</f>
        <v>5463256</v>
      </c>
    </row>
    <row r="7" spans="1:20" ht="30.75" customHeight="1">
      <c r="A7" s="898"/>
      <c r="B7" s="900"/>
      <c r="C7" s="900"/>
      <c r="D7" s="849"/>
      <c r="E7" s="906"/>
      <c r="F7" s="917"/>
      <c r="G7" s="910"/>
      <c r="H7" s="874"/>
      <c r="I7" s="900"/>
      <c r="J7" s="850"/>
      <c r="K7" s="1029"/>
      <c r="L7" s="1027"/>
      <c r="M7" s="1025"/>
      <c r="N7" s="841"/>
      <c r="O7" s="1038"/>
      <c r="P7" s="826"/>
      <c r="Q7" s="828"/>
      <c r="R7" s="1040"/>
      <c r="S7" s="375"/>
      <c r="T7" s="5"/>
    </row>
    <row r="8" spans="1:20" ht="66.75" customHeight="1">
      <c r="A8" s="898"/>
      <c r="B8" s="900"/>
      <c r="C8" s="900"/>
      <c r="D8" s="849"/>
      <c r="E8" s="906"/>
      <c r="F8" s="917"/>
      <c r="G8" s="910"/>
      <c r="H8" s="874"/>
      <c r="I8" s="900"/>
      <c r="J8" s="877" t="s">
        <v>146</v>
      </c>
      <c r="K8" s="1029"/>
      <c r="L8" s="842">
        <v>576277</v>
      </c>
      <c r="M8" s="1024">
        <v>0</v>
      </c>
      <c r="N8" s="859">
        <v>0</v>
      </c>
      <c r="O8" s="839"/>
      <c r="P8" s="827">
        <f t="shared" si="1"/>
        <v>0</v>
      </c>
      <c r="Q8" s="828"/>
      <c r="R8" s="1040"/>
      <c r="S8" s="375">
        <f t="shared" si="2"/>
        <v>1</v>
      </c>
      <c r="T8" s="5">
        <f t="shared" si="3"/>
        <v>576277</v>
      </c>
    </row>
    <row r="9" spans="1:20" ht="156" customHeight="1">
      <c r="A9" s="866"/>
      <c r="B9" s="850"/>
      <c r="C9" s="850"/>
      <c r="D9" s="850"/>
      <c r="E9" s="850"/>
      <c r="F9" s="909"/>
      <c r="G9" s="837"/>
      <c r="H9" s="863"/>
      <c r="I9" s="850"/>
      <c r="J9" s="850"/>
      <c r="K9" s="821"/>
      <c r="L9" s="843"/>
      <c r="M9" s="1025"/>
      <c r="N9" s="841"/>
      <c r="O9" s="1030"/>
      <c r="P9" s="826"/>
      <c r="Q9" s="826"/>
      <c r="R9" s="857"/>
      <c r="S9" s="375"/>
      <c r="T9" s="5"/>
    </row>
    <row r="10" spans="1:20" ht="132" customHeight="1">
      <c r="A10" s="902">
        <v>2</v>
      </c>
      <c r="B10" s="903" t="s">
        <v>4</v>
      </c>
      <c r="C10" s="903" t="s">
        <v>176</v>
      </c>
      <c r="D10" s="930" t="s">
        <v>611</v>
      </c>
      <c r="E10" s="915" t="s">
        <v>43</v>
      </c>
      <c r="F10" s="916" t="s">
        <v>8</v>
      </c>
      <c r="G10" s="921">
        <v>98003445.05</v>
      </c>
      <c r="H10" s="1010" t="s">
        <v>504</v>
      </c>
      <c r="I10" s="986" t="s">
        <v>175</v>
      </c>
      <c r="J10" s="184" t="s">
        <v>138</v>
      </c>
      <c r="K10" s="1031" t="s">
        <v>402</v>
      </c>
      <c r="L10" s="185">
        <v>5731781</v>
      </c>
      <c r="M10" s="185">
        <f t="shared" si="0"/>
        <v>1464072</v>
      </c>
      <c r="N10" s="189">
        <v>1464072</v>
      </c>
      <c r="O10" s="190"/>
      <c r="P10" s="183">
        <f t="shared" si="1"/>
        <v>0.25543055465657183</v>
      </c>
      <c r="Q10" s="827">
        <f>(M10+M11+M12+M13+M14)/G10</f>
        <v>0.015624328300079489</v>
      </c>
      <c r="R10" s="321" t="s">
        <v>529</v>
      </c>
      <c r="S10" s="375">
        <f t="shared" si="2"/>
        <v>0.7445694453434282</v>
      </c>
      <c r="T10" s="5">
        <f t="shared" si="3"/>
        <v>4267709</v>
      </c>
    </row>
    <row r="11" spans="1:20" ht="51">
      <c r="A11" s="898"/>
      <c r="B11" s="900"/>
      <c r="C11" s="900"/>
      <c r="D11" s="849"/>
      <c r="E11" s="906"/>
      <c r="F11" s="917"/>
      <c r="G11" s="922"/>
      <c r="H11" s="874"/>
      <c r="I11" s="987"/>
      <c r="J11" s="184" t="s">
        <v>152</v>
      </c>
      <c r="K11" s="1029"/>
      <c r="L11" s="185">
        <v>1464072</v>
      </c>
      <c r="M11" s="185">
        <f t="shared" si="0"/>
        <v>0</v>
      </c>
      <c r="N11" s="189">
        <v>0</v>
      </c>
      <c r="O11" s="190"/>
      <c r="P11" s="183">
        <f t="shared" si="1"/>
        <v>0</v>
      </c>
      <c r="Q11" s="828"/>
      <c r="R11" s="337" t="s">
        <v>530</v>
      </c>
      <c r="S11" s="375">
        <f t="shared" si="2"/>
        <v>1</v>
      </c>
      <c r="T11" s="5">
        <f>L11-M11</f>
        <v>1464072</v>
      </c>
    </row>
    <row r="12" spans="1:20" ht="56.25" customHeight="1">
      <c r="A12" s="898"/>
      <c r="B12" s="900"/>
      <c r="C12" s="900"/>
      <c r="D12" s="849"/>
      <c r="E12" s="906"/>
      <c r="F12" s="917"/>
      <c r="G12" s="922"/>
      <c r="H12" s="874"/>
      <c r="I12" s="987"/>
      <c r="J12" s="236" t="s">
        <v>158</v>
      </c>
      <c r="K12" s="855"/>
      <c r="L12" s="185">
        <v>26492</v>
      </c>
      <c r="M12" s="185">
        <f t="shared" si="0"/>
        <v>26492</v>
      </c>
      <c r="N12" s="189">
        <v>26492</v>
      </c>
      <c r="O12" s="190"/>
      <c r="P12" s="183">
        <f t="shared" si="1"/>
        <v>1</v>
      </c>
      <c r="Q12" s="828"/>
      <c r="R12" s="321" t="s">
        <v>531</v>
      </c>
      <c r="S12" s="375">
        <f t="shared" si="2"/>
        <v>0</v>
      </c>
      <c r="T12" s="5">
        <f t="shared" si="3"/>
        <v>0</v>
      </c>
    </row>
    <row r="13" spans="1:20" ht="409.5" customHeight="1">
      <c r="A13" s="898"/>
      <c r="B13" s="900"/>
      <c r="C13" s="900"/>
      <c r="D13" s="849"/>
      <c r="E13" s="906"/>
      <c r="F13" s="917"/>
      <c r="G13" s="922"/>
      <c r="H13" s="874"/>
      <c r="I13" s="987"/>
      <c r="J13" s="184" t="s">
        <v>138</v>
      </c>
      <c r="K13" s="819" t="s">
        <v>230</v>
      </c>
      <c r="L13" s="185">
        <v>81346508</v>
      </c>
      <c r="M13" s="185">
        <f t="shared" si="0"/>
        <v>40674</v>
      </c>
      <c r="N13" s="189">
        <v>40674</v>
      </c>
      <c r="O13" s="187"/>
      <c r="P13" s="183">
        <f t="shared" si="1"/>
        <v>0.0005000091706456533</v>
      </c>
      <c r="Q13" s="828"/>
      <c r="R13" s="339" t="s">
        <v>532</v>
      </c>
      <c r="S13" s="375">
        <f t="shared" si="2"/>
        <v>0.9994999908293544</v>
      </c>
      <c r="T13" s="5">
        <f t="shared" si="3"/>
        <v>81305834</v>
      </c>
    </row>
    <row r="14" spans="1:20" ht="253.5" customHeight="1">
      <c r="A14" s="866"/>
      <c r="B14" s="850"/>
      <c r="C14" s="850"/>
      <c r="D14" s="850"/>
      <c r="E14" s="850"/>
      <c r="F14" s="909"/>
      <c r="G14" s="837"/>
      <c r="H14" s="863"/>
      <c r="I14" s="850"/>
      <c r="J14" s="384" t="s">
        <v>400</v>
      </c>
      <c r="K14" s="821"/>
      <c r="L14" s="383">
        <v>40674</v>
      </c>
      <c r="M14" s="383">
        <v>0</v>
      </c>
      <c r="N14" s="189">
        <v>0</v>
      </c>
      <c r="O14" s="187"/>
      <c r="P14" s="382">
        <f t="shared" si="1"/>
        <v>0</v>
      </c>
      <c r="Q14" s="867"/>
      <c r="R14" s="339" t="s">
        <v>533</v>
      </c>
      <c r="S14" s="375"/>
      <c r="T14" s="5"/>
    </row>
    <row r="15" spans="1:20" ht="45">
      <c r="A15" s="902">
        <v>3</v>
      </c>
      <c r="B15" s="903" t="s">
        <v>4</v>
      </c>
      <c r="C15" s="903" t="s">
        <v>157</v>
      </c>
      <c r="D15" s="930" t="s">
        <v>612</v>
      </c>
      <c r="E15" s="915" t="s">
        <v>44</v>
      </c>
      <c r="F15" s="916" t="s">
        <v>10</v>
      </c>
      <c r="G15" s="921">
        <v>19287791.43</v>
      </c>
      <c r="H15" s="1010" t="s">
        <v>505</v>
      </c>
      <c r="I15" s="986" t="s">
        <v>242</v>
      </c>
      <c r="J15" s="184" t="s">
        <v>139</v>
      </c>
      <c r="K15" s="854" t="s">
        <v>243</v>
      </c>
      <c r="L15" s="185">
        <v>2667</v>
      </c>
      <c r="M15" s="185">
        <f t="shared" si="0"/>
        <v>2667</v>
      </c>
      <c r="N15" s="189">
        <v>2667</v>
      </c>
      <c r="O15" s="187"/>
      <c r="P15" s="183">
        <f t="shared" si="1"/>
        <v>1</v>
      </c>
      <c r="Q15" s="827">
        <f>(M15+M16+M17+M18+M19+M20+M21+M22)/G15</f>
        <v>0.009712150853551614</v>
      </c>
      <c r="R15" s="580" t="s">
        <v>534</v>
      </c>
      <c r="S15" s="375">
        <f t="shared" si="2"/>
        <v>0</v>
      </c>
      <c r="T15" s="5">
        <f t="shared" si="3"/>
        <v>0</v>
      </c>
    </row>
    <row r="16" spans="1:20" ht="36" customHeight="1">
      <c r="A16" s="898"/>
      <c r="B16" s="900"/>
      <c r="C16" s="900"/>
      <c r="D16" s="849"/>
      <c r="E16" s="906"/>
      <c r="F16" s="917"/>
      <c r="G16" s="922"/>
      <c r="H16" s="874"/>
      <c r="I16" s="987"/>
      <c r="J16" s="184" t="s">
        <v>153</v>
      </c>
      <c r="K16" s="855"/>
      <c r="L16" s="193">
        <v>514</v>
      </c>
      <c r="M16" s="185">
        <f t="shared" si="0"/>
        <v>514</v>
      </c>
      <c r="N16" s="194">
        <v>514</v>
      </c>
      <c r="O16" s="143"/>
      <c r="P16" s="183">
        <f t="shared" si="1"/>
        <v>1</v>
      </c>
      <c r="Q16" s="828"/>
      <c r="R16" s="580" t="s">
        <v>535</v>
      </c>
      <c r="S16" s="375">
        <f t="shared" si="2"/>
        <v>0</v>
      </c>
      <c r="T16" s="5">
        <f t="shared" si="3"/>
        <v>0</v>
      </c>
    </row>
    <row r="17" spans="1:20" ht="15">
      <c r="A17" s="898"/>
      <c r="B17" s="900"/>
      <c r="C17" s="900"/>
      <c r="D17" s="849"/>
      <c r="E17" s="906"/>
      <c r="F17" s="917"/>
      <c r="G17" s="922"/>
      <c r="H17" s="874"/>
      <c r="I17" s="987"/>
      <c r="J17" s="1020" t="s">
        <v>139</v>
      </c>
      <c r="K17" s="854" t="s">
        <v>244</v>
      </c>
      <c r="L17" s="412">
        <v>84471</v>
      </c>
      <c r="M17" s="185">
        <f t="shared" si="0"/>
        <v>25.16</v>
      </c>
      <c r="N17" s="189">
        <v>25.16</v>
      </c>
      <c r="O17" s="839"/>
      <c r="P17" s="827">
        <f>(M17+M18)/L17</f>
        <v>1.2502982088527423</v>
      </c>
      <c r="Q17" s="828"/>
      <c r="R17" s="1041" t="s">
        <v>536</v>
      </c>
      <c r="S17" s="375">
        <f t="shared" si="2"/>
        <v>0.9997021462987297</v>
      </c>
      <c r="T17" s="5">
        <f t="shared" si="3"/>
        <v>84445.84</v>
      </c>
    </row>
    <row r="18" spans="1:20" ht="111" customHeight="1">
      <c r="A18" s="898"/>
      <c r="B18" s="900"/>
      <c r="C18" s="900"/>
      <c r="D18" s="849"/>
      <c r="E18" s="906"/>
      <c r="F18" s="917"/>
      <c r="G18" s="922"/>
      <c r="H18" s="874"/>
      <c r="I18" s="987"/>
      <c r="J18" s="1020"/>
      <c r="K18" s="855"/>
      <c r="L18" s="412">
        <v>114985.28</v>
      </c>
      <c r="M18" s="185">
        <v>105588.78</v>
      </c>
      <c r="N18" s="189">
        <v>105588.78</v>
      </c>
      <c r="O18" s="1030"/>
      <c r="P18" s="867"/>
      <c r="Q18" s="828"/>
      <c r="R18" s="1042"/>
      <c r="S18" s="375">
        <f t="shared" si="2"/>
        <v>0.08171915570410404</v>
      </c>
      <c r="T18" s="5">
        <f t="shared" si="3"/>
        <v>9396.5</v>
      </c>
    </row>
    <row r="19" spans="1:20" ht="197.25" customHeight="1">
      <c r="A19" s="898"/>
      <c r="B19" s="900"/>
      <c r="C19" s="900"/>
      <c r="D19" s="849"/>
      <c r="E19" s="906"/>
      <c r="F19" s="917"/>
      <c r="G19" s="922"/>
      <c r="H19" s="874"/>
      <c r="I19" s="987"/>
      <c r="J19" s="184" t="s">
        <v>139</v>
      </c>
      <c r="K19" s="894" t="s">
        <v>240</v>
      </c>
      <c r="L19" s="193">
        <v>253214</v>
      </c>
      <c r="M19" s="185">
        <v>63304</v>
      </c>
      <c r="N19" s="194">
        <v>63304</v>
      </c>
      <c r="O19" s="143"/>
      <c r="P19" s="183">
        <f t="shared" si="1"/>
        <v>0.2500019746143578</v>
      </c>
      <c r="Q19" s="828"/>
      <c r="R19" s="580" t="s">
        <v>537</v>
      </c>
      <c r="S19" s="375">
        <f t="shared" si="2"/>
        <v>0.7499980253856422</v>
      </c>
      <c r="T19" s="5">
        <f t="shared" si="3"/>
        <v>189910</v>
      </c>
    </row>
    <row r="20" spans="1:20" ht="117">
      <c r="A20" s="898"/>
      <c r="B20" s="900"/>
      <c r="C20" s="900"/>
      <c r="D20" s="849"/>
      <c r="E20" s="906"/>
      <c r="F20" s="917"/>
      <c r="G20" s="922"/>
      <c r="H20" s="874"/>
      <c r="I20" s="987"/>
      <c r="J20" s="184" t="s">
        <v>153</v>
      </c>
      <c r="K20" s="885"/>
      <c r="L20" s="193">
        <v>246056</v>
      </c>
      <c r="M20" s="185">
        <v>10930</v>
      </c>
      <c r="N20" s="194">
        <v>10930</v>
      </c>
      <c r="O20" s="143"/>
      <c r="P20" s="183">
        <f t="shared" si="1"/>
        <v>0.04442078226094873</v>
      </c>
      <c r="Q20" s="828"/>
      <c r="R20" s="580" t="s">
        <v>538</v>
      </c>
      <c r="S20" s="375">
        <f t="shared" si="2"/>
        <v>0.9555792177390513</v>
      </c>
      <c r="T20" s="5">
        <f t="shared" si="3"/>
        <v>235126</v>
      </c>
    </row>
    <row r="21" spans="1:20" ht="57">
      <c r="A21" s="898"/>
      <c r="B21" s="900"/>
      <c r="C21" s="900"/>
      <c r="D21" s="849"/>
      <c r="E21" s="906"/>
      <c r="F21" s="917"/>
      <c r="G21" s="922"/>
      <c r="H21" s="874"/>
      <c r="I21" s="987"/>
      <c r="J21" s="184" t="s">
        <v>154</v>
      </c>
      <c r="K21" s="191" t="s">
        <v>241</v>
      </c>
      <c r="L21" s="193">
        <v>2796</v>
      </c>
      <c r="M21" s="185">
        <f t="shared" si="0"/>
        <v>2796</v>
      </c>
      <c r="N21" s="194">
        <v>2796</v>
      </c>
      <c r="O21" s="143"/>
      <c r="P21" s="183">
        <f t="shared" si="1"/>
        <v>1</v>
      </c>
      <c r="Q21" s="828"/>
      <c r="R21" s="580" t="s">
        <v>539</v>
      </c>
      <c r="S21" s="375">
        <f t="shared" si="2"/>
        <v>0</v>
      </c>
      <c r="T21" s="5">
        <f t="shared" si="3"/>
        <v>0</v>
      </c>
    </row>
    <row r="22" spans="1:20" ht="329.25" customHeight="1">
      <c r="A22" s="898"/>
      <c r="B22" s="900"/>
      <c r="C22" s="900"/>
      <c r="D22" s="849"/>
      <c r="E22" s="906"/>
      <c r="F22" s="917"/>
      <c r="G22" s="922"/>
      <c r="H22" s="874"/>
      <c r="I22" s="987"/>
      <c r="J22" s="184" t="s">
        <v>139</v>
      </c>
      <c r="K22" s="1036" t="s">
        <v>336</v>
      </c>
      <c r="L22" s="185">
        <v>2400910</v>
      </c>
      <c r="M22" s="185">
        <f t="shared" si="0"/>
        <v>1501</v>
      </c>
      <c r="N22" s="194">
        <v>1501</v>
      </c>
      <c r="O22" s="314"/>
      <c r="P22" s="183">
        <f t="shared" si="1"/>
        <v>0.000625179619394313</v>
      </c>
      <c r="Q22" s="867"/>
      <c r="R22" s="321" t="s">
        <v>741</v>
      </c>
      <c r="S22" s="375">
        <f t="shared" si="2"/>
        <v>0.9993748203806057</v>
      </c>
      <c r="T22" s="5">
        <f t="shared" si="3"/>
        <v>2399409</v>
      </c>
    </row>
    <row r="23" spans="1:20" ht="360" customHeight="1">
      <c r="A23" s="866"/>
      <c r="B23" s="850"/>
      <c r="C23" s="850"/>
      <c r="D23" s="850"/>
      <c r="E23" s="850"/>
      <c r="F23" s="909"/>
      <c r="G23" s="837"/>
      <c r="H23" s="863"/>
      <c r="I23" s="850"/>
      <c r="J23" s="462" t="s">
        <v>146</v>
      </c>
      <c r="K23" s="821"/>
      <c r="L23" s="412">
        <v>10006</v>
      </c>
      <c r="M23" s="412">
        <v>0</v>
      </c>
      <c r="N23" s="194">
        <v>0</v>
      </c>
      <c r="O23" s="314"/>
      <c r="P23" s="452">
        <f t="shared" si="1"/>
        <v>0</v>
      </c>
      <c r="Q23" s="453">
        <f>SUM(M23/G15)</f>
        <v>0</v>
      </c>
      <c r="R23" s="321" t="s">
        <v>742</v>
      </c>
      <c r="S23" s="375"/>
      <c r="T23" s="5"/>
    </row>
    <row r="24" spans="1:20" ht="66">
      <c r="A24" s="902">
        <v>4</v>
      </c>
      <c r="B24" s="903" t="s">
        <v>4</v>
      </c>
      <c r="C24" s="903" t="s">
        <v>177</v>
      </c>
      <c r="D24" s="930" t="s">
        <v>612</v>
      </c>
      <c r="E24" s="915" t="s">
        <v>45</v>
      </c>
      <c r="F24" s="916" t="s">
        <v>10</v>
      </c>
      <c r="G24" s="921">
        <v>6805967.21</v>
      </c>
      <c r="H24" s="1010" t="s">
        <v>505</v>
      </c>
      <c r="I24" s="986" t="s">
        <v>242</v>
      </c>
      <c r="J24" s="184" t="s">
        <v>139</v>
      </c>
      <c r="K24" s="990" t="s">
        <v>245</v>
      </c>
      <c r="L24" s="185">
        <v>5610</v>
      </c>
      <c r="M24" s="185">
        <f t="shared" si="0"/>
        <v>0</v>
      </c>
      <c r="N24" s="189">
        <v>0</v>
      </c>
      <c r="O24" s="187"/>
      <c r="P24" s="183">
        <f t="shared" si="1"/>
        <v>0</v>
      </c>
      <c r="Q24" s="827">
        <f>(M24+M25+M26+M27+M28+M29+M30+M31+M32)/G24</f>
        <v>0.004564523901078272</v>
      </c>
      <c r="R24" s="580" t="s">
        <v>540</v>
      </c>
      <c r="S24" s="375">
        <f t="shared" si="2"/>
        <v>1</v>
      </c>
      <c r="T24" s="5">
        <f t="shared" si="3"/>
        <v>5610</v>
      </c>
    </row>
    <row r="25" spans="1:20" ht="51">
      <c r="A25" s="898"/>
      <c r="B25" s="900"/>
      <c r="C25" s="900"/>
      <c r="D25" s="849"/>
      <c r="E25" s="906"/>
      <c r="F25" s="917"/>
      <c r="G25" s="922"/>
      <c r="H25" s="874"/>
      <c r="I25" s="987"/>
      <c r="J25" s="184" t="s">
        <v>153</v>
      </c>
      <c r="K25" s="991"/>
      <c r="L25" s="193">
        <v>1356</v>
      </c>
      <c r="M25" s="185">
        <f t="shared" si="0"/>
        <v>0</v>
      </c>
      <c r="N25" s="194">
        <v>0</v>
      </c>
      <c r="O25" s="143"/>
      <c r="P25" s="183">
        <f t="shared" si="1"/>
        <v>0</v>
      </c>
      <c r="Q25" s="828"/>
      <c r="R25" s="580" t="s">
        <v>541</v>
      </c>
      <c r="S25" s="375">
        <f t="shared" si="2"/>
        <v>1</v>
      </c>
      <c r="T25" s="5">
        <f t="shared" si="3"/>
        <v>1356</v>
      </c>
    </row>
    <row r="26" spans="1:20" ht="51">
      <c r="A26" s="898"/>
      <c r="B26" s="900"/>
      <c r="C26" s="900"/>
      <c r="D26" s="849"/>
      <c r="E26" s="906"/>
      <c r="F26" s="917"/>
      <c r="G26" s="922"/>
      <c r="H26" s="874"/>
      <c r="I26" s="987"/>
      <c r="J26" s="184" t="s">
        <v>139</v>
      </c>
      <c r="K26" s="990" t="s">
        <v>245</v>
      </c>
      <c r="L26" s="193">
        <v>6317</v>
      </c>
      <c r="M26" s="185">
        <f t="shared" si="0"/>
        <v>0</v>
      </c>
      <c r="N26" s="194">
        <v>0</v>
      </c>
      <c r="O26" s="143"/>
      <c r="P26" s="183">
        <f t="shared" si="1"/>
        <v>0</v>
      </c>
      <c r="Q26" s="828"/>
      <c r="R26" s="580" t="s">
        <v>542</v>
      </c>
      <c r="S26" s="375">
        <f t="shared" si="2"/>
        <v>1</v>
      </c>
      <c r="T26" s="5">
        <f t="shared" si="3"/>
        <v>6317</v>
      </c>
    </row>
    <row r="27" spans="1:20" ht="51">
      <c r="A27" s="898"/>
      <c r="B27" s="900"/>
      <c r="C27" s="900"/>
      <c r="D27" s="849"/>
      <c r="E27" s="906"/>
      <c r="F27" s="917"/>
      <c r="G27" s="922"/>
      <c r="H27" s="874"/>
      <c r="I27" s="987"/>
      <c r="J27" s="184" t="s">
        <v>153</v>
      </c>
      <c r="K27" s="991"/>
      <c r="L27" s="193">
        <v>1760</v>
      </c>
      <c r="M27" s="185">
        <f t="shared" si="0"/>
        <v>0</v>
      </c>
      <c r="N27" s="194">
        <v>0</v>
      </c>
      <c r="O27" s="143"/>
      <c r="P27" s="183">
        <f t="shared" si="1"/>
        <v>0</v>
      </c>
      <c r="Q27" s="828"/>
      <c r="R27" s="580" t="s">
        <v>543</v>
      </c>
      <c r="S27" s="375">
        <f t="shared" si="2"/>
        <v>1</v>
      </c>
      <c r="T27" s="5">
        <f t="shared" si="3"/>
        <v>1760</v>
      </c>
    </row>
    <row r="28" spans="1:20" ht="87">
      <c r="A28" s="898"/>
      <c r="B28" s="900"/>
      <c r="C28" s="900"/>
      <c r="D28" s="849"/>
      <c r="E28" s="906"/>
      <c r="F28" s="917"/>
      <c r="G28" s="922"/>
      <c r="H28" s="874"/>
      <c r="I28" s="987"/>
      <c r="J28" s="184" t="s">
        <v>139</v>
      </c>
      <c r="K28" s="990" t="s">
        <v>246</v>
      </c>
      <c r="L28" s="185">
        <v>203970</v>
      </c>
      <c r="M28" s="185">
        <f t="shared" si="0"/>
        <v>1020</v>
      </c>
      <c r="N28" s="189">
        <v>1020</v>
      </c>
      <c r="O28" s="187"/>
      <c r="P28" s="183">
        <f t="shared" si="1"/>
        <v>0.005000735402265039</v>
      </c>
      <c r="Q28" s="828"/>
      <c r="R28" s="580" t="s">
        <v>544</v>
      </c>
      <c r="S28" s="375">
        <f t="shared" si="2"/>
        <v>0.9949992645977349</v>
      </c>
      <c r="T28" s="5">
        <f t="shared" si="3"/>
        <v>202950</v>
      </c>
    </row>
    <row r="29" spans="1:20" ht="51">
      <c r="A29" s="898"/>
      <c r="B29" s="900"/>
      <c r="C29" s="900"/>
      <c r="D29" s="849"/>
      <c r="E29" s="906"/>
      <c r="F29" s="917"/>
      <c r="G29" s="922"/>
      <c r="H29" s="874"/>
      <c r="I29" s="987"/>
      <c r="J29" s="184" t="s">
        <v>153</v>
      </c>
      <c r="K29" s="991"/>
      <c r="L29" s="193">
        <v>62628</v>
      </c>
      <c r="M29" s="185">
        <f t="shared" si="0"/>
        <v>0</v>
      </c>
      <c r="N29" s="194">
        <v>0</v>
      </c>
      <c r="O29" s="143"/>
      <c r="P29" s="183">
        <f t="shared" si="1"/>
        <v>0</v>
      </c>
      <c r="Q29" s="828"/>
      <c r="R29" s="580" t="s">
        <v>545</v>
      </c>
      <c r="S29" s="375">
        <f t="shared" si="2"/>
        <v>1</v>
      </c>
      <c r="T29" s="5">
        <f t="shared" si="3"/>
        <v>62628</v>
      </c>
    </row>
    <row r="30" spans="1:20" ht="237">
      <c r="A30" s="898"/>
      <c r="B30" s="900"/>
      <c r="C30" s="900"/>
      <c r="D30" s="849"/>
      <c r="E30" s="906"/>
      <c r="F30" s="917"/>
      <c r="G30" s="922"/>
      <c r="H30" s="874"/>
      <c r="I30" s="987"/>
      <c r="J30" s="184" t="s">
        <v>145</v>
      </c>
      <c r="K30" s="819" t="s">
        <v>240</v>
      </c>
      <c r="L30" s="185">
        <v>54643</v>
      </c>
      <c r="M30" s="185">
        <v>13661</v>
      </c>
      <c r="N30" s="194">
        <v>13661</v>
      </c>
      <c r="O30" s="187"/>
      <c r="P30" s="183">
        <f t="shared" si="1"/>
        <v>0.25000457515143754</v>
      </c>
      <c r="Q30" s="828"/>
      <c r="R30" s="580" t="s">
        <v>546</v>
      </c>
      <c r="S30" s="375">
        <f t="shared" si="2"/>
        <v>0.7499954248485625</v>
      </c>
      <c r="T30" s="5">
        <f t="shared" si="3"/>
        <v>40982</v>
      </c>
    </row>
    <row r="31" spans="1:20" ht="117">
      <c r="A31" s="898"/>
      <c r="B31" s="900"/>
      <c r="C31" s="900"/>
      <c r="D31" s="849"/>
      <c r="E31" s="906"/>
      <c r="F31" s="917"/>
      <c r="G31" s="922"/>
      <c r="H31" s="874"/>
      <c r="I31" s="987"/>
      <c r="J31" s="184" t="s">
        <v>153</v>
      </c>
      <c r="K31" s="885"/>
      <c r="L31" s="193">
        <v>54643</v>
      </c>
      <c r="M31" s="185">
        <v>2536</v>
      </c>
      <c r="N31" s="194">
        <v>2536</v>
      </c>
      <c r="O31" s="143"/>
      <c r="P31" s="183">
        <f t="shared" si="1"/>
        <v>0.04641033618212763</v>
      </c>
      <c r="Q31" s="828"/>
      <c r="R31" s="580" t="s">
        <v>547</v>
      </c>
      <c r="S31" s="375">
        <f t="shared" si="2"/>
        <v>0.9535896638178724</v>
      </c>
      <c r="T31" s="5">
        <f t="shared" si="3"/>
        <v>52107</v>
      </c>
    </row>
    <row r="32" spans="1:20" ht="309.75" customHeight="1">
      <c r="A32" s="898"/>
      <c r="B32" s="900"/>
      <c r="C32" s="900"/>
      <c r="D32" s="849"/>
      <c r="E32" s="906"/>
      <c r="F32" s="917"/>
      <c r="G32" s="922"/>
      <c r="H32" s="874"/>
      <c r="I32" s="987"/>
      <c r="J32" s="184" t="s">
        <v>145</v>
      </c>
      <c r="K32" s="990" t="s">
        <v>337</v>
      </c>
      <c r="L32" s="185">
        <v>474280.44</v>
      </c>
      <c r="M32" s="185">
        <f t="shared" si="0"/>
        <v>13849</v>
      </c>
      <c r="N32" s="194">
        <v>13849</v>
      </c>
      <c r="O32" s="314"/>
      <c r="P32" s="183">
        <f t="shared" si="1"/>
        <v>0.029200023513514493</v>
      </c>
      <c r="Q32" s="867"/>
      <c r="R32" s="321" t="s">
        <v>743</v>
      </c>
      <c r="S32" s="375">
        <f t="shared" si="2"/>
        <v>0.9707999764864855</v>
      </c>
      <c r="T32" s="5">
        <f t="shared" si="3"/>
        <v>460431.44</v>
      </c>
    </row>
    <row r="33" spans="1:20" ht="298.5" customHeight="1">
      <c r="A33" s="866"/>
      <c r="B33" s="850"/>
      <c r="C33" s="850"/>
      <c r="D33" s="850"/>
      <c r="E33" s="850"/>
      <c r="F33" s="909"/>
      <c r="G33" s="837"/>
      <c r="H33" s="863"/>
      <c r="I33" s="850"/>
      <c r="J33" s="463" t="s">
        <v>447</v>
      </c>
      <c r="K33" s="1008"/>
      <c r="L33" s="412">
        <v>13849</v>
      </c>
      <c r="M33" s="412">
        <v>1941</v>
      </c>
      <c r="N33" s="194">
        <v>1941</v>
      </c>
      <c r="O33" s="314"/>
      <c r="P33" s="461">
        <f t="shared" si="1"/>
        <v>0.14015452379233156</v>
      </c>
      <c r="Q33" s="529">
        <f>SUM(M33/G24)</f>
        <v>0.0002851909126373825</v>
      </c>
      <c r="R33" s="321" t="s">
        <v>744</v>
      </c>
      <c r="S33" s="375"/>
      <c r="T33" s="5"/>
    </row>
    <row r="34" spans="1:20" ht="45">
      <c r="A34" s="902">
        <v>5</v>
      </c>
      <c r="B34" s="903" t="s">
        <v>4</v>
      </c>
      <c r="C34" s="903" t="s">
        <v>178</v>
      </c>
      <c r="D34" s="930" t="s">
        <v>612</v>
      </c>
      <c r="E34" s="915" t="s">
        <v>45</v>
      </c>
      <c r="F34" s="916" t="s">
        <v>10</v>
      </c>
      <c r="G34" s="921">
        <v>6348047.63</v>
      </c>
      <c r="H34" s="1010" t="s">
        <v>505</v>
      </c>
      <c r="I34" s="986" t="s">
        <v>242</v>
      </c>
      <c r="J34" s="184" t="s">
        <v>159</v>
      </c>
      <c r="K34" s="195" t="s">
        <v>246</v>
      </c>
      <c r="L34" s="193">
        <v>66</v>
      </c>
      <c r="M34" s="185">
        <f t="shared" si="0"/>
        <v>66</v>
      </c>
      <c r="N34" s="194">
        <v>66</v>
      </c>
      <c r="O34" s="143"/>
      <c r="P34" s="183">
        <f t="shared" si="1"/>
        <v>1</v>
      </c>
      <c r="Q34" s="827">
        <f>(M34+M35+M36+M37+M38)/G34</f>
        <v>0.09912458706614966</v>
      </c>
      <c r="R34" s="321" t="s">
        <v>548</v>
      </c>
      <c r="S34" s="375">
        <f t="shared" si="2"/>
        <v>0</v>
      </c>
      <c r="T34" s="5">
        <f t="shared" si="3"/>
        <v>0</v>
      </c>
    </row>
    <row r="35" spans="1:20" ht="162">
      <c r="A35" s="898"/>
      <c r="B35" s="900"/>
      <c r="C35" s="900"/>
      <c r="D35" s="849"/>
      <c r="E35" s="906"/>
      <c r="F35" s="917"/>
      <c r="G35" s="922"/>
      <c r="H35" s="874"/>
      <c r="I35" s="987"/>
      <c r="J35" s="184" t="s">
        <v>159</v>
      </c>
      <c r="K35" s="819" t="s">
        <v>240</v>
      </c>
      <c r="L35" s="193">
        <v>54937</v>
      </c>
      <c r="M35" s="185">
        <v>13734</v>
      </c>
      <c r="N35" s="194">
        <v>13734</v>
      </c>
      <c r="O35" s="143"/>
      <c r="P35" s="183">
        <f t="shared" si="1"/>
        <v>0.2499954493328722</v>
      </c>
      <c r="Q35" s="1034"/>
      <c r="R35" s="321" t="s">
        <v>549</v>
      </c>
      <c r="S35" s="375">
        <f t="shared" si="2"/>
        <v>0.7500045506671278</v>
      </c>
      <c r="T35" s="5">
        <f t="shared" si="3"/>
        <v>41203</v>
      </c>
    </row>
    <row r="36" spans="1:20" ht="107.25" customHeight="1">
      <c r="A36" s="898"/>
      <c r="B36" s="900"/>
      <c r="C36" s="900"/>
      <c r="D36" s="849"/>
      <c r="E36" s="906"/>
      <c r="F36" s="917"/>
      <c r="G36" s="922"/>
      <c r="H36" s="874"/>
      <c r="I36" s="987"/>
      <c r="J36" s="184" t="s">
        <v>153</v>
      </c>
      <c r="K36" s="885"/>
      <c r="L36" s="193">
        <v>54937</v>
      </c>
      <c r="M36" s="185">
        <v>2550</v>
      </c>
      <c r="N36" s="194">
        <v>2550</v>
      </c>
      <c r="O36" s="143"/>
      <c r="P36" s="183">
        <f t="shared" si="1"/>
        <v>0.04641680470356954</v>
      </c>
      <c r="Q36" s="1034"/>
      <c r="R36" s="321" t="s">
        <v>550</v>
      </c>
      <c r="S36" s="375">
        <f t="shared" si="2"/>
        <v>0.9535831952964304</v>
      </c>
      <c r="T36" s="5">
        <f t="shared" si="3"/>
        <v>52387</v>
      </c>
    </row>
    <row r="37" spans="1:20" ht="31.5" customHeight="1">
      <c r="A37" s="898"/>
      <c r="B37" s="900"/>
      <c r="C37" s="900"/>
      <c r="D37" s="849"/>
      <c r="E37" s="906"/>
      <c r="F37" s="917"/>
      <c r="G37" s="922"/>
      <c r="H37" s="874"/>
      <c r="I37" s="987"/>
      <c r="J37" s="1032" t="s">
        <v>439</v>
      </c>
      <c r="K37" s="990" t="s">
        <v>338</v>
      </c>
      <c r="L37" s="842">
        <v>672878.4</v>
      </c>
      <c r="M37" s="185">
        <f>SUM(N37+O37)</f>
        <v>597901.6</v>
      </c>
      <c r="N37" s="320"/>
      <c r="O37" s="216">
        <v>597901.6</v>
      </c>
      <c r="P37" s="827">
        <f>(M37+M38)/L37</f>
        <v>0.9108593766719216</v>
      </c>
      <c r="Q37" s="1034"/>
      <c r="R37" s="1044" t="s">
        <v>740</v>
      </c>
      <c r="S37" s="375">
        <f t="shared" si="2"/>
        <v>0.11142696808219739</v>
      </c>
      <c r="T37" s="5">
        <f t="shared" si="3"/>
        <v>74976.80000000005</v>
      </c>
    </row>
    <row r="38" spans="1:20" ht="352.5" customHeight="1">
      <c r="A38" s="865"/>
      <c r="B38" s="849"/>
      <c r="C38" s="849"/>
      <c r="D38" s="849"/>
      <c r="E38" s="849"/>
      <c r="F38" s="923"/>
      <c r="G38" s="836"/>
      <c r="H38" s="874"/>
      <c r="I38" s="849"/>
      <c r="J38" s="1033"/>
      <c r="K38" s="1009"/>
      <c r="L38" s="843"/>
      <c r="M38" s="412">
        <f t="shared" si="0"/>
        <v>14996</v>
      </c>
      <c r="N38" s="194">
        <v>14996</v>
      </c>
      <c r="O38" s="314"/>
      <c r="P38" s="867"/>
      <c r="Q38" s="1035"/>
      <c r="R38" s="1045"/>
      <c r="S38" s="375"/>
      <c r="T38" s="5"/>
    </row>
    <row r="39" spans="1:20" ht="296.25" customHeight="1">
      <c r="A39" s="866"/>
      <c r="B39" s="850"/>
      <c r="C39" s="850"/>
      <c r="D39" s="850"/>
      <c r="E39" s="850"/>
      <c r="F39" s="909"/>
      <c r="G39" s="837"/>
      <c r="H39" s="863"/>
      <c r="I39" s="850"/>
      <c r="J39" s="464" t="s">
        <v>146</v>
      </c>
      <c r="K39" s="821"/>
      <c r="L39" s="465">
        <v>14996</v>
      </c>
      <c r="M39" s="412">
        <v>2090</v>
      </c>
      <c r="N39" s="194">
        <v>2090</v>
      </c>
      <c r="O39" s="314"/>
      <c r="P39" s="461">
        <f>M39/L39</f>
        <v>0.13937049879967991</v>
      </c>
      <c r="Q39" s="532">
        <f>M39/G34</f>
        <v>0.0003292350848350519</v>
      </c>
      <c r="R39" s="339" t="s">
        <v>745</v>
      </c>
      <c r="S39" s="375"/>
      <c r="T39" s="5"/>
    </row>
    <row r="40" spans="1:20" ht="165" customHeight="1">
      <c r="A40" s="311">
        <v>6</v>
      </c>
      <c r="B40" s="196" t="s">
        <v>4</v>
      </c>
      <c r="C40" s="196" t="s">
        <v>179</v>
      </c>
      <c r="D40" s="611" t="s">
        <v>611</v>
      </c>
      <c r="E40" s="197" t="s">
        <v>46</v>
      </c>
      <c r="F40" s="198" t="s">
        <v>8</v>
      </c>
      <c r="G40" s="199">
        <v>67542348.04</v>
      </c>
      <c r="H40" s="544" t="s">
        <v>72</v>
      </c>
      <c r="I40" s="200" t="s">
        <v>164</v>
      </c>
      <c r="J40" s="184" t="s">
        <v>138</v>
      </c>
      <c r="K40" s="255" t="s">
        <v>231</v>
      </c>
      <c r="L40" s="185">
        <v>5787124.75</v>
      </c>
      <c r="M40" s="185">
        <f t="shared" si="0"/>
        <v>5759375</v>
      </c>
      <c r="N40" s="320">
        <v>5759375</v>
      </c>
      <c r="O40" s="187"/>
      <c r="P40" s="183">
        <f t="shared" si="1"/>
        <v>0.995204915878131</v>
      </c>
      <c r="Q40" s="530">
        <f>M40/G40</f>
        <v>0.08527057715833593</v>
      </c>
      <c r="R40" s="321" t="s">
        <v>630</v>
      </c>
      <c r="S40" s="375">
        <f t="shared" si="2"/>
        <v>0.004795084121868982</v>
      </c>
      <c r="T40" s="5">
        <f t="shared" si="3"/>
        <v>27749.75</v>
      </c>
    </row>
    <row r="41" spans="1:20" ht="178.5" customHeight="1">
      <c r="A41" s="311">
        <v>7</v>
      </c>
      <c r="B41" s="196" t="s">
        <v>4</v>
      </c>
      <c r="C41" s="196" t="s">
        <v>180</v>
      </c>
      <c r="D41" s="611" t="s">
        <v>611</v>
      </c>
      <c r="E41" s="197" t="s">
        <v>47</v>
      </c>
      <c r="F41" s="198" t="s">
        <v>8</v>
      </c>
      <c r="G41" s="199">
        <v>109809294.19</v>
      </c>
      <c r="H41" s="544" t="s">
        <v>72</v>
      </c>
      <c r="I41" s="200" t="s">
        <v>164</v>
      </c>
      <c r="J41" s="184" t="s">
        <v>138</v>
      </c>
      <c r="K41" s="191" t="s">
        <v>231</v>
      </c>
      <c r="L41" s="185">
        <v>4715937.32</v>
      </c>
      <c r="M41" s="185">
        <f t="shared" si="0"/>
        <v>4711313</v>
      </c>
      <c r="N41" s="320">
        <v>4711313</v>
      </c>
      <c r="O41" s="187"/>
      <c r="P41" s="183">
        <f t="shared" si="1"/>
        <v>0.9990194271708428</v>
      </c>
      <c r="Q41" s="183">
        <f>M41/G41</f>
        <v>0.042904501251489195</v>
      </c>
      <c r="R41" s="321" t="s">
        <v>510</v>
      </c>
      <c r="S41" s="375">
        <f t="shared" si="2"/>
        <v>0.0009805728291571733</v>
      </c>
      <c r="T41" s="5">
        <f t="shared" si="3"/>
        <v>4624.320000000298</v>
      </c>
    </row>
    <row r="42" spans="1:20" ht="34.5" customHeight="1">
      <c r="A42" s="902">
        <v>8</v>
      </c>
      <c r="B42" s="903" t="s">
        <v>4</v>
      </c>
      <c r="C42" s="903" t="s">
        <v>181</v>
      </c>
      <c r="D42" s="930" t="s">
        <v>613</v>
      </c>
      <c r="E42" s="903" t="s">
        <v>48</v>
      </c>
      <c r="F42" s="903" t="s">
        <v>16</v>
      </c>
      <c r="G42" s="912">
        <v>5213341.56</v>
      </c>
      <c r="H42" s="936" t="s">
        <v>506</v>
      </c>
      <c r="I42" s="903" t="s">
        <v>249</v>
      </c>
      <c r="J42" s="877" t="s">
        <v>139</v>
      </c>
      <c r="K42" s="894" t="s">
        <v>427</v>
      </c>
      <c r="L42" s="842">
        <v>3263660</v>
      </c>
      <c r="M42" s="842">
        <f t="shared" si="0"/>
        <v>979098</v>
      </c>
      <c r="N42" s="859">
        <v>979098</v>
      </c>
      <c r="O42" s="839">
        <v>0</v>
      </c>
      <c r="P42" s="827">
        <f t="shared" si="1"/>
        <v>0.3</v>
      </c>
      <c r="Q42" s="827">
        <f>(M42+M46)/G42</f>
        <v>0.1941361386649679</v>
      </c>
      <c r="R42" s="886" t="s">
        <v>634</v>
      </c>
      <c r="S42" s="375">
        <f t="shared" si="2"/>
        <v>0.7</v>
      </c>
      <c r="T42" s="5">
        <f t="shared" si="3"/>
        <v>2284562</v>
      </c>
    </row>
    <row r="43" spans="1:20" ht="409.5" customHeight="1">
      <c r="A43" s="898"/>
      <c r="B43" s="900"/>
      <c r="C43" s="900"/>
      <c r="D43" s="849"/>
      <c r="E43" s="900"/>
      <c r="F43" s="900"/>
      <c r="G43" s="913"/>
      <c r="H43" s="937"/>
      <c r="I43" s="900"/>
      <c r="J43" s="849"/>
      <c r="K43" s="820"/>
      <c r="L43" s="891"/>
      <c r="M43" s="891"/>
      <c r="N43" s="892"/>
      <c r="O43" s="893"/>
      <c r="P43" s="829"/>
      <c r="Q43" s="828"/>
      <c r="R43" s="887"/>
      <c r="S43" s="375"/>
      <c r="T43" s="5"/>
    </row>
    <row r="44" spans="1:20" ht="113.25" customHeight="1">
      <c r="A44" s="898"/>
      <c r="B44" s="900"/>
      <c r="C44" s="900"/>
      <c r="D44" s="849"/>
      <c r="E44" s="900"/>
      <c r="F44" s="900"/>
      <c r="G44" s="913"/>
      <c r="H44" s="937"/>
      <c r="I44" s="900"/>
      <c r="J44" s="850"/>
      <c r="K44" s="820"/>
      <c r="L44" s="843"/>
      <c r="M44" s="843"/>
      <c r="N44" s="860"/>
      <c r="O44" s="824"/>
      <c r="P44" s="826"/>
      <c r="Q44" s="828"/>
      <c r="R44" s="887"/>
      <c r="S44" s="375"/>
      <c r="T44" s="5"/>
    </row>
    <row r="45" spans="1:20" ht="113.25" customHeight="1">
      <c r="A45" s="898"/>
      <c r="B45" s="900"/>
      <c r="C45" s="900"/>
      <c r="D45" s="849"/>
      <c r="E45" s="900"/>
      <c r="F45" s="900"/>
      <c r="G45" s="913"/>
      <c r="H45" s="937"/>
      <c r="I45" s="900"/>
      <c r="J45" s="620" t="s">
        <v>146</v>
      </c>
      <c r="K45" s="821"/>
      <c r="L45" s="465">
        <v>979098</v>
      </c>
      <c r="M45" s="465">
        <v>979098</v>
      </c>
      <c r="N45" s="525">
        <v>979098</v>
      </c>
      <c r="O45" s="621">
        <v>0</v>
      </c>
      <c r="P45" s="532">
        <f>SUM(M45/L45)</f>
        <v>1</v>
      </c>
      <c r="Q45" s="828"/>
      <c r="R45" s="888"/>
      <c r="S45" s="375"/>
      <c r="T45" s="5"/>
    </row>
    <row r="46" spans="1:20" ht="409.5" customHeight="1">
      <c r="A46" s="932"/>
      <c r="B46" s="911"/>
      <c r="C46" s="911"/>
      <c r="D46" s="850"/>
      <c r="E46" s="911"/>
      <c r="F46" s="911"/>
      <c r="G46" s="914"/>
      <c r="H46" s="866"/>
      <c r="I46" s="911"/>
      <c r="J46" s="355" t="s">
        <v>30</v>
      </c>
      <c r="K46" s="358" t="s">
        <v>363</v>
      </c>
      <c r="L46" s="356">
        <v>35000</v>
      </c>
      <c r="M46" s="356">
        <v>33000</v>
      </c>
      <c r="N46" s="189">
        <v>33000</v>
      </c>
      <c r="O46" s="187"/>
      <c r="P46" s="354">
        <f t="shared" si="1"/>
        <v>0.9428571428571428</v>
      </c>
      <c r="Q46" s="867"/>
      <c r="R46" s="357" t="s">
        <v>730</v>
      </c>
      <c r="S46" s="375">
        <f t="shared" si="2"/>
        <v>0.05714285714285714</v>
      </c>
      <c r="T46" s="5">
        <f t="shared" si="3"/>
        <v>2000</v>
      </c>
    </row>
    <row r="47" spans="1:20" ht="65.25" customHeight="1">
      <c r="A47" s="902">
        <v>9</v>
      </c>
      <c r="B47" s="903" t="s">
        <v>4</v>
      </c>
      <c r="C47" s="904" t="s">
        <v>182</v>
      </c>
      <c r="D47" s="930" t="s">
        <v>613</v>
      </c>
      <c r="E47" s="905" t="s">
        <v>49</v>
      </c>
      <c r="F47" s="907" t="s">
        <v>16</v>
      </c>
      <c r="G47" s="852">
        <v>7683717.46</v>
      </c>
      <c r="H47" s="872" t="s">
        <v>506</v>
      </c>
      <c r="I47" s="904" t="s">
        <v>250</v>
      </c>
      <c r="J47" s="201" t="s">
        <v>139</v>
      </c>
      <c r="K47" s="889" t="s">
        <v>304</v>
      </c>
      <c r="L47" s="185">
        <v>994</v>
      </c>
      <c r="M47" s="185">
        <f t="shared" si="0"/>
        <v>994</v>
      </c>
      <c r="N47" s="189">
        <v>994</v>
      </c>
      <c r="O47" s="187"/>
      <c r="P47" s="183">
        <f t="shared" si="1"/>
        <v>1</v>
      </c>
      <c r="Q47" s="827">
        <f>(M47+M48+M49)/G47</f>
        <v>0.13147646373764504</v>
      </c>
      <c r="R47" s="895" t="s">
        <v>551</v>
      </c>
      <c r="S47" s="375">
        <f t="shared" si="2"/>
        <v>0</v>
      </c>
      <c r="T47" s="5">
        <f t="shared" si="3"/>
        <v>0</v>
      </c>
    </row>
    <row r="48" spans="1:20" ht="104.25" customHeight="1">
      <c r="A48" s="898"/>
      <c r="B48" s="900"/>
      <c r="C48" s="900"/>
      <c r="D48" s="849"/>
      <c r="E48" s="906"/>
      <c r="F48" s="908"/>
      <c r="G48" s="910"/>
      <c r="H48" s="874"/>
      <c r="I48" s="900"/>
      <c r="J48" s="346" t="s">
        <v>153</v>
      </c>
      <c r="K48" s="890"/>
      <c r="L48" s="347">
        <v>924</v>
      </c>
      <c r="M48" s="347">
        <v>924</v>
      </c>
      <c r="N48" s="189">
        <v>924</v>
      </c>
      <c r="O48" s="187"/>
      <c r="P48" s="345">
        <f t="shared" si="1"/>
        <v>1</v>
      </c>
      <c r="Q48" s="828"/>
      <c r="R48" s="896"/>
      <c r="S48" s="375">
        <f t="shared" si="2"/>
        <v>0</v>
      </c>
      <c r="T48" s="5">
        <f t="shared" si="3"/>
        <v>0</v>
      </c>
    </row>
    <row r="49" spans="1:20" ht="292.5" customHeight="1">
      <c r="A49" s="898"/>
      <c r="B49" s="900"/>
      <c r="C49" s="900"/>
      <c r="D49" s="849"/>
      <c r="E49" s="906"/>
      <c r="F49" s="908"/>
      <c r="G49" s="910"/>
      <c r="H49" s="874"/>
      <c r="I49" s="900"/>
      <c r="J49" s="201" t="s">
        <v>139</v>
      </c>
      <c r="K49" s="202" t="s">
        <v>232</v>
      </c>
      <c r="L49" s="185">
        <v>4033239.72</v>
      </c>
      <c r="M49" s="185">
        <f t="shared" si="0"/>
        <v>1008310</v>
      </c>
      <c r="N49" s="387">
        <v>1008310</v>
      </c>
      <c r="O49" s="187"/>
      <c r="P49" s="183">
        <f t="shared" si="1"/>
        <v>0.2500000173557747</v>
      </c>
      <c r="Q49" s="828"/>
      <c r="R49" s="321" t="s">
        <v>708</v>
      </c>
      <c r="S49" s="375">
        <f t="shared" si="2"/>
        <v>0.7499999826442253</v>
      </c>
      <c r="T49" s="5">
        <f t="shared" si="3"/>
        <v>3024929.72</v>
      </c>
    </row>
    <row r="50" spans="1:20" ht="79.5" customHeight="1">
      <c r="A50" s="866"/>
      <c r="B50" s="850"/>
      <c r="C50" s="850"/>
      <c r="D50" s="850"/>
      <c r="E50" s="850"/>
      <c r="F50" s="909"/>
      <c r="G50" s="837"/>
      <c r="H50" s="863"/>
      <c r="I50" s="850"/>
      <c r="J50" s="496" t="s">
        <v>457</v>
      </c>
      <c r="K50" s="202" t="s">
        <v>232</v>
      </c>
      <c r="L50" s="412">
        <v>0</v>
      </c>
      <c r="M50" s="412">
        <v>0</v>
      </c>
      <c r="N50" s="186"/>
      <c r="O50" s="187"/>
      <c r="P50" s="495">
        <v>0</v>
      </c>
      <c r="Q50" s="826"/>
      <c r="R50" s="321" t="s">
        <v>552</v>
      </c>
      <c r="S50" s="375"/>
      <c r="T50" s="5"/>
    </row>
    <row r="51" spans="1:20" ht="255.75" customHeight="1">
      <c r="A51" s="902">
        <v>10</v>
      </c>
      <c r="B51" s="903" t="s">
        <v>4</v>
      </c>
      <c r="C51" s="903" t="s">
        <v>183</v>
      </c>
      <c r="D51" s="930" t="s">
        <v>614</v>
      </c>
      <c r="E51" s="915" t="s">
        <v>50</v>
      </c>
      <c r="F51" s="907" t="s">
        <v>16</v>
      </c>
      <c r="G51" s="852">
        <v>13179425.42</v>
      </c>
      <c r="H51" s="872" t="s">
        <v>72</v>
      </c>
      <c r="I51" s="903" t="s">
        <v>165</v>
      </c>
      <c r="J51" s="184" t="s">
        <v>139</v>
      </c>
      <c r="K51" s="819" t="s">
        <v>233</v>
      </c>
      <c r="L51" s="185">
        <v>101336.35</v>
      </c>
      <c r="M51" s="214">
        <v>20267.27</v>
      </c>
      <c r="N51" s="387">
        <v>20267.27</v>
      </c>
      <c r="O51" s="187"/>
      <c r="P51" s="183">
        <f t="shared" si="1"/>
        <v>0.19999999999999998</v>
      </c>
      <c r="Q51" s="827">
        <f>M51/G51</f>
        <v>0.0015377961750323407</v>
      </c>
      <c r="R51" s="321" t="s">
        <v>699</v>
      </c>
      <c r="S51" s="375">
        <f t="shared" si="2"/>
        <v>0.7999999999999999</v>
      </c>
      <c r="T51" s="5">
        <f t="shared" si="3"/>
        <v>81069.08</v>
      </c>
    </row>
    <row r="52" spans="1:20" ht="66">
      <c r="A52" s="932"/>
      <c r="B52" s="911"/>
      <c r="C52" s="911"/>
      <c r="D52" s="850"/>
      <c r="E52" s="957"/>
      <c r="F52" s="994"/>
      <c r="G52" s="853"/>
      <c r="H52" s="863"/>
      <c r="I52" s="911"/>
      <c r="J52" s="367" t="s">
        <v>30</v>
      </c>
      <c r="K52" s="885"/>
      <c r="L52" s="369">
        <v>0</v>
      </c>
      <c r="M52" s="214">
        <v>0</v>
      </c>
      <c r="N52" s="186"/>
      <c r="O52" s="187"/>
      <c r="P52" s="368">
        <v>0</v>
      </c>
      <c r="Q52" s="867"/>
      <c r="R52" s="321" t="s">
        <v>553</v>
      </c>
      <c r="S52" s="375" t="e">
        <f t="shared" si="2"/>
        <v>#DIV/0!</v>
      </c>
      <c r="T52" s="5">
        <f t="shared" si="3"/>
        <v>0</v>
      </c>
    </row>
    <row r="53" spans="1:20" ht="352.5" customHeight="1">
      <c r="A53" s="902">
        <v>11</v>
      </c>
      <c r="B53" s="903" t="s">
        <v>4</v>
      </c>
      <c r="C53" s="931" t="s">
        <v>184</v>
      </c>
      <c r="D53" s="930" t="s">
        <v>614</v>
      </c>
      <c r="E53" s="915" t="s">
        <v>51</v>
      </c>
      <c r="F53" s="907" t="s">
        <v>16</v>
      </c>
      <c r="G53" s="852">
        <v>11568526.63</v>
      </c>
      <c r="H53" s="872" t="s">
        <v>72</v>
      </c>
      <c r="I53" s="903" t="s">
        <v>165</v>
      </c>
      <c r="J53" s="184" t="s">
        <v>139</v>
      </c>
      <c r="K53" s="819" t="s">
        <v>234</v>
      </c>
      <c r="L53" s="185">
        <v>2675450.1</v>
      </c>
      <c r="M53" s="399">
        <v>2318723.42</v>
      </c>
      <c r="N53" s="387">
        <v>2318723.42</v>
      </c>
      <c r="O53" s="187"/>
      <c r="P53" s="183">
        <f t="shared" si="1"/>
        <v>0.8666666666666666</v>
      </c>
      <c r="Q53" s="827">
        <f>M53/G53</f>
        <v>0.20043377122778855</v>
      </c>
      <c r="R53" s="321" t="s">
        <v>700</v>
      </c>
      <c r="S53" s="375">
        <f t="shared" si="2"/>
        <v>0.1333333333333334</v>
      </c>
      <c r="T53" s="5">
        <f t="shared" si="3"/>
        <v>356726.68000000017</v>
      </c>
    </row>
    <row r="54" spans="1:20" ht="78" customHeight="1">
      <c r="A54" s="932"/>
      <c r="B54" s="911"/>
      <c r="C54" s="911"/>
      <c r="D54" s="850"/>
      <c r="E54" s="957"/>
      <c r="F54" s="994"/>
      <c r="G54" s="853"/>
      <c r="H54" s="863"/>
      <c r="I54" s="911"/>
      <c r="J54" s="367" t="s">
        <v>30</v>
      </c>
      <c r="K54" s="885"/>
      <c r="L54" s="369">
        <v>0</v>
      </c>
      <c r="M54" s="214">
        <v>0</v>
      </c>
      <c r="N54" s="186"/>
      <c r="O54" s="187"/>
      <c r="P54" s="368">
        <v>0</v>
      </c>
      <c r="Q54" s="867"/>
      <c r="R54" s="321" t="s">
        <v>554</v>
      </c>
      <c r="S54" s="375" t="e">
        <f t="shared" si="2"/>
        <v>#DIV/0!</v>
      </c>
      <c r="T54" s="5">
        <f t="shared" si="3"/>
        <v>0</v>
      </c>
    </row>
    <row r="55" spans="1:20" ht="75">
      <c r="A55" s="902">
        <v>12</v>
      </c>
      <c r="B55" s="903" t="s">
        <v>4</v>
      </c>
      <c r="C55" s="904" t="s">
        <v>185</v>
      </c>
      <c r="D55" s="930" t="s">
        <v>610</v>
      </c>
      <c r="E55" s="927" t="s">
        <v>361</v>
      </c>
      <c r="F55" s="916" t="s">
        <v>8</v>
      </c>
      <c r="G55" s="942">
        <v>87687163</v>
      </c>
      <c r="H55" s="939" t="s">
        <v>72</v>
      </c>
      <c r="I55" s="933" t="s">
        <v>383</v>
      </c>
      <c r="J55" s="184" t="s">
        <v>150</v>
      </c>
      <c r="K55" s="195" t="s">
        <v>247</v>
      </c>
      <c r="L55" s="185">
        <v>4318559.55</v>
      </c>
      <c r="M55" s="185">
        <f t="shared" si="0"/>
        <v>0</v>
      </c>
      <c r="N55" s="189">
        <v>0</v>
      </c>
      <c r="O55" s="187"/>
      <c r="P55" s="183">
        <f t="shared" si="1"/>
        <v>0</v>
      </c>
      <c r="Q55" s="827">
        <f>(M55+M56+M57+M58+M59+M60+M61+M62)/G55</f>
        <v>0.8510924950325968</v>
      </c>
      <c r="R55" s="440" t="s">
        <v>443</v>
      </c>
      <c r="S55" s="375">
        <f t="shared" si="2"/>
        <v>1</v>
      </c>
      <c r="T55" s="5">
        <f t="shared" si="3"/>
        <v>4318559.55</v>
      </c>
    </row>
    <row r="56" spans="1:20" ht="30">
      <c r="A56" s="898"/>
      <c r="B56" s="900"/>
      <c r="C56" s="900"/>
      <c r="D56" s="849"/>
      <c r="E56" s="928"/>
      <c r="F56" s="917"/>
      <c r="G56" s="943"/>
      <c r="H56" s="870"/>
      <c r="I56" s="934"/>
      <c r="J56" s="184" t="s">
        <v>152</v>
      </c>
      <c r="K56" s="884"/>
      <c r="L56" s="185">
        <v>797744</v>
      </c>
      <c r="M56" s="185">
        <f t="shared" si="0"/>
        <v>0</v>
      </c>
      <c r="N56" s="189">
        <v>0</v>
      </c>
      <c r="O56" s="190"/>
      <c r="P56" s="183">
        <f t="shared" si="1"/>
        <v>0</v>
      </c>
      <c r="Q56" s="828"/>
      <c r="R56" s="188" t="s">
        <v>226</v>
      </c>
      <c r="S56" s="375">
        <f aca="true" t="shared" si="4" ref="S56:S118">T56/L56</f>
        <v>1</v>
      </c>
      <c r="T56" s="5">
        <f aca="true" t="shared" si="5" ref="T56:T118">L56-M56</f>
        <v>797744</v>
      </c>
    </row>
    <row r="57" spans="1:20" ht="30">
      <c r="A57" s="898"/>
      <c r="B57" s="900"/>
      <c r="C57" s="900"/>
      <c r="D57" s="849"/>
      <c r="E57" s="928"/>
      <c r="F57" s="917"/>
      <c r="G57" s="943"/>
      <c r="H57" s="870"/>
      <c r="I57" s="934"/>
      <c r="J57" s="184" t="s">
        <v>155</v>
      </c>
      <c r="K57" s="885"/>
      <c r="L57" s="185">
        <v>25801</v>
      </c>
      <c r="M57" s="185">
        <v>25801</v>
      </c>
      <c r="N57" s="189">
        <v>25801</v>
      </c>
      <c r="O57" s="190"/>
      <c r="P57" s="183">
        <f t="shared" si="1"/>
        <v>1</v>
      </c>
      <c r="Q57" s="828"/>
      <c r="R57" s="188" t="s">
        <v>227</v>
      </c>
      <c r="S57" s="375">
        <f t="shared" si="4"/>
        <v>0</v>
      </c>
      <c r="T57" s="5">
        <f t="shared" si="5"/>
        <v>0</v>
      </c>
    </row>
    <row r="58" spans="1:20" ht="63.75" customHeight="1">
      <c r="A58" s="898"/>
      <c r="B58" s="900"/>
      <c r="C58" s="900"/>
      <c r="D58" s="849"/>
      <c r="E58" s="928"/>
      <c r="F58" s="917"/>
      <c r="G58" s="943"/>
      <c r="H58" s="870"/>
      <c r="I58" s="934"/>
      <c r="J58" s="877" t="s">
        <v>138</v>
      </c>
      <c r="K58" s="945" t="s">
        <v>455</v>
      </c>
      <c r="L58" s="842">
        <v>63267368</v>
      </c>
      <c r="M58" s="412">
        <v>1225412</v>
      </c>
      <c r="N58" s="189">
        <v>1225412</v>
      </c>
      <c r="O58" s="190"/>
      <c r="P58" s="827">
        <f>(M58+M59+M60)/L58</f>
        <v>0.9999999971549315</v>
      </c>
      <c r="Q58" s="828"/>
      <c r="R58" s="188" t="s">
        <v>229</v>
      </c>
      <c r="S58" s="375"/>
      <c r="T58" s="5"/>
    </row>
    <row r="59" spans="1:20" ht="261.75" customHeight="1">
      <c r="A59" s="898"/>
      <c r="B59" s="900"/>
      <c r="C59" s="900"/>
      <c r="D59" s="849"/>
      <c r="E59" s="928"/>
      <c r="F59" s="917"/>
      <c r="G59" s="943"/>
      <c r="H59" s="870"/>
      <c r="I59" s="934"/>
      <c r="J59" s="849"/>
      <c r="K59" s="946"/>
      <c r="L59" s="891"/>
      <c r="M59" s="185">
        <f t="shared" si="0"/>
        <v>62039804.6</v>
      </c>
      <c r="N59" s="192">
        <v>62039804.6</v>
      </c>
      <c r="O59" s="187"/>
      <c r="P59" s="829"/>
      <c r="Q59" s="828"/>
      <c r="R59" s="321" t="s">
        <v>511</v>
      </c>
      <c r="S59" s="375">
        <f>T59/L58</f>
        <v>0.019402789128196363</v>
      </c>
      <c r="T59" s="5">
        <f>L58-M59</f>
        <v>1227563.3999999985</v>
      </c>
    </row>
    <row r="60" spans="1:20" ht="54" customHeight="1">
      <c r="A60" s="898"/>
      <c r="B60" s="900"/>
      <c r="C60" s="900"/>
      <c r="D60" s="849"/>
      <c r="E60" s="928"/>
      <c r="F60" s="917"/>
      <c r="G60" s="943"/>
      <c r="H60" s="870"/>
      <c r="I60" s="934"/>
      <c r="J60" s="850"/>
      <c r="K60" s="947"/>
      <c r="L60" s="843"/>
      <c r="M60" s="412">
        <v>2151.22</v>
      </c>
      <c r="N60" s="477">
        <v>2151.22</v>
      </c>
      <c r="O60" s="187"/>
      <c r="P60" s="826"/>
      <c r="Q60" s="828"/>
      <c r="R60" s="469" t="s">
        <v>451</v>
      </c>
      <c r="S60" s="375"/>
      <c r="T60" s="5"/>
    </row>
    <row r="61" spans="1:20" ht="79.5" customHeight="1">
      <c r="A61" s="898"/>
      <c r="B61" s="900"/>
      <c r="C61" s="900"/>
      <c r="D61" s="849"/>
      <c r="E61" s="928"/>
      <c r="F61" s="917"/>
      <c r="G61" s="943"/>
      <c r="H61" s="870"/>
      <c r="I61" s="934"/>
      <c r="J61" s="476" t="s">
        <v>143</v>
      </c>
      <c r="K61" s="195" t="s">
        <v>248</v>
      </c>
      <c r="L61" s="185">
        <v>11336717.52</v>
      </c>
      <c r="M61" s="185">
        <f t="shared" si="0"/>
        <v>11336717.52</v>
      </c>
      <c r="N61" s="186"/>
      <c r="O61" s="203">
        <v>11336717.52</v>
      </c>
      <c r="P61" s="183">
        <f t="shared" si="1"/>
        <v>1</v>
      </c>
      <c r="Q61" s="828"/>
      <c r="R61" s="546" t="s">
        <v>512</v>
      </c>
      <c r="S61" s="375">
        <f t="shared" si="4"/>
        <v>0</v>
      </c>
      <c r="T61" s="5">
        <f t="shared" si="5"/>
        <v>0</v>
      </c>
    </row>
    <row r="62" spans="1:20" ht="78" customHeight="1">
      <c r="A62" s="932"/>
      <c r="B62" s="911"/>
      <c r="C62" s="911"/>
      <c r="D62" s="850"/>
      <c r="E62" s="929"/>
      <c r="F62" s="956"/>
      <c r="G62" s="944"/>
      <c r="H62" s="871"/>
      <c r="I62" s="935"/>
      <c r="J62" s="364" t="s">
        <v>30</v>
      </c>
      <c r="K62" s="366" t="s">
        <v>386</v>
      </c>
      <c r="L62" s="365">
        <v>0</v>
      </c>
      <c r="M62" s="365">
        <v>0</v>
      </c>
      <c r="N62" s="186"/>
      <c r="O62" s="203"/>
      <c r="P62" s="363">
        <v>0</v>
      </c>
      <c r="Q62" s="867"/>
      <c r="R62" s="581" t="s">
        <v>555</v>
      </c>
      <c r="S62" s="375" t="e">
        <f t="shared" si="4"/>
        <v>#DIV/0!</v>
      </c>
      <c r="T62" s="5">
        <f t="shared" si="5"/>
        <v>0</v>
      </c>
    </row>
    <row r="63" spans="1:20" ht="45">
      <c r="A63" s="902">
        <v>13</v>
      </c>
      <c r="B63" s="903" t="s">
        <v>4</v>
      </c>
      <c r="C63" s="992" t="s">
        <v>20</v>
      </c>
      <c r="D63" s="930" t="s">
        <v>613</v>
      </c>
      <c r="E63" s="993" t="s">
        <v>53</v>
      </c>
      <c r="F63" s="907" t="s">
        <v>16</v>
      </c>
      <c r="G63" s="852">
        <v>1548180.56</v>
      </c>
      <c r="H63" s="940" t="s">
        <v>506</v>
      </c>
      <c r="I63" s="903" t="s">
        <v>250</v>
      </c>
      <c r="J63" s="184" t="s">
        <v>145</v>
      </c>
      <c r="K63" s="819" t="s">
        <v>235</v>
      </c>
      <c r="L63" s="185">
        <v>1105</v>
      </c>
      <c r="M63" s="185">
        <f t="shared" si="0"/>
        <v>940</v>
      </c>
      <c r="N63" s="189">
        <v>940</v>
      </c>
      <c r="O63" s="204"/>
      <c r="P63" s="183">
        <f t="shared" si="1"/>
        <v>0.8506787330316742</v>
      </c>
      <c r="Q63" s="827">
        <f>(M63+M64)/G63</f>
        <v>0.0011788030719104235</v>
      </c>
      <c r="R63" s="895" t="s">
        <v>556</v>
      </c>
      <c r="S63" s="375">
        <f t="shared" si="4"/>
        <v>0.1493212669683258</v>
      </c>
      <c r="T63" s="5">
        <f t="shared" si="5"/>
        <v>165</v>
      </c>
    </row>
    <row r="64" spans="1:20" ht="139.5" customHeight="1">
      <c r="A64" s="932"/>
      <c r="B64" s="911"/>
      <c r="C64" s="911"/>
      <c r="D64" s="850"/>
      <c r="E64" s="957"/>
      <c r="F64" s="994"/>
      <c r="G64" s="853"/>
      <c r="H64" s="863"/>
      <c r="I64" s="911"/>
      <c r="J64" s="322" t="s">
        <v>146</v>
      </c>
      <c r="K64" s="885"/>
      <c r="L64" s="316">
        <v>885</v>
      </c>
      <c r="M64" s="316">
        <f t="shared" si="0"/>
        <v>885</v>
      </c>
      <c r="N64" s="189">
        <v>885</v>
      </c>
      <c r="O64" s="204"/>
      <c r="P64" s="315">
        <f t="shared" si="1"/>
        <v>1</v>
      </c>
      <c r="Q64" s="867"/>
      <c r="R64" s="896"/>
      <c r="S64" s="375">
        <f t="shared" si="4"/>
        <v>0</v>
      </c>
      <c r="T64" s="5">
        <f t="shared" si="5"/>
        <v>0</v>
      </c>
    </row>
    <row r="65" spans="1:20" ht="111">
      <c r="A65" s="311">
        <v>14</v>
      </c>
      <c r="B65" s="196" t="s">
        <v>4</v>
      </c>
      <c r="C65" s="196" t="s">
        <v>186</v>
      </c>
      <c r="D65" s="611" t="s">
        <v>612</v>
      </c>
      <c r="E65" s="254" t="s">
        <v>277</v>
      </c>
      <c r="F65" s="205" t="s">
        <v>10</v>
      </c>
      <c r="G65" s="352">
        <v>24132550</v>
      </c>
      <c r="H65" s="545" t="s">
        <v>504</v>
      </c>
      <c r="I65" s="348" t="s">
        <v>166</v>
      </c>
      <c r="J65" s="236" t="s">
        <v>273</v>
      </c>
      <c r="K65" s="255" t="s">
        <v>282</v>
      </c>
      <c r="L65" s="185">
        <v>43066.02</v>
      </c>
      <c r="M65" s="185">
        <f t="shared" si="0"/>
        <v>0</v>
      </c>
      <c r="N65" s="206">
        <v>0</v>
      </c>
      <c r="O65" s="190">
        <v>0</v>
      </c>
      <c r="P65" s="183">
        <f t="shared" si="1"/>
        <v>0</v>
      </c>
      <c r="Q65" s="183">
        <f>M65/G65</f>
        <v>0</v>
      </c>
      <c r="R65" s="580" t="s">
        <v>557</v>
      </c>
      <c r="S65" s="375">
        <f t="shared" si="4"/>
        <v>1</v>
      </c>
      <c r="T65" s="5">
        <f t="shared" si="5"/>
        <v>43066.02</v>
      </c>
    </row>
    <row r="66" spans="1:20" ht="409.5" customHeight="1">
      <c r="A66" s="902">
        <v>15</v>
      </c>
      <c r="B66" s="924" t="s">
        <v>4</v>
      </c>
      <c r="C66" s="924" t="s">
        <v>21</v>
      </c>
      <c r="D66" s="962" t="s">
        <v>612</v>
      </c>
      <c r="E66" s="927" t="s">
        <v>54</v>
      </c>
      <c r="F66" s="907" t="s">
        <v>10</v>
      </c>
      <c r="G66" s="834">
        <v>53089709.94</v>
      </c>
      <c r="H66" s="862" t="s">
        <v>505</v>
      </c>
      <c r="I66" s="851" t="s">
        <v>371</v>
      </c>
      <c r="J66" s="883" t="s">
        <v>139</v>
      </c>
      <c r="K66" s="819" t="s">
        <v>236</v>
      </c>
      <c r="L66" s="842">
        <v>459110.99</v>
      </c>
      <c r="M66" s="842">
        <v>109136.6</v>
      </c>
      <c r="N66" s="859">
        <v>109136.6</v>
      </c>
      <c r="O66" s="839"/>
      <c r="P66" s="827">
        <f t="shared" si="1"/>
        <v>0.23771288942571384</v>
      </c>
      <c r="Q66" s="827">
        <f>(M66+M70+M73)/G66</f>
        <v>0.0024520958985672697</v>
      </c>
      <c r="R66" s="882" t="s">
        <v>687</v>
      </c>
      <c r="S66" s="375">
        <f t="shared" si="4"/>
        <v>0.7622871105742862</v>
      </c>
      <c r="T66" s="5">
        <f t="shared" si="5"/>
        <v>349974.39</v>
      </c>
    </row>
    <row r="67" spans="1:20" ht="66.75" customHeight="1">
      <c r="A67" s="898"/>
      <c r="B67" s="925"/>
      <c r="C67" s="925"/>
      <c r="D67" s="964"/>
      <c r="E67" s="928"/>
      <c r="F67" s="908"/>
      <c r="G67" s="835"/>
      <c r="H67" s="941"/>
      <c r="I67" s="938"/>
      <c r="J67" s="850"/>
      <c r="K67" s="820"/>
      <c r="L67" s="843"/>
      <c r="M67" s="843"/>
      <c r="N67" s="860"/>
      <c r="O67" s="824"/>
      <c r="P67" s="826"/>
      <c r="Q67" s="828"/>
      <c r="R67" s="818"/>
      <c r="S67" s="375"/>
      <c r="T67" s="5"/>
    </row>
    <row r="68" spans="1:20" ht="58.5" customHeight="1">
      <c r="A68" s="898"/>
      <c r="B68" s="925"/>
      <c r="C68" s="925"/>
      <c r="D68" s="964"/>
      <c r="E68" s="928"/>
      <c r="F68" s="908"/>
      <c r="G68" s="835"/>
      <c r="H68" s="941"/>
      <c r="I68" s="938"/>
      <c r="J68" s="848" t="s">
        <v>447</v>
      </c>
      <c r="K68" s="820"/>
      <c r="L68" s="830">
        <v>103933</v>
      </c>
      <c r="M68" s="830">
        <v>103933</v>
      </c>
      <c r="N68" s="832">
        <v>103933</v>
      </c>
      <c r="O68" s="823"/>
      <c r="P68" s="825"/>
      <c r="Q68" s="828"/>
      <c r="R68" s="817" t="s">
        <v>688</v>
      </c>
      <c r="S68" s="375"/>
      <c r="T68" s="5"/>
    </row>
    <row r="69" spans="1:20" ht="21.75" customHeight="1" hidden="1">
      <c r="A69" s="898"/>
      <c r="B69" s="925"/>
      <c r="C69" s="925"/>
      <c r="D69" s="964"/>
      <c r="E69" s="928"/>
      <c r="F69" s="908"/>
      <c r="G69" s="835"/>
      <c r="H69" s="941"/>
      <c r="I69" s="938"/>
      <c r="J69" s="850"/>
      <c r="K69" s="821"/>
      <c r="L69" s="831"/>
      <c r="M69" s="831"/>
      <c r="N69" s="833"/>
      <c r="O69" s="824"/>
      <c r="P69" s="826"/>
      <c r="Q69" s="828"/>
      <c r="R69" s="818"/>
      <c r="S69" s="375"/>
      <c r="T69" s="5"/>
    </row>
    <row r="70" spans="1:20" ht="409.5" customHeight="1">
      <c r="A70" s="865"/>
      <c r="B70" s="925"/>
      <c r="C70" s="925"/>
      <c r="D70" s="964"/>
      <c r="E70" s="928"/>
      <c r="F70" s="923"/>
      <c r="G70" s="836"/>
      <c r="H70" s="870"/>
      <c r="I70" s="849"/>
      <c r="J70" s="861" t="s">
        <v>403</v>
      </c>
      <c r="K70" s="822" t="s">
        <v>404</v>
      </c>
      <c r="L70" s="842">
        <v>17087.4</v>
      </c>
      <c r="M70" s="842">
        <v>17087.4</v>
      </c>
      <c r="N70" s="859">
        <v>17087.4</v>
      </c>
      <c r="O70" s="858"/>
      <c r="P70" s="827">
        <f t="shared" si="1"/>
        <v>1</v>
      </c>
      <c r="Q70" s="829"/>
      <c r="R70" s="856" t="s">
        <v>686</v>
      </c>
      <c r="S70" s="375"/>
      <c r="T70" s="5"/>
    </row>
    <row r="71" spans="1:20" ht="59.25" customHeight="1">
      <c r="A71" s="865"/>
      <c r="B71" s="925"/>
      <c r="C71" s="925"/>
      <c r="D71" s="964"/>
      <c r="E71" s="928"/>
      <c r="F71" s="923"/>
      <c r="G71" s="836"/>
      <c r="H71" s="870"/>
      <c r="I71" s="849"/>
      <c r="J71" s="850"/>
      <c r="K71" s="820"/>
      <c r="L71" s="843"/>
      <c r="M71" s="843"/>
      <c r="N71" s="860"/>
      <c r="O71" s="824"/>
      <c r="P71" s="826"/>
      <c r="Q71" s="829"/>
      <c r="R71" s="857"/>
      <c r="S71" s="375"/>
      <c r="T71" s="5"/>
    </row>
    <row r="72" spans="1:20" ht="59.25" customHeight="1">
      <c r="A72" s="865"/>
      <c r="B72" s="925"/>
      <c r="C72" s="925"/>
      <c r="D72" s="964"/>
      <c r="E72" s="928"/>
      <c r="F72" s="923"/>
      <c r="G72" s="836"/>
      <c r="H72" s="870"/>
      <c r="I72" s="849"/>
      <c r="J72" s="103" t="s">
        <v>447</v>
      </c>
      <c r="K72" s="821"/>
      <c r="L72" s="465">
        <v>16342</v>
      </c>
      <c r="M72" s="465">
        <v>16342</v>
      </c>
      <c r="N72" s="525">
        <v>16342</v>
      </c>
      <c r="O72" s="621"/>
      <c r="P72" s="715"/>
      <c r="Q72" s="829"/>
      <c r="R72" s="44" t="s">
        <v>688</v>
      </c>
      <c r="S72" s="375"/>
      <c r="T72" s="5"/>
    </row>
    <row r="73" spans="1:20" ht="159" customHeight="1">
      <c r="A73" s="866"/>
      <c r="B73" s="926"/>
      <c r="C73" s="926"/>
      <c r="D73" s="926"/>
      <c r="E73" s="850"/>
      <c r="F73" s="909"/>
      <c r="G73" s="837"/>
      <c r="H73" s="871"/>
      <c r="I73" s="850"/>
      <c r="J73" s="396" t="s">
        <v>418</v>
      </c>
      <c r="K73" s="434" t="s">
        <v>436</v>
      </c>
      <c r="L73" s="412">
        <v>3957.06</v>
      </c>
      <c r="M73" s="412">
        <v>3957.06</v>
      </c>
      <c r="N73" s="189">
        <v>3957.06</v>
      </c>
      <c r="O73" s="216"/>
      <c r="P73" s="432">
        <f t="shared" si="1"/>
        <v>1</v>
      </c>
      <c r="Q73" s="826"/>
      <c r="R73" s="433" t="s">
        <v>558</v>
      </c>
      <c r="S73" s="375"/>
      <c r="T73" s="5"/>
    </row>
    <row r="74" spans="1:20" ht="96">
      <c r="A74" s="902">
        <v>16</v>
      </c>
      <c r="B74" s="924" t="s">
        <v>4</v>
      </c>
      <c r="C74" s="924" t="s">
        <v>187</v>
      </c>
      <c r="D74" s="962" t="s">
        <v>615</v>
      </c>
      <c r="E74" s="927" t="s">
        <v>55</v>
      </c>
      <c r="F74" s="907" t="s">
        <v>23</v>
      </c>
      <c r="G74" s="834">
        <v>168042284</v>
      </c>
      <c r="H74" s="862" t="s">
        <v>72</v>
      </c>
      <c r="I74" s="851" t="s">
        <v>372</v>
      </c>
      <c r="J74" s="398" t="s">
        <v>406</v>
      </c>
      <c r="K74" s="307" t="s">
        <v>305</v>
      </c>
      <c r="L74" s="209">
        <v>277298</v>
      </c>
      <c r="M74" s="338">
        <f t="shared" si="0"/>
        <v>277298</v>
      </c>
      <c r="N74" s="186"/>
      <c r="O74" s="187">
        <v>277298</v>
      </c>
      <c r="P74" s="183">
        <f t="shared" si="1"/>
        <v>1</v>
      </c>
      <c r="Q74" s="183">
        <f>M74/G74</f>
        <v>0.0016501680017631754</v>
      </c>
      <c r="R74" s="321" t="s">
        <v>559</v>
      </c>
      <c r="S74" s="375">
        <f t="shared" si="4"/>
        <v>0</v>
      </c>
      <c r="T74" s="5">
        <f t="shared" si="5"/>
        <v>0</v>
      </c>
    </row>
    <row r="75" spans="1:20" ht="87" customHeight="1">
      <c r="A75" s="866"/>
      <c r="B75" s="926"/>
      <c r="C75" s="926"/>
      <c r="D75" s="926"/>
      <c r="E75" s="850"/>
      <c r="F75" s="909"/>
      <c r="G75" s="837"/>
      <c r="H75" s="863"/>
      <c r="I75" s="850"/>
      <c r="J75" s="623" t="s">
        <v>631</v>
      </c>
      <c r="K75" s="624" t="s">
        <v>633</v>
      </c>
      <c r="L75" s="209">
        <v>343640.98</v>
      </c>
      <c r="M75" s="338">
        <v>343640.98</v>
      </c>
      <c r="N75" s="186"/>
      <c r="O75" s="187">
        <v>343640.98</v>
      </c>
      <c r="P75" s="622">
        <f t="shared" si="1"/>
        <v>1</v>
      </c>
      <c r="Q75" s="622">
        <f>SUM(M75/G74)</f>
        <v>0.002044967325009698</v>
      </c>
      <c r="R75" s="321" t="s">
        <v>635</v>
      </c>
      <c r="S75" s="375"/>
      <c r="T75" s="5"/>
    </row>
    <row r="76" spans="1:20" ht="162" customHeight="1">
      <c r="A76" s="311">
        <v>17</v>
      </c>
      <c r="B76" s="196" t="s">
        <v>4</v>
      </c>
      <c r="C76" s="210" t="s">
        <v>188</v>
      </c>
      <c r="D76" s="210" t="s">
        <v>611</v>
      </c>
      <c r="E76" s="207" t="s">
        <v>465</v>
      </c>
      <c r="F76" s="211" t="s">
        <v>8</v>
      </c>
      <c r="G76" s="208">
        <v>44850000</v>
      </c>
      <c r="H76" s="545" t="s">
        <v>72</v>
      </c>
      <c r="I76" s="359" t="s">
        <v>164</v>
      </c>
      <c r="J76" s="212" t="s">
        <v>141</v>
      </c>
      <c r="K76" s="213" t="s">
        <v>306</v>
      </c>
      <c r="L76" s="214">
        <v>9250.01</v>
      </c>
      <c r="M76" s="185">
        <f t="shared" si="0"/>
        <v>8500.01</v>
      </c>
      <c r="N76" s="189">
        <v>8500.01</v>
      </c>
      <c r="O76" s="143">
        <v>0</v>
      </c>
      <c r="P76" s="183">
        <f t="shared" si="1"/>
        <v>0.9189190065740469</v>
      </c>
      <c r="Q76" s="183">
        <f>M76/G76</f>
        <v>0.00018952084726867337</v>
      </c>
      <c r="R76" s="764" t="s">
        <v>731</v>
      </c>
      <c r="S76" s="375">
        <f t="shared" si="4"/>
        <v>0.08108099342595305</v>
      </c>
      <c r="T76" s="5">
        <f t="shared" si="5"/>
        <v>750</v>
      </c>
    </row>
    <row r="77" spans="1:20" ht="216.75" customHeight="1">
      <c r="A77" s="312">
        <v>18</v>
      </c>
      <c r="B77" s="210" t="s">
        <v>4</v>
      </c>
      <c r="C77" s="210" t="s">
        <v>189</v>
      </c>
      <c r="D77" s="210" t="s">
        <v>611</v>
      </c>
      <c r="E77" s="207" t="s">
        <v>466</v>
      </c>
      <c r="F77" s="211" t="s">
        <v>8</v>
      </c>
      <c r="G77" s="208">
        <v>32000000</v>
      </c>
      <c r="H77" s="545" t="s">
        <v>72</v>
      </c>
      <c r="I77" s="359" t="s">
        <v>373</v>
      </c>
      <c r="J77" s="212" t="s">
        <v>141</v>
      </c>
      <c r="K77" s="215" t="s">
        <v>237</v>
      </c>
      <c r="L77" s="214">
        <v>25876.89</v>
      </c>
      <c r="M77" s="185">
        <f t="shared" si="0"/>
        <v>16023.96</v>
      </c>
      <c r="N77" s="189">
        <v>16023.96</v>
      </c>
      <c r="O77" s="216"/>
      <c r="P77" s="183">
        <f t="shared" si="1"/>
        <v>0.6192382469454405</v>
      </c>
      <c r="Q77" s="183">
        <f>M77/G77</f>
        <v>0.00050074875</v>
      </c>
      <c r="R77" s="580" t="s">
        <v>560</v>
      </c>
      <c r="S77" s="375">
        <f t="shared" si="4"/>
        <v>0.3807617530545595</v>
      </c>
      <c r="T77" s="5">
        <f t="shared" si="5"/>
        <v>9852.93</v>
      </c>
    </row>
    <row r="78" spans="1:20" ht="409.5" customHeight="1">
      <c r="A78" s="902">
        <v>19</v>
      </c>
      <c r="B78" s="924" t="s">
        <v>4</v>
      </c>
      <c r="C78" s="924" t="s">
        <v>190</v>
      </c>
      <c r="D78" s="962" t="s">
        <v>616</v>
      </c>
      <c r="E78" s="915" t="s">
        <v>201</v>
      </c>
      <c r="F78" s="907" t="s">
        <v>28</v>
      </c>
      <c r="G78" s="852">
        <v>144128467</v>
      </c>
      <c r="H78" s="872" t="s">
        <v>507</v>
      </c>
      <c r="I78" s="851" t="s">
        <v>202</v>
      </c>
      <c r="J78" s="877" t="s">
        <v>139</v>
      </c>
      <c r="K78" s="880" t="s">
        <v>411</v>
      </c>
      <c r="L78" s="844">
        <v>9222024</v>
      </c>
      <c r="M78" s="842">
        <f t="shared" si="0"/>
        <v>9222024</v>
      </c>
      <c r="N78" s="840">
        <v>9222024</v>
      </c>
      <c r="O78" s="839">
        <v>0</v>
      </c>
      <c r="P78" s="827">
        <f t="shared" si="1"/>
        <v>1</v>
      </c>
      <c r="Q78" s="827">
        <f>(M78+M80)/G78</f>
        <v>0.1279695009869216</v>
      </c>
      <c r="R78" s="838" t="s">
        <v>632</v>
      </c>
      <c r="S78" s="375">
        <f t="shared" si="4"/>
        <v>0</v>
      </c>
      <c r="T78" s="5">
        <f t="shared" si="5"/>
        <v>0</v>
      </c>
    </row>
    <row r="79" spans="1:20" ht="54" customHeight="1">
      <c r="A79" s="898"/>
      <c r="B79" s="925"/>
      <c r="C79" s="925"/>
      <c r="D79" s="963"/>
      <c r="E79" s="906"/>
      <c r="F79" s="908"/>
      <c r="G79" s="910"/>
      <c r="H79" s="873"/>
      <c r="I79" s="938"/>
      <c r="J79" s="850"/>
      <c r="K79" s="880"/>
      <c r="L79" s="824"/>
      <c r="M79" s="843"/>
      <c r="N79" s="841"/>
      <c r="O79" s="824"/>
      <c r="P79" s="826"/>
      <c r="Q79" s="828"/>
      <c r="R79" s="818"/>
      <c r="S79" s="375"/>
      <c r="T79" s="5"/>
    </row>
    <row r="80" spans="1:20" ht="81">
      <c r="A80" s="865"/>
      <c r="B80" s="925"/>
      <c r="C80" s="925"/>
      <c r="D80" s="964"/>
      <c r="E80" s="849"/>
      <c r="F80" s="923"/>
      <c r="G80" s="836"/>
      <c r="H80" s="874"/>
      <c r="I80" s="849"/>
      <c r="J80" s="395" t="s">
        <v>146</v>
      </c>
      <c r="K80" s="881"/>
      <c r="L80" s="408">
        <v>9222024</v>
      </c>
      <c r="M80" s="393">
        <v>9222024</v>
      </c>
      <c r="N80" s="387"/>
      <c r="O80" s="187">
        <v>9222024</v>
      </c>
      <c r="P80" s="394">
        <f t="shared" si="1"/>
        <v>1</v>
      </c>
      <c r="Q80" s="867"/>
      <c r="R80" s="547" t="s">
        <v>513</v>
      </c>
      <c r="S80" s="375"/>
      <c r="T80" s="5"/>
    </row>
    <row r="81" spans="1:20" ht="111">
      <c r="A81" s="866"/>
      <c r="B81" s="926"/>
      <c r="C81" s="926"/>
      <c r="D81" s="926"/>
      <c r="E81" s="850"/>
      <c r="F81" s="909"/>
      <c r="G81" s="837"/>
      <c r="H81" s="863"/>
      <c r="I81" s="850"/>
      <c r="J81" s="407" t="s">
        <v>410</v>
      </c>
      <c r="K81" s="215" t="s">
        <v>412</v>
      </c>
      <c r="L81" s="408">
        <v>0</v>
      </c>
      <c r="M81" s="406">
        <v>0</v>
      </c>
      <c r="N81" s="387"/>
      <c r="O81" s="187">
        <v>0</v>
      </c>
      <c r="P81" s="405"/>
      <c r="Q81" s="405"/>
      <c r="R81" s="321" t="s">
        <v>561</v>
      </c>
      <c r="S81" s="375"/>
      <c r="T81" s="5"/>
    </row>
    <row r="82" spans="1:20" ht="75" customHeight="1">
      <c r="A82" s="311">
        <v>20</v>
      </c>
      <c r="B82" s="196" t="s">
        <v>4</v>
      </c>
      <c r="C82" s="196" t="s">
        <v>191</v>
      </c>
      <c r="D82" s="611" t="s">
        <v>614</v>
      </c>
      <c r="E82" s="361" t="s">
        <v>149</v>
      </c>
      <c r="F82" s="205" t="s">
        <v>148</v>
      </c>
      <c r="G82" s="352">
        <v>23352645</v>
      </c>
      <c r="H82" s="545" t="s">
        <v>72</v>
      </c>
      <c r="I82" s="212" t="s">
        <v>165</v>
      </c>
      <c r="J82" s="236" t="s">
        <v>274</v>
      </c>
      <c r="K82" s="217" t="s">
        <v>238</v>
      </c>
      <c r="L82" s="185">
        <v>95544.63</v>
      </c>
      <c r="M82" s="185">
        <f t="shared" si="0"/>
        <v>0</v>
      </c>
      <c r="N82" s="206">
        <v>0</v>
      </c>
      <c r="O82" s="190"/>
      <c r="P82" s="183">
        <f t="shared" si="1"/>
        <v>0</v>
      </c>
      <c r="Q82" s="183">
        <f>M82/G82</f>
        <v>0</v>
      </c>
      <c r="R82" s="582" t="s">
        <v>562</v>
      </c>
      <c r="S82" s="375">
        <f t="shared" si="4"/>
        <v>1</v>
      </c>
      <c r="T82" s="5">
        <f t="shared" si="5"/>
        <v>95544.63</v>
      </c>
    </row>
    <row r="83" spans="1:20" ht="171" customHeight="1">
      <c r="A83" s="311">
        <v>21</v>
      </c>
      <c r="B83" s="196" t="s">
        <v>4</v>
      </c>
      <c r="C83" s="196" t="s">
        <v>29</v>
      </c>
      <c r="D83" s="611" t="s">
        <v>614</v>
      </c>
      <c r="E83" s="218" t="s">
        <v>59</v>
      </c>
      <c r="F83" s="219" t="s">
        <v>16</v>
      </c>
      <c r="G83" s="208">
        <v>21907489</v>
      </c>
      <c r="H83" s="545" t="s">
        <v>72</v>
      </c>
      <c r="I83" s="129" t="s">
        <v>165</v>
      </c>
      <c r="J83" s="184" t="s">
        <v>30</v>
      </c>
      <c r="K83" s="191" t="s">
        <v>239</v>
      </c>
      <c r="L83" s="193">
        <v>15000</v>
      </c>
      <c r="M83" s="316">
        <f t="shared" si="0"/>
        <v>15000</v>
      </c>
      <c r="N83" s="343">
        <v>15000</v>
      </c>
      <c r="O83" s="233"/>
      <c r="P83" s="354">
        <f>M83/L83</f>
        <v>1</v>
      </c>
      <c r="Q83" s="354">
        <f>M83/G83</f>
        <v>0.0006846973653621371</v>
      </c>
      <c r="R83" s="337" t="s">
        <v>563</v>
      </c>
      <c r="S83" s="375">
        <f t="shared" si="4"/>
        <v>0</v>
      </c>
      <c r="T83" s="5">
        <f t="shared" si="5"/>
        <v>0</v>
      </c>
    </row>
    <row r="84" spans="1:20" ht="45">
      <c r="A84" s="948">
        <v>22</v>
      </c>
      <c r="B84" s="970" t="s">
        <v>4</v>
      </c>
      <c r="C84" s="971" t="s">
        <v>160</v>
      </c>
      <c r="D84" s="930" t="s">
        <v>617</v>
      </c>
      <c r="E84" s="965" t="s">
        <v>203</v>
      </c>
      <c r="F84" s="949" t="s">
        <v>10</v>
      </c>
      <c r="G84" s="852">
        <v>2279938.87</v>
      </c>
      <c r="H84" s="875" t="s">
        <v>504</v>
      </c>
      <c r="I84" s="868" t="s">
        <v>275</v>
      </c>
      <c r="J84" s="184" t="s">
        <v>139</v>
      </c>
      <c r="K84" s="854" t="s">
        <v>252</v>
      </c>
      <c r="L84" s="193">
        <v>82379</v>
      </c>
      <c r="M84" s="185">
        <f t="shared" si="0"/>
        <v>82379</v>
      </c>
      <c r="N84" s="343">
        <v>82379</v>
      </c>
      <c r="O84" s="143"/>
      <c r="P84" s="183">
        <f t="shared" si="1"/>
        <v>1</v>
      </c>
      <c r="Q84" s="827">
        <f>(M84+M85)/G84</f>
        <v>0.042461226164366414</v>
      </c>
      <c r="R84" s="580" t="s">
        <v>564</v>
      </c>
      <c r="S84" s="375">
        <f t="shared" si="4"/>
        <v>0</v>
      </c>
      <c r="T84" s="5">
        <f t="shared" si="5"/>
        <v>0</v>
      </c>
    </row>
    <row r="85" spans="1:20" ht="87">
      <c r="A85" s="948"/>
      <c r="B85" s="970"/>
      <c r="C85" s="970"/>
      <c r="D85" s="850"/>
      <c r="E85" s="965"/>
      <c r="F85" s="949"/>
      <c r="G85" s="853"/>
      <c r="H85" s="863"/>
      <c r="I85" s="868"/>
      <c r="J85" s="184" t="s">
        <v>153</v>
      </c>
      <c r="K85" s="855"/>
      <c r="L85" s="193">
        <v>82379</v>
      </c>
      <c r="M85" s="185">
        <f t="shared" si="0"/>
        <v>14430</v>
      </c>
      <c r="N85" s="343">
        <v>14430</v>
      </c>
      <c r="O85" s="143"/>
      <c r="P85" s="183">
        <f t="shared" si="1"/>
        <v>0.17516600104395538</v>
      </c>
      <c r="Q85" s="867"/>
      <c r="R85" s="580" t="s">
        <v>565</v>
      </c>
      <c r="S85" s="375">
        <f t="shared" si="4"/>
        <v>0.8248339989560446</v>
      </c>
      <c r="T85" s="5">
        <f t="shared" si="5"/>
        <v>67949</v>
      </c>
    </row>
    <row r="86" spans="1:20" ht="45">
      <c r="A86" s="948">
        <v>23</v>
      </c>
      <c r="B86" s="970" t="s">
        <v>4</v>
      </c>
      <c r="C86" s="970" t="s">
        <v>161</v>
      </c>
      <c r="D86" s="930" t="s">
        <v>617</v>
      </c>
      <c r="E86" s="965" t="s">
        <v>204</v>
      </c>
      <c r="F86" s="949" t="s">
        <v>10</v>
      </c>
      <c r="G86" s="852">
        <v>593179</v>
      </c>
      <c r="H86" s="875" t="s">
        <v>504</v>
      </c>
      <c r="I86" s="868" t="s">
        <v>275</v>
      </c>
      <c r="J86" s="325" t="s">
        <v>139</v>
      </c>
      <c r="K86" s="854" t="s">
        <v>228</v>
      </c>
      <c r="L86" s="193">
        <v>12000</v>
      </c>
      <c r="M86" s="326">
        <f t="shared" si="0"/>
        <v>12000</v>
      </c>
      <c r="N86" s="343">
        <v>12000</v>
      </c>
      <c r="O86" s="143"/>
      <c r="P86" s="330">
        <f t="shared" si="1"/>
        <v>1</v>
      </c>
      <c r="Q86" s="827">
        <f>(M86+M87)/G86</f>
        <v>0.02253114152726243</v>
      </c>
      <c r="R86" s="582" t="s">
        <v>566</v>
      </c>
      <c r="S86" s="375">
        <f t="shared" si="4"/>
        <v>0</v>
      </c>
      <c r="T86" s="5">
        <f t="shared" si="5"/>
        <v>0</v>
      </c>
    </row>
    <row r="87" spans="1:20" ht="87">
      <c r="A87" s="948"/>
      <c r="B87" s="970"/>
      <c r="C87" s="970"/>
      <c r="D87" s="850"/>
      <c r="E87" s="965"/>
      <c r="F87" s="949"/>
      <c r="G87" s="853"/>
      <c r="H87" s="863"/>
      <c r="I87" s="868"/>
      <c r="J87" s="325" t="s">
        <v>153</v>
      </c>
      <c r="K87" s="855"/>
      <c r="L87" s="193">
        <v>12000</v>
      </c>
      <c r="M87" s="326">
        <f t="shared" si="0"/>
        <v>1365</v>
      </c>
      <c r="N87" s="343">
        <v>1365</v>
      </c>
      <c r="O87" s="143"/>
      <c r="P87" s="330">
        <f t="shared" si="1"/>
        <v>0.11375</v>
      </c>
      <c r="Q87" s="867"/>
      <c r="R87" s="582" t="s">
        <v>567</v>
      </c>
      <c r="S87" s="375">
        <f t="shared" si="4"/>
        <v>0.88625</v>
      </c>
      <c r="T87" s="5">
        <f t="shared" si="5"/>
        <v>10635</v>
      </c>
    </row>
    <row r="88" spans="1:20" ht="141">
      <c r="A88" s="902">
        <v>24</v>
      </c>
      <c r="B88" s="952" t="s">
        <v>4</v>
      </c>
      <c r="C88" s="952" t="s">
        <v>339</v>
      </c>
      <c r="D88" s="930" t="s">
        <v>610</v>
      </c>
      <c r="E88" s="954" t="s">
        <v>437</v>
      </c>
      <c r="F88" s="950" t="s">
        <v>8</v>
      </c>
      <c r="G88" s="834">
        <v>4012156.19</v>
      </c>
      <c r="H88" s="862" t="s">
        <v>508</v>
      </c>
      <c r="I88" s="851" t="s">
        <v>374</v>
      </c>
      <c r="J88" s="334" t="s">
        <v>141</v>
      </c>
      <c r="K88" s="436" t="s">
        <v>341</v>
      </c>
      <c r="L88" s="335">
        <v>152732.25</v>
      </c>
      <c r="M88" s="336">
        <v>152732.25</v>
      </c>
      <c r="N88" s="256">
        <v>152732.25</v>
      </c>
      <c r="O88" s="332"/>
      <c r="P88" s="330">
        <f t="shared" si="1"/>
        <v>1</v>
      </c>
      <c r="Q88" s="324">
        <f>M88/G88</f>
        <v>0.03806737394238882</v>
      </c>
      <c r="R88" s="583" t="s">
        <v>568</v>
      </c>
      <c r="S88" s="375">
        <f t="shared" si="4"/>
        <v>0</v>
      </c>
      <c r="T88" s="5">
        <f t="shared" si="5"/>
        <v>0</v>
      </c>
    </row>
    <row r="89" spans="1:20" ht="201" customHeight="1">
      <c r="A89" s="866"/>
      <c r="B89" s="953"/>
      <c r="C89" s="953"/>
      <c r="D89" s="850"/>
      <c r="E89" s="955"/>
      <c r="F89" s="951"/>
      <c r="G89" s="837"/>
      <c r="H89" s="871"/>
      <c r="I89" s="869"/>
      <c r="J89" s="410" t="s">
        <v>141</v>
      </c>
      <c r="K89" s="411" t="s">
        <v>413</v>
      </c>
      <c r="L89" s="335">
        <v>1141.9</v>
      </c>
      <c r="M89" s="336">
        <v>1141.9</v>
      </c>
      <c r="N89" s="256">
        <v>1141.9</v>
      </c>
      <c r="O89" s="332"/>
      <c r="P89" s="330">
        <f t="shared" si="1"/>
        <v>1</v>
      </c>
      <c r="Q89" s="409">
        <f>M89/G88</f>
        <v>0.00028461005651926033</v>
      </c>
      <c r="R89" s="583" t="s">
        <v>569</v>
      </c>
      <c r="S89" s="375">
        <f t="shared" si="4"/>
        <v>0</v>
      </c>
      <c r="T89" s="5">
        <f t="shared" si="5"/>
        <v>0</v>
      </c>
    </row>
    <row r="90" spans="1:20" ht="366.75" customHeight="1">
      <c r="A90" s="323">
        <v>25</v>
      </c>
      <c r="B90" s="328" t="s">
        <v>4</v>
      </c>
      <c r="C90" s="553" t="s">
        <v>342</v>
      </c>
      <c r="D90" s="612" t="s">
        <v>614</v>
      </c>
      <c r="E90" s="362" t="s">
        <v>385</v>
      </c>
      <c r="F90" s="331" t="s">
        <v>28</v>
      </c>
      <c r="G90" s="327">
        <v>34371616</v>
      </c>
      <c r="H90" s="557" t="s">
        <v>72</v>
      </c>
      <c r="I90" s="213" t="s">
        <v>165</v>
      </c>
      <c r="J90" s="767" t="s">
        <v>274</v>
      </c>
      <c r="K90" s="350" t="s">
        <v>340</v>
      </c>
      <c r="L90" s="336">
        <v>75625</v>
      </c>
      <c r="M90" s="336">
        <v>75625</v>
      </c>
      <c r="N90" s="256">
        <v>75625</v>
      </c>
      <c r="O90" s="329"/>
      <c r="P90" s="330">
        <f>M90/L90</f>
        <v>1</v>
      </c>
      <c r="Q90" s="324">
        <f>M90/G90</f>
        <v>0.002200216597322628</v>
      </c>
      <c r="R90" s="583" t="s">
        <v>570</v>
      </c>
      <c r="S90" s="375">
        <f t="shared" si="4"/>
        <v>0</v>
      </c>
      <c r="T90" s="5">
        <f t="shared" si="5"/>
        <v>0</v>
      </c>
    </row>
    <row r="91" spans="1:20" ht="224.25" customHeight="1">
      <c r="A91" s="972">
        <v>26</v>
      </c>
      <c r="B91" s="973" t="s">
        <v>4</v>
      </c>
      <c r="C91" s="973" t="s">
        <v>343</v>
      </c>
      <c r="D91" s="930" t="s">
        <v>618</v>
      </c>
      <c r="E91" s="968" t="s">
        <v>467</v>
      </c>
      <c r="F91" s="960" t="s">
        <v>8</v>
      </c>
      <c r="G91" s="834">
        <v>40000000</v>
      </c>
      <c r="H91" s="862" t="s">
        <v>509</v>
      </c>
      <c r="I91" s="851" t="s">
        <v>375</v>
      </c>
      <c r="J91" s="878" t="s">
        <v>150</v>
      </c>
      <c r="K91" s="350" t="s">
        <v>359</v>
      </c>
      <c r="L91" s="336">
        <v>106552.6</v>
      </c>
      <c r="M91" s="336">
        <v>106552.6</v>
      </c>
      <c r="N91" s="400">
        <v>106552.6</v>
      </c>
      <c r="O91" s="388"/>
      <c r="P91" s="330">
        <f>M91/L91</f>
        <v>1</v>
      </c>
      <c r="Q91" s="827">
        <f>(M91+M92+M93+M94+M95+M96)/G91</f>
        <v>0.05036212125</v>
      </c>
      <c r="R91" s="583" t="s">
        <v>571</v>
      </c>
      <c r="S91" s="375">
        <f t="shared" si="4"/>
        <v>0</v>
      </c>
      <c r="T91" s="5">
        <f t="shared" si="5"/>
        <v>0</v>
      </c>
    </row>
    <row r="92" spans="1:20" ht="243">
      <c r="A92" s="898"/>
      <c r="B92" s="900"/>
      <c r="C92" s="974"/>
      <c r="D92" s="849"/>
      <c r="E92" s="969"/>
      <c r="F92" s="961"/>
      <c r="G92" s="835"/>
      <c r="H92" s="870"/>
      <c r="I92" s="958"/>
      <c r="J92" s="879"/>
      <c r="K92" s="350" t="s">
        <v>359</v>
      </c>
      <c r="L92" s="340">
        <v>29253.88</v>
      </c>
      <c r="M92" s="340">
        <v>29253.88</v>
      </c>
      <c r="N92" s="392">
        <v>29253.88</v>
      </c>
      <c r="O92" s="389"/>
      <c r="P92" s="330">
        <f>M92/L92</f>
        <v>1</v>
      </c>
      <c r="Q92" s="828"/>
      <c r="R92" s="583" t="s">
        <v>572</v>
      </c>
      <c r="S92" s="375">
        <f t="shared" si="4"/>
        <v>0</v>
      </c>
      <c r="T92" s="5">
        <f t="shared" si="5"/>
        <v>0</v>
      </c>
    </row>
    <row r="93" spans="1:20" ht="279" customHeight="1">
      <c r="A93" s="898"/>
      <c r="B93" s="900"/>
      <c r="C93" s="974"/>
      <c r="D93" s="849"/>
      <c r="E93" s="969"/>
      <c r="F93" s="961"/>
      <c r="G93" s="835"/>
      <c r="H93" s="870"/>
      <c r="I93" s="958"/>
      <c r="J93" s="879"/>
      <c r="K93" s="350" t="s">
        <v>360</v>
      </c>
      <c r="L93" s="340">
        <v>593135.95</v>
      </c>
      <c r="M93" s="340">
        <v>593135.95</v>
      </c>
      <c r="N93" s="392">
        <v>593135.95</v>
      </c>
      <c r="O93" s="389"/>
      <c r="P93" s="330">
        <f>M93/L93</f>
        <v>1</v>
      </c>
      <c r="Q93" s="828"/>
      <c r="R93" s="583" t="s">
        <v>573</v>
      </c>
      <c r="S93" s="375">
        <f t="shared" si="4"/>
        <v>0</v>
      </c>
      <c r="T93" s="5">
        <f t="shared" si="5"/>
        <v>0</v>
      </c>
    </row>
    <row r="94" spans="1:20" ht="232.5" customHeight="1">
      <c r="A94" s="898"/>
      <c r="B94" s="900"/>
      <c r="C94" s="974"/>
      <c r="D94" s="849"/>
      <c r="E94" s="969"/>
      <c r="F94" s="961"/>
      <c r="G94" s="835"/>
      <c r="H94" s="870"/>
      <c r="I94" s="958"/>
      <c r="J94" s="879"/>
      <c r="K94" s="350" t="s">
        <v>359</v>
      </c>
      <c r="L94" s="340">
        <v>71182.18</v>
      </c>
      <c r="M94" s="340">
        <v>71182.18</v>
      </c>
      <c r="N94" s="392">
        <v>71182.18</v>
      </c>
      <c r="O94" s="389"/>
      <c r="P94" s="330">
        <f>M94/L94</f>
        <v>1</v>
      </c>
      <c r="Q94" s="828"/>
      <c r="R94" s="583" t="s">
        <v>574</v>
      </c>
      <c r="S94" s="375">
        <f t="shared" si="4"/>
        <v>0</v>
      </c>
      <c r="T94" s="5">
        <f t="shared" si="5"/>
        <v>0</v>
      </c>
    </row>
    <row r="95" spans="1:20" ht="208.5" customHeight="1">
      <c r="A95" s="898"/>
      <c r="B95" s="900"/>
      <c r="C95" s="974"/>
      <c r="D95" s="849"/>
      <c r="E95" s="969"/>
      <c r="F95" s="961"/>
      <c r="G95" s="835"/>
      <c r="H95" s="870"/>
      <c r="I95" s="958"/>
      <c r="J95" s="879"/>
      <c r="K95" s="351" t="s">
        <v>359</v>
      </c>
      <c r="L95" s="342">
        <v>482088.81</v>
      </c>
      <c r="M95" s="342">
        <v>482088.81</v>
      </c>
      <c r="N95" s="392">
        <v>482088.81</v>
      </c>
      <c r="O95" s="389"/>
      <c r="P95" s="341">
        <f aca="true" t="shared" si="6" ref="P95:P119">M95/L95</f>
        <v>1</v>
      </c>
      <c r="Q95" s="828"/>
      <c r="R95" s="583" t="s">
        <v>575</v>
      </c>
      <c r="S95" s="375">
        <f t="shared" si="4"/>
        <v>0</v>
      </c>
      <c r="T95" s="5">
        <f t="shared" si="5"/>
        <v>0</v>
      </c>
    </row>
    <row r="96" spans="1:20" ht="183">
      <c r="A96" s="865"/>
      <c r="B96" s="849"/>
      <c r="C96" s="849"/>
      <c r="D96" s="849"/>
      <c r="E96" s="849"/>
      <c r="F96" s="849"/>
      <c r="G96" s="836"/>
      <c r="H96" s="870"/>
      <c r="I96" s="958"/>
      <c r="J96" s="386"/>
      <c r="K96" s="391" t="s">
        <v>401</v>
      </c>
      <c r="L96" s="342">
        <v>732271.43</v>
      </c>
      <c r="M96" s="342">
        <v>732271.43</v>
      </c>
      <c r="N96" s="401">
        <v>732271.43</v>
      </c>
      <c r="O96" s="390"/>
      <c r="P96" s="385">
        <f t="shared" si="6"/>
        <v>1</v>
      </c>
      <c r="Q96" s="826"/>
      <c r="R96" s="583" t="s">
        <v>576</v>
      </c>
      <c r="S96" s="375">
        <f t="shared" si="4"/>
        <v>0</v>
      </c>
      <c r="T96" s="5">
        <f t="shared" si="5"/>
        <v>0</v>
      </c>
    </row>
    <row r="97" spans="1:20" ht="69" customHeight="1">
      <c r="A97" s="865"/>
      <c r="B97" s="849"/>
      <c r="C97" s="849"/>
      <c r="D97" s="849"/>
      <c r="E97" s="849"/>
      <c r="F97" s="849"/>
      <c r="G97" s="836"/>
      <c r="H97" s="870"/>
      <c r="I97" s="958"/>
      <c r="J97" s="536" t="s">
        <v>410</v>
      </c>
      <c r="K97" s="538" t="s">
        <v>488</v>
      </c>
      <c r="L97" s="342">
        <v>0</v>
      </c>
      <c r="M97" s="342">
        <v>0</v>
      </c>
      <c r="N97" s="473">
        <v>0</v>
      </c>
      <c r="O97" s="390">
        <v>0</v>
      </c>
      <c r="P97" s="534">
        <v>0</v>
      </c>
      <c r="Q97" s="535"/>
      <c r="R97" s="537" t="s">
        <v>577</v>
      </c>
      <c r="S97" s="375" t="e">
        <f t="shared" si="4"/>
        <v>#DIV/0!</v>
      </c>
      <c r="T97" s="5">
        <f t="shared" si="5"/>
        <v>0</v>
      </c>
    </row>
    <row r="98" spans="1:20" ht="69.75" customHeight="1">
      <c r="A98" s="866"/>
      <c r="B98" s="850"/>
      <c r="C98" s="850"/>
      <c r="D98" s="850"/>
      <c r="E98" s="850"/>
      <c r="F98" s="850"/>
      <c r="G98" s="837"/>
      <c r="H98" s="871"/>
      <c r="I98" s="959"/>
      <c r="J98" s="472" t="s">
        <v>410</v>
      </c>
      <c r="K98" s="474" t="s">
        <v>452</v>
      </c>
      <c r="L98" s="342">
        <v>0</v>
      </c>
      <c r="M98" s="342">
        <v>0</v>
      </c>
      <c r="N98" s="473">
        <v>0</v>
      </c>
      <c r="O98" s="390">
        <v>0</v>
      </c>
      <c r="P98" s="470">
        <v>0</v>
      </c>
      <c r="Q98" s="471"/>
      <c r="R98" s="583" t="s">
        <v>578</v>
      </c>
      <c r="S98" s="375" t="e">
        <f t="shared" si="4"/>
        <v>#DIV/0!</v>
      </c>
      <c r="T98" s="5">
        <f t="shared" si="5"/>
        <v>0</v>
      </c>
    </row>
    <row r="99" spans="1:20" ht="183">
      <c r="A99" s="976">
        <v>27</v>
      </c>
      <c r="B99" s="967" t="s">
        <v>4</v>
      </c>
      <c r="C99" s="967" t="s">
        <v>346</v>
      </c>
      <c r="D99" s="962" t="s">
        <v>618</v>
      </c>
      <c r="E99" s="966" t="s">
        <v>468</v>
      </c>
      <c r="F99" s="960" t="s">
        <v>8</v>
      </c>
      <c r="G99" s="834">
        <v>36420736.98</v>
      </c>
      <c r="H99" s="862" t="s">
        <v>72</v>
      </c>
      <c r="I99" s="851" t="s">
        <v>202</v>
      </c>
      <c r="J99" s="349" t="s">
        <v>150</v>
      </c>
      <c r="K99" s="353" t="s">
        <v>362</v>
      </c>
      <c r="L99" s="209">
        <v>20570</v>
      </c>
      <c r="M99" s="209">
        <f>N99+O99</f>
        <v>2762.5</v>
      </c>
      <c r="N99" s="192">
        <v>2762.5</v>
      </c>
      <c r="O99" s="190"/>
      <c r="P99" s="330">
        <f t="shared" si="6"/>
        <v>0.13429752066115702</v>
      </c>
      <c r="Q99" s="330">
        <f>M99/G99</f>
        <v>7.584964580801847E-05</v>
      </c>
      <c r="R99" s="582" t="s">
        <v>579</v>
      </c>
      <c r="S99" s="375">
        <f t="shared" si="4"/>
        <v>0.8657024793388429</v>
      </c>
      <c r="T99" s="5">
        <f t="shared" si="5"/>
        <v>17807.5</v>
      </c>
    </row>
    <row r="100" spans="1:20" ht="139.5" customHeight="1">
      <c r="A100" s="866"/>
      <c r="B100" s="926"/>
      <c r="C100" s="926"/>
      <c r="D100" s="926"/>
      <c r="E100" s="926"/>
      <c r="F100" s="850"/>
      <c r="G100" s="837"/>
      <c r="H100" s="871"/>
      <c r="I100" s="850"/>
      <c r="J100" s="579" t="s">
        <v>527</v>
      </c>
      <c r="K100" s="508" t="s">
        <v>469</v>
      </c>
      <c r="L100" s="209">
        <v>5932670.27</v>
      </c>
      <c r="M100" s="209">
        <f>N100+O100</f>
        <v>5932670.27</v>
      </c>
      <c r="N100" s="192">
        <v>5932670.27</v>
      </c>
      <c r="O100" s="190"/>
      <c r="P100" s="330">
        <f t="shared" si="6"/>
        <v>1</v>
      </c>
      <c r="Q100" s="330">
        <f>M100/G99</f>
        <v>0.16289264748425747</v>
      </c>
      <c r="R100" s="582" t="s">
        <v>588</v>
      </c>
      <c r="S100" s="375"/>
      <c r="T100" s="5"/>
    </row>
    <row r="101" spans="1:20" ht="117" customHeight="1">
      <c r="A101" s="976">
        <v>28</v>
      </c>
      <c r="B101" s="967" t="s">
        <v>4</v>
      </c>
      <c r="C101" s="904" t="s">
        <v>358</v>
      </c>
      <c r="D101" s="930" t="s">
        <v>618</v>
      </c>
      <c r="E101" s="985" t="s">
        <v>414</v>
      </c>
      <c r="F101" s="960" t="s">
        <v>8</v>
      </c>
      <c r="G101" s="834">
        <v>135462141.78</v>
      </c>
      <c r="H101" s="862" t="s">
        <v>72</v>
      </c>
      <c r="I101" s="851" t="s">
        <v>202</v>
      </c>
      <c r="J101" s="876" t="s">
        <v>494</v>
      </c>
      <c r="K101" s="360" t="s">
        <v>369</v>
      </c>
      <c r="L101" s="209">
        <v>344617.16</v>
      </c>
      <c r="M101" s="209">
        <v>344617.16</v>
      </c>
      <c r="N101" s="192">
        <v>344617.16</v>
      </c>
      <c r="O101" s="190"/>
      <c r="P101" s="330">
        <f t="shared" si="6"/>
        <v>1</v>
      </c>
      <c r="Q101" s="827">
        <f>(M101+M102)/G101</f>
        <v>0.015679430223755616</v>
      </c>
      <c r="R101" s="582" t="s">
        <v>580</v>
      </c>
      <c r="S101" s="375">
        <f t="shared" si="4"/>
        <v>0</v>
      </c>
      <c r="T101" s="5">
        <f t="shared" si="5"/>
        <v>0</v>
      </c>
    </row>
    <row r="102" spans="1:20" ht="180" customHeight="1">
      <c r="A102" s="865"/>
      <c r="B102" s="964"/>
      <c r="C102" s="849"/>
      <c r="D102" s="849"/>
      <c r="E102" s="849"/>
      <c r="F102" s="849"/>
      <c r="G102" s="836"/>
      <c r="H102" s="870"/>
      <c r="I102" s="849"/>
      <c r="J102" s="849"/>
      <c r="K102" s="415" t="s">
        <v>405</v>
      </c>
      <c r="L102" s="416">
        <v>1779352.04</v>
      </c>
      <c r="M102" s="416">
        <v>1779352.04</v>
      </c>
      <c r="N102" s="402">
        <v>1779352.04</v>
      </c>
      <c r="O102" s="417"/>
      <c r="P102" s="414">
        <f t="shared" si="6"/>
        <v>1</v>
      </c>
      <c r="Q102" s="829"/>
      <c r="R102" s="584" t="s">
        <v>581</v>
      </c>
      <c r="S102" s="397">
        <f t="shared" si="4"/>
        <v>0</v>
      </c>
      <c r="T102" s="37">
        <f t="shared" si="5"/>
        <v>0</v>
      </c>
    </row>
    <row r="103" spans="1:20" ht="198" customHeight="1">
      <c r="A103" s="865"/>
      <c r="B103" s="964"/>
      <c r="C103" s="849"/>
      <c r="D103" s="849"/>
      <c r="E103" s="849"/>
      <c r="F103" s="849"/>
      <c r="G103" s="836"/>
      <c r="H103" s="870"/>
      <c r="I103" s="849"/>
      <c r="J103" s="509" t="s">
        <v>138</v>
      </c>
      <c r="K103" s="531" t="s">
        <v>478</v>
      </c>
      <c r="L103" s="448">
        <v>23435162.29</v>
      </c>
      <c r="M103" s="448">
        <f>SUM(N103+O103)</f>
        <v>23435162.29</v>
      </c>
      <c r="N103" s="428">
        <v>19367902.71</v>
      </c>
      <c r="O103" s="419">
        <v>4067259.58</v>
      </c>
      <c r="P103" s="420">
        <f t="shared" si="6"/>
        <v>1</v>
      </c>
      <c r="Q103" s="533">
        <f>M103/G101</f>
        <v>0.1730015632563993</v>
      </c>
      <c r="R103" s="762" t="s">
        <v>729</v>
      </c>
      <c r="S103" s="397">
        <f t="shared" si="4"/>
        <v>0</v>
      </c>
      <c r="T103" s="37">
        <f t="shared" si="5"/>
        <v>0</v>
      </c>
    </row>
    <row r="104" spans="1:20" ht="129" customHeight="1">
      <c r="A104" s="865"/>
      <c r="B104" s="964"/>
      <c r="C104" s="849"/>
      <c r="D104" s="849"/>
      <c r="E104" s="849"/>
      <c r="F104" s="849"/>
      <c r="G104" s="836"/>
      <c r="H104" s="870"/>
      <c r="I104" s="849"/>
      <c r="J104" s="509" t="s">
        <v>410</v>
      </c>
      <c r="K104" s="506" t="s">
        <v>460</v>
      </c>
      <c r="L104" s="448">
        <v>0</v>
      </c>
      <c r="M104" s="448">
        <v>0</v>
      </c>
      <c r="N104" s="428">
        <v>0</v>
      </c>
      <c r="O104" s="419"/>
      <c r="P104" s="420">
        <v>0</v>
      </c>
      <c r="Q104" s="4"/>
      <c r="R104" s="585" t="s">
        <v>582</v>
      </c>
      <c r="S104" s="397" t="e">
        <f t="shared" si="4"/>
        <v>#DIV/0!</v>
      </c>
      <c r="T104" s="37">
        <f t="shared" si="5"/>
        <v>0</v>
      </c>
    </row>
    <row r="105" spans="1:20" ht="136.5" customHeight="1">
      <c r="A105" s="866"/>
      <c r="B105" s="926"/>
      <c r="C105" s="850"/>
      <c r="D105" s="850"/>
      <c r="E105" s="850"/>
      <c r="F105" s="850"/>
      <c r="G105" s="837"/>
      <c r="H105" s="863"/>
      <c r="I105" s="850"/>
      <c r="J105" s="768" t="s">
        <v>410</v>
      </c>
      <c r="K105" s="769" t="s">
        <v>746</v>
      </c>
      <c r="L105" s="448">
        <v>100000</v>
      </c>
      <c r="M105" s="448">
        <v>100000</v>
      </c>
      <c r="N105" s="428">
        <v>100000</v>
      </c>
      <c r="O105" s="419"/>
      <c r="P105" s="420"/>
      <c r="Q105" s="4"/>
      <c r="R105" s="771" t="s">
        <v>748</v>
      </c>
      <c r="S105" s="397">
        <f t="shared" si="4"/>
        <v>0</v>
      </c>
      <c r="T105" s="37">
        <f t="shared" si="5"/>
        <v>0</v>
      </c>
    </row>
    <row r="106" spans="1:20" ht="131.25" customHeight="1">
      <c r="A106" s="418">
        <v>29</v>
      </c>
      <c r="B106" s="11" t="s">
        <v>4</v>
      </c>
      <c r="C106" s="429" t="s">
        <v>430</v>
      </c>
      <c r="D106" s="429" t="s">
        <v>617</v>
      </c>
      <c r="E106" s="446" t="s">
        <v>431</v>
      </c>
      <c r="F106" s="430" t="s">
        <v>426</v>
      </c>
      <c r="G106" s="431">
        <v>1749549.32</v>
      </c>
      <c r="H106" s="556" t="s">
        <v>516</v>
      </c>
      <c r="I106" s="438" t="s">
        <v>202</v>
      </c>
      <c r="J106" s="438" t="s">
        <v>432</v>
      </c>
      <c r="K106" s="510" t="s">
        <v>470</v>
      </c>
      <c r="L106" s="437">
        <v>40274.5</v>
      </c>
      <c r="M106" s="437">
        <v>40274.5</v>
      </c>
      <c r="N106" s="427">
        <v>40274.5</v>
      </c>
      <c r="O106" s="419"/>
      <c r="P106" s="420">
        <f t="shared" si="6"/>
        <v>1</v>
      </c>
      <c r="Q106" s="528">
        <f>M106/G106</f>
        <v>0.023019928355034882</v>
      </c>
      <c r="R106" s="582" t="s">
        <v>583</v>
      </c>
      <c r="S106" s="397">
        <f t="shared" si="4"/>
        <v>0</v>
      </c>
      <c r="T106" s="37">
        <f t="shared" si="5"/>
        <v>0</v>
      </c>
    </row>
    <row r="107" spans="1:20" ht="102.75" customHeight="1">
      <c r="A107" s="418">
        <v>30</v>
      </c>
      <c r="B107" s="11" t="s">
        <v>4</v>
      </c>
      <c r="C107" s="498" t="s">
        <v>458</v>
      </c>
      <c r="D107" s="429" t="s">
        <v>615</v>
      </c>
      <c r="E107" s="499" t="s">
        <v>459</v>
      </c>
      <c r="F107" s="500" t="s">
        <v>23</v>
      </c>
      <c r="G107" s="431">
        <v>371368</v>
      </c>
      <c r="H107" s="556" t="s">
        <v>517</v>
      </c>
      <c r="I107" s="497" t="s">
        <v>518</v>
      </c>
      <c r="J107" s="501" t="s">
        <v>720</v>
      </c>
      <c r="K107" s="757" t="s">
        <v>721</v>
      </c>
      <c r="L107" s="502">
        <v>3713.68</v>
      </c>
      <c r="M107" s="448">
        <v>3713.68</v>
      </c>
      <c r="N107" s="427">
        <v>3713.68</v>
      </c>
      <c r="O107" s="419"/>
      <c r="P107" s="420">
        <f t="shared" si="6"/>
        <v>1</v>
      </c>
      <c r="Q107" s="528">
        <f>M107/G107</f>
        <v>0.01</v>
      </c>
      <c r="R107" s="766" t="s">
        <v>739</v>
      </c>
      <c r="S107" s="397">
        <f t="shared" si="4"/>
        <v>0</v>
      </c>
      <c r="T107" s="37">
        <f t="shared" si="5"/>
        <v>0</v>
      </c>
    </row>
    <row r="108" spans="1:20" ht="99" customHeight="1">
      <c r="A108" s="418">
        <v>31</v>
      </c>
      <c r="B108" s="11" t="s">
        <v>4</v>
      </c>
      <c r="C108" s="429" t="s">
        <v>475</v>
      </c>
      <c r="D108" s="498" t="s">
        <v>611</v>
      </c>
      <c r="E108" s="541" t="s">
        <v>495</v>
      </c>
      <c r="F108" s="527" t="s">
        <v>8</v>
      </c>
      <c r="G108" s="431">
        <v>99892339.07</v>
      </c>
      <c r="H108" s="556" t="s">
        <v>72</v>
      </c>
      <c r="I108" s="526" t="s">
        <v>164</v>
      </c>
      <c r="J108" s="526" t="s">
        <v>496</v>
      </c>
      <c r="K108" s="543" t="s">
        <v>497</v>
      </c>
      <c r="L108" s="502">
        <v>0</v>
      </c>
      <c r="M108" s="448">
        <v>0</v>
      </c>
      <c r="N108" s="542">
        <v>0</v>
      </c>
      <c r="O108" s="419">
        <v>0</v>
      </c>
      <c r="P108" s="420">
        <v>0</v>
      </c>
      <c r="Q108" s="528"/>
      <c r="R108" s="549" t="s">
        <v>514</v>
      </c>
      <c r="S108" s="397"/>
      <c r="T108" s="37"/>
    </row>
    <row r="109" spans="1:20" ht="75" customHeight="1">
      <c r="A109" s="418">
        <v>32</v>
      </c>
      <c r="B109" s="11" t="s">
        <v>4</v>
      </c>
      <c r="C109" s="429" t="s">
        <v>489</v>
      </c>
      <c r="D109" s="498" t="s">
        <v>614</v>
      </c>
      <c r="E109" s="11" t="s">
        <v>492</v>
      </c>
      <c r="F109" s="540" t="s">
        <v>490</v>
      </c>
      <c r="G109" s="431">
        <v>10453725</v>
      </c>
      <c r="H109" s="556" t="s">
        <v>72</v>
      </c>
      <c r="I109" s="539" t="s">
        <v>165</v>
      </c>
      <c r="J109" s="539" t="s">
        <v>428</v>
      </c>
      <c r="K109" s="540" t="s">
        <v>491</v>
      </c>
      <c r="L109" s="502">
        <v>38720</v>
      </c>
      <c r="M109" s="448">
        <v>0</v>
      </c>
      <c r="N109" s="428">
        <v>0</v>
      </c>
      <c r="O109" s="419">
        <v>0</v>
      </c>
      <c r="P109" s="420">
        <f t="shared" si="6"/>
        <v>0</v>
      </c>
      <c r="Q109" s="528">
        <f aca="true" t="shared" si="7" ref="Q109:Q116">M109/G109</f>
        <v>0</v>
      </c>
      <c r="R109" s="549" t="s">
        <v>515</v>
      </c>
      <c r="S109" s="397"/>
      <c r="T109" s="37"/>
    </row>
    <row r="110" spans="1:20" ht="116.25" customHeight="1">
      <c r="A110" s="418">
        <v>33</v>
      </c>
      <c r="B110" s="11" t="s">
        <v>4</v>
      </c>
      <c r="C110" s="613" t="s">
        <v>619</v>
      </c>
      <c r="D110" s="498" t="s">
        <v>612</v>
      </c>
      <c r="E110" s="418">
        <v>2014</v>
      </c>
      <c r="F110" s="616" t="s">
        <v>621</v>
      </c>
      <c r="G110" s="431">
        <v>5494071</v>
      </c>
      <c r="H110" s="556" t="s">
        <v>505</v>
      </c>
      <c r="I110" s="614" t="s">
        <v>166</v>
      </c>
      <c r="J110" s="614" t="s">
        <v>623</v>
      </c>
      <c r="K110" s="616" t="s">
        <v>622</v>
      </c>
      <c r="L110" s="502">
        <v>109471</v>
      </c>
      <c r="M110" s="448">
        <v>109471</v>
      </c>
      <c r="N110" s="427">
        <v>109471</v>
      </c>
      <c r="O110" s="419">
        <v>0</v>
      </c>
      <c r="P110" s="420">
        <f t="shared" si="6"/>
        <v>1</v>
      </c>
      <c r="Q110" s="528">
        <f t="shared" si="7"/>
        <v>0.01992529765268778</v>
      </c>
      <c r="R110" s="716" t="s">
        <v>689</v>
      </c>
      <c r="S110" s="397"/>
      <c r="T110" s="37"/>
    </row>
    <row r="111" spans="1:20" ht="120" customHeight="1">
      <c r="A111" s="418">
        <v>34</v>
      </c>
      <c r="B111" s="11" t="s">
        <v>4</v>
      </c>
      <c r="C111" s="615" t="s">
        <v>620</v>
      </c>
      <c r="D111" s="498" t="s">
        <v>612</v>
      </c>
      <c r="E111" s="418">
        <v>2014</v>
      </c>
      <c r="F111" s="616" t="s">
        <v>621</v>
      </c>
      <c r="G111" s="431">
        <v>1671074</v>
      </c>
      <c r="H111" s="556" t="s">
        <v>505</v>
      </c>
      <c r="I111" s="614" t="s">
        <v>166</v>
      </c>
      <c r="J111" s="614" t="s">
        <v>623</v>
      </c>
      <c r="K111" s="616" t="s">
        <v>622</v>
      </c>
      <c r="L111" s="502">
        <v>129560</v>
      </c>
      <c r="M111" s="448">
        <v>129560</v>
      </c>
      <c r="N111" s="427">
        <v>129560</v>
      </c>
      <c r="O111" s="419">
        <v>0</v>
      </c>
      <c r="P111" s="420">
        <f t="shared" si="6"/>
        <v>1</v>
      </c>
      <c r="Q111" s="528">
        <f t="shared" si="7"/>
        <v>0.07753097708419855</v>
      </c>
      <c r="R111" s="716" t="s">
        <v>690</v>
      </c>
      <c r="S111" s="397"/>
      <c r="T111" s="37"/>
    </row>
    <row r="112" spans="1:20" ht="74.25" customHeight="1">
      <c r="A112" s="418">
        <v>35</v>
      </c>
      <c r="B112" s="11" t="s">
        <v>4</v>
      </c>
      <c r="C112" s="613" t="s">
        <v>723</v>
      </c>
      <c r="D112" s="498" t="s">
        <v>724</v>
      </c>
      <c r="E112" s="418" t="s">
        <v>738</v>
      </c>
      <c r="F112" s="760" t="s">
        <v>725</v>
      </c>
      <c r="G112" s="431">
        <v>35476949</v>
      </c>
      <c r="H112" s="556" t="s">
        <v>516</v>
      </c>
      <c r="I112" s="763" t="s">
        <v>737</v>
      </c>
      <c r="J112" s="759" t="s">
        <v>726</v>
      </c>
      <c r="K112" s="760" t="s">
        <v>727</v>
      </c>
      <c r="L112" s="502">
        <v>2400</v>
      </c>
      <c r="M112" s="448">
        <v>2400</v>
      </c>
      <c r="N112" s="427"/>
      <c r="O112" s="419">
        <v>2400</v>
      </c>
      <c r="P112" s="420">
        <f t="shared" si="6"/>
        <v>1</v>
      </c>
      <c r="Q112" s="528">
        <f t="shared" si="7"/>
        <v>6.764956028208626E-05</v>
      </c>
      <c r="R112" s="761" t="s">
        <v>728</v>
      </c>
      <c r="S112" s="397"/>
      <c r="T112" s="37"/>
    </row>
    <row r="113" spans="1:20" ht="74.25" customHeight="1">
      <c r="A113" s="418">
        <v>36</v>
      </c>
      <c r="B113" s="11" t="s">
        <v>4</v>
      </c>
      <c r="C113" s="613" t="s">
        <v>732</v>
      </c>
      <c r="D113" s="498" t="s">
        <v>724</v>
      </c>
      <c r="E113" s="418" t="s">
        <v>736</v>
      </c>
      <c r="F113" s="765" t="s">
        <v>733</v>
      </c>
      <c r="G113" s="431">
        <v>5000000</v>
      </c>
      <c r="H113" s="556" t="s">
        <v>516</v>
      </c>
      <c r="I113" s="763" t="s">
        <v>737</v>
      </c>
      <c r="J113" s="763" t="s">
        <v>734</v>
      </c>
      <c r="K113" s="765" t="s">
        <v>735</v>
      </c>
      <c r="L113" s="502">
        <v>95000</v>
      </c>
      <c r="M113" s="448">
        <v>95000</v>
      </c>
      <c r="N113" s="427"/>
      <c r="O113" s="419">
        <v>95000</v>
      </c>
      <c r="P113" s="420">
        <f t="shared" si="6"/>
        <v>1</v>
      </c>
      <c r="Q113" s="528">
        <f t="shared" si="7"/>
        <v>0.019</v>
      </c>
      <c r="R113" s="770" t="s">
        <v>747</v>
      </c>
      <c r="S113" s="397"/>
      <c r="T113" s="37"/>
    </row>
    <row r="114" spans="1:20" ht="79.5" customHeight="1">
      <c r="A114" s="418" t="s">
        <v>423</v>
      </c>
      <c r="B114" s="11" t="s">
        <v>4</v>
      </c>
      <c r="C114" s="613" t="s">
        <v>421</v>
      </c>
      <c r="D114" s="425" t="s">
        <v>612</v>
      </c>
      <c r="E114" s="438" t="s">
        <v>424</v>
      </c>
      <c r="F114" s="438" t="s">
        <v>426</v>
      </c>
      <c r="G114" s="447">
        <v>2478282.9</v>
      </c>
      <c r="H114" s="556" t="s">
        <v>505</v>
      </c>
      <c r="I114" s="438" t="s">
        <v>166</v>
      </c>
      <c r="J114" s="438" t="s">
        <v>428</v>
      </c>
      <c r="K114" s="435" t="s">
        <v>438</v>
      </c>
      <c r="L114" s="437">
        <v>206894.19</v>
      </c>
      <c r="M114" s="437">
        <v>206894.19</v>
      </c>
      <c r="N114" s="427">
        <v>206894.19</v>
      </c>
      <c r="O114" s="419"/>
      <c r="P114" s="420">
        <f t="shared" si="6"/>
        <v>1</v>
      </c>
      <c r="Q114" s="528">
        <f t="shared" si="7"/>
        <v>0.08348287840746511</v>
      </c>
      <c r="R114" s="619" t="s">
        <v>584</v>
      </c>
      <c r="S114" s="397">
        <f t="shared" si="4"/>
        <v>0</v>
      </c>
      <c r="T114" s="37">
        <f t="shared" si="5"/>
        <v>0</v>
      </c>
    </row>
    <row r="115" spans="1:20" ht="139.5" customHeight="1">
      <c r="A115" s="454" t="s">
        <v>423</v>
      </c>
      <c r="B115" s="455" t="s">
        <v>4</v>
      </c>
      <c r="C115" s="613" t="s">
        <v>422</v>
      </c>
      <c r="D115" s="613" t="s">
        <v>612</v>
      </c>
      <c r="E115" s="451" t="s">
        <v>425</v>
      </c>
      <c r="F115" s="450" t="s">
        <v>426</v>
      </c>
      <c r="G115" s="456">
        <v>1301000</v>
      </c>
      <c r="H115" s="556" t="s">
        <v>505</v>
      </c>
      <c r="I115" s="450" t="s">
        <v>166</v>
      </c>
      <c r="J115" s="450" t="s">
        <v>428</v>
      </c>
      <c r="K115" s="457" t="s">
        <v>429</v>
      </c>
      <c r="L115" s="449">
        <v>13528.35</v>
      </c>
      <c r="M115" s="449">
        <v>13528.35</v>
      </c>
      <c r="N115" s="458">
        <v>13528.35</v>
      </c>
      <c r="O115" s="459"/>
      <c r="P115" s="460">
        <f t="shared" si="6"/>
        <v>1</v>
      </c>
      <c r="Q115" s="528">
        <f t="shared" si="7"/>
        <v>0.010398424289008456</v>
      </c>
      <c r="R115" s="584" t="s">
        <v>585</v>
      </c>
      <c r="S115" s="397">
        <f t="shared" si="4"/>
        <v>0</v>
      </c>
      <c r="T115" s="37">
        <f t="shared" si="5"/>
        <v>0</v>
      </c>
    </row>
    <row r="116" spans="1:20" ht="173.25" customHeight="1">
      <c r="A116" s="975" t="s">
        <v>423</v>
      </c>
      <c r="B116" s="978" t="s">
        <v>4</v>
      </c>
      <c r="C116" s="979" t="s">
        <v>445</v>
      </c>
      <c r="D116" s="979" t="s">
        <v>612</v>
      </c>
      <c r="E116" s="982" t="s">
        <v>446</v>
      </c>
      <c r="F116" s="848" t="s">
        <v>444</v>
      </c>
      <c r="G116" s="845">
        <v>106386773</v>
      </c>
      <c r="H116" s="864" t="s">
        <v>504</v>
      </c>
      <c r="I116" s="848" t="s">
        <v>450</v>
      </c>
      <c r="J116" s="467" t="s">
        <v>448</v>
      </c>
      <c r="K116" s="468" t="s">
        <v>449</v>
      </c>
      <c r="L116" s="448">
        <v>534795</v>
      </c>
      <c r="M116" s="448">
        <v>534795</v>
      </c>
      <c r="N116" s="427"/>
      <c r="O116" s="419">
        <v>534795</v>
      </c>
      <c r="P116" s="420">
        <f t="shared" si="6"/>
        <v>1</v>
      </c>
      <c r="Q116" s="528">
        <f t="shared" si="7"/>
        <v>0.005026893709803568</v>
      </c>
      <c r="R116" s="548" t="s">
        <v>453</v>
      </c>
      <c r="S116" s="397">
        <f t="shared" si="4"/>
        <v>0</v>
      </c>
      <c r="T116" s="37">
        <f t="shared" si="5"/>
        <v>0</v>
      </c>
    </row>
    <row r="117" spans="1:20" ht="89.25" customHeight="1">
      <c r="A117" s="865"/>
      <c r="B117" s="964"/>
      <c r="C117" s="980"/>
      <c r="D117" s="849"/>
      <c r="E117" s="983"/>
      <c r="F117" s="849"/>
      <c r="G117" s="846"/>
      <c r="H117" s="865"/>
      <c r="I117" s="849"/>
      <c r="J117" s="467" t="s">
        <v>448</v>
      </c>
      <c r="K117" s="468" t="s">
        <v>449</v>
      </c>
      <c r="L117" s="448">
        <v>165444.2</v>
      </c>
      <c r="M117" s="448">
        <v>165444.2</v>
      </c>
      <c r="N117" s="427"/>
      <c r="O117" s="419">
        <v>165444.2</v>
      </c>
      <c r="P117" s="420">
        <f t="shared" si="6"/>
        <v>1</v>
      </c>
      <c r="Q117" s="528">
        <f>M117/G116*100</f>
        <v>0.1555120014778529</v>
      </c>
      <c r="R117" s="585" t="s">
        <v>586</v>
      </c>
      <c r="S117" s="397">
        <f t="shared" si="4"/>
        <v>0</v>
      </c>
      <c r="T117" s="37">
        <f t="shared" si="5"/>
        <v>0</v>
      </c>
    </row>
    <row r="118" spans="1:20" ht="102" customHeight="1" thickBot="1">
      <c r="A118" s="866"/>
      <c r="B118" s="926"/>
      <c r="C118" s="981"/>
      <c r="D118" s="850"/>
      <c r="E118" s="984"/>
      <c r="F118" s="850"/>
      <c r="G118" s="847"/>
      <c r="H118" s="866"/>
      <c r="I118" s="850"/>
      <c r="J118" s="467" t="s">
        <v>448</v>
      </c>
      <c r="K118" s="468" t="s">
        <v>449</v>
      </c>
      <c r="L118" s="448">
        <v>134481.56</v>
      </c>
      <c r="M118" s="448">
        <v>134481.56</v>
      </c>
      <c r="N118" s="427"/>
      <c r="O118" s="419">
        <v>134481.56</v>
      </c>
      <c r="P118" s="420">
        <f t="shared" si="6"/>
        <v>1</v>
      </c>
      <c r="Q118" s="528">
        <f>M118/G116*100</f>
        <v>0.12640815790135868</v>
      </c>
      <c r="R118" s="585" t="s">
        <v>587</v>
      </c>
      <c r="S118" s="397">
        <f t="shared" si="4"/>
        <v>0</v>
      </c>
      <c r="T118" s="37">
        <f t="shared" si="5"/>
        <v>0</v>
      </c>
    </row>
    <row r="119" spans="1:20" ht="32.25" customHeight="1" thickBot="1">
      <c r="A119" s="995" t="s">
        <v>129</v>
      </c>
      <c r="B119" s="996"/>
      <c r="C119" s="996"/>
      <c r="D119" s="996"/>
      <c r="E119" s="996"/>
      <c r="F119" s="997"/>
      <c r="G119" s="421">
        <f>SUM(G5:G118)</f>
        <v>1477278980.23</v>
      </c>
      <c r="H119" s="421"/>
      <c r="I119" s="422"/>
      <c r="J119" s="423"/>
      <c r="K119" s="424"/>
      <c r="L119" s="441">
        <f>SUM(L5:L118)</f>
        <v>256216230.64999995</v>
      </c>
      <c r="M119" s="442">
        <f>SUM(M5:M118)</f>
        <v>147625159.32</v>
      </c>
      <c r="N119" s="443">
        <f>SUM(N5:N118)</f>
        <v>120848196.88000003</v>
      </c>
      <c r="O119" s="444">
        <f>SUM(O5:O118)</f>
        <v>26776962.439999998</v>
      </c>
      <c r="P119" s="445">
        <f t="shared" si="6"/>
        <v>0.5761741125669004</v>
      </c>
      <c r="Q119" s="445">
        <f>M119/G119</f>
        <v>0.09993045409541804</v>
      </c>
      <c r="R119" s="550" t="s">
        <v>210</v>
      </c>
      <c r="S119" s="220">
        <f>T119/L119</f>
        <v>0.42382588743309957</v>
      </c>
      <c r="T119" s="333">
        <f>L119-M119</f>
        <v>108591071.32999995</v>
      </c>
    </row>
    <row r="120" spans="1:20" ht="28.5" customHeight="1">
      <c r="A120" s="221"/>
      <c r="B120" s="246" t="s">
        <v>156</v>
      </c>
      <c r="C120" s="977" t="s">
        <v>225</v>
      </c>
      <c r="D120" s="977"/>
      <c r="E120" s="977"/>
      <c r="F120" s="977"/>
      <c r="G120" s="247"/>
      <c r="H120" s="247"/>
      <c r="I120" s="248"/>
      <c r="J120" s="248"/>
      <c r="K120" s="249"/>
      <c r="L120" s="308" t="s">
        <v>210</v>
      </c>
      <c r="M120" s="222" t="s">
        <v>210</v>
      </c>
      <c r="N120" s="223">
        <f>N5+N6+N8+N10+N11+N12+N13+N14+N15+N16+N17+N18+N19+N20+N21+N22+N23+N28+N30+N31+N32+N33+N34+N35+N36+N38+N39+N42+N45+N46+N47+N48+N57+N58+N60+N63+N64+N66+N68+N70+N72+N73+N76+N77+N78+N83+N84+N85+N86+N87+N88+N89+N90+N106+N107+N110+N111+N114+N115</f>
        <v>15448614.059999997</v>
      </c>
      <c r="O120" s="224" t="s">
        <v>210</v>
      </c>
      <c r="P120" s="225" t="s">
        <v>210</v>
      </c>
      <c r="Q120" s="225" t="s">
        <v>210</v>
      </c>
      <c r="R120" s="551" t="s">
        <v>210</v>
      </c>
      <c r="S120" s="251" t="s">
        <v>210</v>
      </c>
      <c r="T120" s="251" t="s">
        <v>210</v>
      </c>
    </row>
    <row r="121" spans="1:20" ht="27" customHeight="1">
      <c r="A121" s="221"/>
      <c r="B121" s="310" t="s">
        <v>156</v>
      </c>
      <c r="C121" s="988" t="s">
        <v>329</v>
      </c>
      <c r="D121" s="988"/>
      <c r="E121" s="988"/>
      <c r="F121" s="988"/>
      <c r="G121" s="988"/>
      <c r="H121" s="988"/>
      <c r="I121" s="988"/>
      <c r="J121" s="988"/>
      <c r="K121" s="989"/>
      <c r="L121" s="309" t="s">
        <v>210</v>
      </c>
      <c r="M121" s="226" t="s">
        <v>210</v>
      </c>
      <c r="N121" s="227">
        <f>N40+N41+N49+N51+N53+N59+N91+N92+N93+N94+N95+N96+N99+N100+N101+N102+N103+N105</f>
        <v>105399582.82000002</v>
      </c>
      <c r="O121" s="228">
        <f>O119</f>
        <v>26776962.439999998</v>
      </c>
      <c r="P121" s="229" t="s">
        <v>210</v>
      </c>
      <c r="Q121" s="229" t="s">
        <v>210</v>
      </c>
      <c r="R121" s="552" t="s">
        <v>210</v>
      </c>
      <c r="S121" s="252" t="s">
        <v>210</v>
      </c>
      <c r="T121" s="252" t="s">
        <v>210</v>
      </c>
    </row>
    <row r="122" spans="1:17" ht="15">
      <c r="A122" s="66"/>
      <c r="B122" s="158"/>
      <c r="C122" s="71"/>
      <c r="D122" s="71"/>
      <c r="E122" s="68"/>
      <c r="F122" s="159"/>
      <c r="G122" s="159"/>
      <c r="H122" s="159"/>
      <c r="I122" s="159"/>
      <c r="J122" s="159"/>
      <c r="K122" s="159"/>
      <c r="L122" s="159"/>
      <c r="M122" s="159"/>
      <c r="N122" s="160"/>
      <c r="O122" s="71"/>
      <c r="P122" s="71"/>
      <c r="Q122" s="71"/>
    </row>
    <row r="123" spans="1:17" ht="15">
      <c r="A123" s="66"/>
      <c r="B123" s="161"/>
      <c r="C123" s="154"/>
      <c r="D123" s="154"/>
      <c r="E123" s="58"/>
      <c r="F123" s="162"/>
      <c r="G123" s="162"/>
      <c r="H123" s="162"/>
      <c r="I123" s="162"/>
      <c r="J123" s="162"/>
      <c r="K123" s="162"/>
      <c r="L123" s="162"/>
      <c r="M123" s="162"/>
      <c r="N123" s="160"/>
      <c r="O123" s="71"/>
      <c r="P123" s="71"/>
      <c r="Q123" s="71"/>
    </row>
    <row r="124" spans="1:17" ht="15">
      <c r="A124" s="66"/>
      <c r="B124" s="161"/>
      <c r="C124" s="154"/>
      <c r="D124" s="154"/>
      <c r="E124" s="58"/>
      <c r="F124" s="162"/>
      <c r="G124" s="162"/>
      <c r="H124" s="162"/>
      <c r="I124" s="162"/>
      <c r="J124" s="162"/>
      <c r="K124" s="162"/>
      <c r="L124" s="163"/>
      <c r="M124" s="163"/>
      <c r="N124" s="160"/>
      <c r="O124" s="71"/>
      <c r="P124" s="172"/>
      <c r="Q124" s="172"/>
    </row>
    <row r="125" spans="1:17" ht="15">
      <c r="A125" s="66"/>
      <c r="B125" s="161"/>
      <c r="C125" s="155"/>
      <c r="D125" s="155"/>
      <c r="E125" s="58"/>
      <c r="F125" s="162"/>
      <c r="G125" s="162"/>
      <c r="H125" s="162"/>
      <c r="I125" s="162"/>
      <c r="J125" s="162"/>
      <c r="K125" s="162"/>
      <c r="L125" s="162"/>
      <c r="M125" s="163"/>
      <c r="N125" s="160"/>
      <c r="O125" s="71"/>
      <c r="P125" s="71"/>
      <c r="Q125" s="71"/>
    </row>
    <row r="126" spans="1:17" ht="15">
      <c r="A126" s="17"/>
      <c r="B126" s="148"/>
      <c r="C126" s="154"/>
      <c r="D126" s="154"/>
      <c r="E126" s="148"/>
      <c r="F126" s="156"/>
      <c r="G126" s="156"/>
      <c r="H126" s="156"/>
      <c r="I126" s="156"/>
      <c r="J126" s="156"/>
      <c r="K126" s="156"/>
      <c r="L126" s="156"/>
      <c r="M126" s="156"/>
      <c r="N126" s="20"/>
      <c r="O126" s="21"/>
      <c r="P126" s="21"/>
      <c r="Q126" s="21"/>
    </row>
    <row r="127" spans="1:17" ht="15">
      <c r="A127" s="17"/>
      <c r="B127" s="150"/>
      <c r="C127" s="148"/>
      <c r="D127" s="148"/>
      <c r="E127" s="148"/>
      <c r="F127" s="156"/>
      <c r="G127" s="156"/>
      <c r="H127" s="156"/>
      <c r="I127" s="156"/>
      <c r="J127" s="156"/>
      <c r="K127" s="156"/>
      <c r="L127" s="156"/>
      <c r="M127" s="156"/>
      <c r="N127" s="20"/>
      <c r="O127" s="21"/>
      <c r="P127" s="21"/>
      <c r="Q127" s="21"/>
    </row>
    <row r="128" spans="1:17" ht="15">
      <c r="A128" s="22"/>
      <c r="B128" s="151"/>
      <c r="C128" s="58"/>
      <c r="D128" s="58"/>
      <c r="E128" s="149"/>
      <c r="F128" s="149"/>
      <c r="G128" s="149"/>
      <c r="H128" s="149"/>
      <c r="I128" s="149"/>
      <c r="J128" s="149"/>
      <c r="K128" s="149"/>
      <c r="L128" s="149"/>
      <c r="M128" s="149"/>
      <c r="O128" s="21"/>
      <c r="P128" s="21"/>
      <c r="Q128" s="21"/>
    </row>
    <row r="129" spans="1:17" ht="15">
      <c r="A129" s="22"/>
      <c r="B129" s="151"/>
      <c r="C129" s="58"/>
      <c r="D129" s="58"/>
      <c r="E129" s="149"/>
      <c r="F129" s="149"/>
      <c r="G129" s="149"/>
      <c r="H129" s="149"/>
      <c r="I129" s="149"/>
      <c r="J129" s="149"/>
      <c r="K129" s="149"/>
      <c r="L129" s="149"/>
      <c r="M129" s="149"/>
      <c r="N129" s="21"/>
      <c r="O129" s="21"/>
      <c r="P129" s="21"/>
      <c r="Q129" s="21"/>
    </row>
    <row r="130" spans="1:17" ht="15">
      <c r="A130" s="22"/>
      <c r="B130" s="24"/>
      <c r="C130" s="58"/>
      <c r="D130" s="58"/>
      <c r="E130" s="149"/>
      <c r="F130" s="149"/>
      <c r="G130" s="149"/>
      <c r="H130" s="149"/>
      <c r="I130" s="149"/>
      <c r="J130" s="149"/>
      <c r="K130" s="149"/>
      <c r="L130" s="149"/>
      <c r="M130" s="149"/>
      <c r="N130" s="21"/>
      <c r="O130" s="21"/>
      <c r="P130" s="21"/>
      <c r="Q130" s="21"/>
    </row>
    <row r="131" spans="1:18" ht="15">
      <c r="A131" s="22"/>
      <c r="B131" s="24"/>
      <c r="C131" s="58"/>
      <c r="D131" s="58"/>
      <c r="E131" s="149"/>
      <c r="F131" s="149"/>
      <c r="G131" s="149"/>
      <c r="H131" s="149"/>
      <c r="I131" s="149"/>
      <c r="J131" s="149"/>
      <c r="K131" s="149"/>
      <c r="L131" s="149"/>
      <c r="M131" s="21"/>
      <c r="N131" s="21"/>
      <c r="O131" s="21"/>
      <c r="P131" s="9"/>
      <c r="Q131" s="9"/>
      <c r="R131" s="9"/>
    </row>
    <row r="132" spans="1:18" ht="15" customHeight="1">
      <c r="A132" s="22"/>
      <c r="B132" s="24"/>
      <c r="C132" s="58"/>
      <c r="D132" s="58"/>
      <c r="E132" s="149"/>
      <c r="F132" s="149"/>
      <c r="G132" s="149"/>
      <c r="H132" s="149"/>
      <c r="I132" s="149"/>
      <c r="J132" s="149"/>
      <c r="K132" s="149"/>
      <c r="L132" s="149"/>
      <c r="M132" s="21"/>
      <c r="N132" s="21"/>
      <c r="O132" s="21"/>
      <c r="P132" s="21"/>
      <c r="Q132" s="9"/>
      <c r="R132" s="9"/>
    </row>
    <row r="133" spans="1:18" ht="15.75" customHeight="1">
      <c r="A133" s="22"/>
      <c r="B133" s="24"/>
      <c r="C133" s="149"/>
      <c r="D133" s="149"/>
      <c r="E133" s="149"/>
      <c r="F133" s="149"/>
      <c r="G133" s="149"/>
      <c r="H133" s="149"/>
      <c r="I133" s="149"/>
      <c r="J133" s="149"/>
      <c r="K133" s="149"/>
      <c r="L133" s="149"/>
      <c r="M133" s="21"/>
      <c r="N133" s="21"/>
      <c r="O133" s="21"/>
      <c r="P133" s="21"/>
      <c r="Q133" s="9"/>
      <c r="R133" s="9"/>
    </row>
    <row r="134" spans="1:18" ht="15">
      <c r="A134" s="22"/>
      <c r="B134" s="24"/>
      <c r="C134" s="149"/>
      <c r="D134" s="149"/>
      <c r="E134" s="149"/>
      <c r="F134" s="149"/>
      <c r="G134" s="149"/>
      <c r="H134" s="149"/>
      <c r="I134" s="149"/>
      <c r="J134" s="149"/>
      <c r="K134" s="149"/>
      <c r="L134" s="149"/>
      <c r="M134" s="149"/>
      <c r="N134" s="21"/>
      <c r="O134" s="21"/>
      <c r="P134" s="21"/>
      <c r="Q134" s="21"/>
      <c r="R134" s="9"/>
    </row>
    <row r="135" spans="1:17" ht="15">
      <c r="A135" s="17"/>
      <c r="B135" s="148"/>
      <c r="C135" s="148"/>
      <c r="D135" s="148"/>
      <c r="E135" s="148"/>
      <c r="F135" s="156"/>
      <c r="G135" s="156"/>
      <c r="H135" s="156"/>
      <c r="I135" s="156"/>
      <c r="J135" s="156"/>
      <c r="K135" s="156"/>
      <c r="L135" s="156"/>
      <c r="M135" s="156"/>
      <c r="N135" s="21"/>
      <c r="O135" s="21"/>
      <c r="P135" s="21"/>
      <c r="Q135" s="21"/>
    </row>
    <row r="136" spans="1:18" ht="15">
      <c r="A136" s="17"/>
      <c r="B136" s="148"/>
      <c r="C136" s="148"/>
      <c r="D136" s="148"/>
      <c r="E136" s="148"/>
      <c r="F136" s="156"/>
      <c r="G136" s="156"/>
      <c r="H136" s="156"/>
      <c r="I136" s="156"/>
      <c r="J136" s="156"/>
      <c r="K136" s="156"/>
      <c r="L136" s="156"/>
      <c r="M136" s="156"/>
      <c r="N136" s="21"/>
      <c r="O136" s="21"/>
      <c r="P136" s="155"/>
      <c r="Q136" s="155"/>
      <c r="R136" s="344"/>
    </row>
    <row r="137" spans="1:18" ht="15">
      <c r="A137" s="17"/>
      <c r="B137" s="148"/>
      <c r="C137" s="148"/>
      <c r="D137" s="148"/>
      <c r="E137" s="148"/>
      <c r="F137" s="156"/>
      <c r="G137" s="156"/>
      <c r="H137" s="156"/>
      <c r="I137" s="156"/>
      <c r="J137" s="156"/>
      <c r="K137" s="156"/>
      <c r="L137" s="156"/>
      <c r="M137" s="156"/>
      <c r="N137" s="21"/>
      <c r="O137" s="21"/>
      <c r="P137" s="155"/>
      <c r="Q137" s="155"/>
      <c r="R137" s="344"/>
    </row>
    <row r="138" spans="1:18" ht="15">
      <c r="A138" s="17"/>
      <c r="B138" s="148"/>
      <c r="C138" s="148"/>
      <c r="D138" s="148"/>
      <c r="E138" s="148"/>
      <c r="F138" s="156"/>
      <c r="G138" s="156"/>
      <c r="H138" s="156"/>
      <c r="I138" s="156"/>
      <c r="J138" s="156"/>
      <c r="K138" s="156"/>
      <c r="L138" s="156"/>
      <c r="M138" s="156"/>
      <c r="N138" s="21"/>
      <c r="O138" s="21"/>
      <c r="P138" s="155"/>
      <c r="Q138" s="155"/>
      <c r="R138" s="344"/>
    </row>
    <row r="139" spans="1:17" ht="15">
      <c r="A139" s="17"/>
      <c r="B139" s="148"/>
      <c r="C139" s="148"/>
      <c r="D139" s="148"/>
      <c r="E139" s="148"/>
      <c r="F139" s="156"/>
      <c r="G139" s="156"/>
      <c r="H139" s="156"/>
      <c r="I139" s="156"/>
      <c r="J139" s="156"/>
      <c r="K139" s="156"/>
      <c r="L139" s="156"/>
      <c r="M139" s="156"/>
      <c r="N139" s="21"/>
      <c r="O139" s="21"/>
      <c r="P139" s="21"/>
      <c r="Q139" s="21"/>
    </row>
    <row r="140" spans="1:17" ht="15">
      <c r="A140" s="17"/>
      <c r="B140" s="149"/>
      <c r="C140" s="149"/>
      <c r="D140" s="149"/>
      <c r="E140" s="149"/>
      <c r="F140" s="157"/>
      <c r="G140" s="157"/>
      <c r="H140" s="157"/>
      <c r="I140" s="157"/>
      <c r="J140" s="157"/>
      <c r="K140" s="157"/>
      <c r="L140" s="157"/>
      <c r="M140" s="157"/>
      <c r="N140" s="9"/>
      <c r="O140" s="9"/>
      <c r="P140" s="9"/>
      <c r="Q140" s="9"/>
    </row>
    <row r="141" spans="1:17" ht="15">
      <c r="A141" s="17"/>
      <c r="F141" s="23"/>
      <c r="G141" s="23"/>
      <c r="H141" s="23"/>
      <c r="I141" s="23"/>
      <c r="J141" s="23"/>
      <c r="K141" s="23"/>
      <c r="L141" s="23"/>
      <c r="M141" s="23"/>
      <c r="N141" s="9"/>
      <c r="O141" s="9"/>
      <c r="P141" s="9"/>
      <c r="Q141" s="9"/>
    </row>
    <row r="142" spans="1:17" ht="15">
      <c r="A142" s="17"/>
      <c r="F142" s="23"/>
      <c r="G142" s="23"/>
      <c r="H142" s="23"/>
      <c r="I142" s="23"/>
      <c r="J142" s="23"/>
      <c r="K142" s="23"/>
      <c r="L142" s="23"/>
      <c r="M142" s="23"/>
      <c r="N142" s="9"/>
      <c r="O142" s="9"/>
      <c r="P142" s="9"/>
      <c r="Q142" s="9"/>
    </row>
    <row r="143" spans="1:17" ht="15">
      <c r="A143" s="17"/>
      <c r="F143" s="23"/>
      <c r="G143" s="23"/>
      <c r="H143" s="23"/>
      <c r="I143" s="23"/>
      <c r="J143" s="23"/>
      <c r="K143" s="23"/>
      <c r="L143" s="23"/>
      <c r="M143" s="23"/>
      <c r="N143" s="9"/>
      <c r="O143" s="9"/>
      <c r="P143" s="9"/>
      <c r="Q143" s="9"/>
    </row>
    <row r="144" spans="1:17" ht="15">
      <c r="A144" s="17"/>
      <c r="F144" s="23"/>
      <c r="G144" s="23"/>
      <c r="H144" s="23"/>
      <c r="I144" s="23"/>
      <c r="J144" s="23"/>
      <c r="K144" s="23"/>
      <c r="L144" s="23"/>
      <c r="M144" s="23"/>
      <c r="N144" s="9"/>
      <c r="O144" s="9"/>
      <c r="P144" s="9"/>
      <c r="Q144" s="9"/>
    </row>
    <row r="145" spans="1:17" ht="15">
      <c r="A145" s="17"/>
      <c r="F145" s="23"/>
      <c r="G145" s="23"/>
      <c r="H145" s="23"/>
      <c r="I145" s="23"/>
      <c r="J145" s="23"/>
      <c r="K145" s="23"/>
      <c r="L145" s="23"/>
      <c r="M145" s="23"/>
      <c r="N145" s="9"/>
      <c r="O145" s="9"/>
      <c r="P145" s="9"/>
      <c r="Q145" s="9"/>
    </row>
    <row r="146" spans="1:17" ht="15">
      <c r="A146" s="17"/>
      <c r="F146" s="23"/>
      <c r="G146" s="23"/>
      <c r="H146" s="23"/>
      <c r="I146" s="23"/>
      <c r="J146" s="23"/>
      <c r="K146" s="23"/>
      <c r="L146" s="23"/>
      <c r="M146" s="23"/>
      <c r="N146" s="9"/>
      <c r="O146" s="9"/>
      <c r="P146" s="9"/>
      <c r="Q146" s="9"/>
    </row>
    <row r="147" spans="1:17" ht="15">
      <c r="A147" s="17"/>
      <c r="F147" s="23"/>
      <c r="G147" s="23"/>
      <c r="H147" s="23"/>
      <c r="I147" s="23"/>
      <c r="J147" s="23"/>
      <c r="K147" s="23"/>
      <c r="L147" s="23"/>
      <c r="M147" s="23"/>
      <c r="N147" s="9"/>
      <c r="O147" s="9"/>
      <c r="P147" s="9"/>
      <c r="Q147" s="9"/>
    </row>
    <row r="148" spans="1:17" ht="15">
      <c r="A148" s="17"/>
      <c r="F148" s="23"/>
      <c r="G148" s="23"/>
      <c r="H148" s="23"/>
      <c r="I148" s="23"/>
      <c r="J148" s="23"/>
      <c r="K148" s="23"/>
      <c r="L148" s="23"/>
      <c r="M148" s="23"/>
      <c r="N148" s="9"/>
      <c r="O148" s="9"/>
      <c r="P148" s="9"/>
      <c r="Q148" s="9"/>
    </row>
    <row r="149" spans="1:17" ht="15">
      <c r="A149" s="17"/>
      <c r="F149" s="23"/>
      <c r="G149" s="23"/>
      <c r="H149" s="23"/>
      <c r="I149" s="23"/>
      <c r="J149" s="23"/>
      <c r="K149" s="23"/>
      <c r="L149" s="23"/>
      <c r="M149" s="23"/>
      <c r="N149" s="9"/>
      <c r="O149" s="9"/>
      <c r="P149" s="9"/>
      <c r="Q149" s="9"/>
    </row>
    <row r="150" spans="1:17" ht="15">
      <c r="A150" s="17"/>
      <c r="F150" s="23"/>
      <c r="G150" s="23"/>
      <c r="H150" s="23"/>
      <c r="I150" s="23"/>
      <c r="J150" s="23"/>
      <c r="K150" s="23"/>
      <c r="L150" s="23"/>
      <c r="M150" s="23"/>
      <c r="N150" s="9"/>
      <c r="O150" s="9"/>
      <c r="P150" s="9"/>
      <c r="Q150" s="9"/>
    </row>
    <row r="151" spans="1:17" ht="15">
      <c r="A151" s="17"/>
      <c r="F151" s="23"/>
      <c r="G151" s="23"/>
      <c r="H151" s="23"/>
      <c r="I151" s="23"/>
      <c r="J151" s="23"/>
      <c r="K151" s="23"/>
      <c r="L151" s="23"/>
      <c r="M151" s="23"/>
      <c r="N151" s="9"/>
      <c r="O151" s="9"/>
      <c r="P151" s="9"/>
      <c r="Q151" s="9"/>
    </row>
    <row r="152" spans="1:17" ht="15">
      <c r="A152" s="17"/>
      <c r="F152" s="23"/>
      <c r="G152" s="23"/>
      <c r="H152" s="23"/>
      <c r="I152" s="23"/>
      <c r="J152" s="23"/>
      <c r="K152" s="23"/>
      <c r="L152" s="23"/>
      <c r="M152" s="23"/>
      <c r="N152" s="9"/>
      <c r="O152" s="9"/>
      <c r="P152" s="9"/>
      <c r="Q152" s="9"/>
    </row>
    <row r="153" spans="1:17" ht="15">
      <c r="A153" s="17"/>
      <c r="F153" s="23"/>
      <c r="G153" s="23"/>
      <c r="H153" s="23"/>
      <c r="I153" s="23"/>
      <c r="J153" s="23"/>
      <c r="K153" s="23"/>
      <c r="L153" s="23"/>
      <c r="M153" s="23"/>
      <c r="N153" s="9"/>
      <c r="O153" s="9"/>
      <c r="P153" s="9"/>
      <c r="Q153" s="9"/>
    </row>
    <row r="154" spans="1:17" ht="15">
      <c r="A154" s="17"/>
      <c r="F154" s="23"/>
      <c r="G154" s="23"/>
      <c r="H154" s="23"/>
      <c r="I154" s="23"/>
      <c r="J154" s="23"/>
      <c r="K154" s="23"/>
      <c r="L154" s="23"/>
      <c r="M154" s="23"/>
      <c r="N154" s="9"/>
      <c r="O154" s="9"/>
      <c r="P154" s="9"/>
      <c r="Q154" s="9"/>
    </row>
    <row r="155" spans="1:17" ht="15">
      <c r="A155" s="17"/>
      <c r="F155" s="23"/>
      <c r="G155" s="23"/>
      <c r="H155" s="23"/>
      <c r="I155" s="23"/>
      <c r="J155" s="23"/>
      <c r="K155" s="23"/>
      <c r="L155" s="23"/>
      <c r="M155" s="23"/>
      <c r="N155" s="9"/>
      <c r="O155" s="9"/>
      <c r="P155" s="9"/>
      <c r="Q155" s="9"/>
    </row>
    <row r="156" spans="1:17" ht="15">
      <c r="A156" s="17"/>
      <c r="F156" s="23"/>
      <c r="G156" s="23"/>
      <c r="H156" s="23"/>
      <c r="I156" s="23"/>
      <c r="J156" s="23"/>
      <c r="K156" s="23"/>
      <c r="L156" s="23"/>
      <c r="M156" s="23"/>
      <c r="N156" s="9"/>
      <c r="O156" s="9"/>
      <c r="P156" s="9"/>
      <c r="Q156" s="9"/>
    </row>
    <row r="157" spans="1:17" ht="15">
      <c r="A157" s="17"/>
      <c r="F157" s="23"/>
      <c r="G157" s="23"/>
      <c r="H157" s="23"/>
      <c r="I157" s="23"/>
      <c r="J157" s="23"/>
      <c r="K157" s="23"/>
      <c r="L157" s="23"/>
      <c r="M157" s="23"/>
      <c r="N157" s="9"/>
      <c r="O157" s="9"/>
      <c r="P157" s="9"/>
      <c r="Q157" s="9"/>
    </row>
    <row r="158" spans="1:17" ht="15">
      <c r="A158" s="17"/>
      <c r="F158" s="23"/>
      <c r="G158" s="23"/>
      <c r="H158" s="23"/>
      <c r="I158" s="23"/>
      <c r="J158" s="23"/>
      <c r="K158" s="23"/>
      <c r="L158" s="23"/>
      <c r="M158" s="23"/>
      <c r="N158" s="9"/>
      <c r="O158" s="9"/>
      <c r="P158" s="9"/>
      <c r="Q158" s="9"/>
    </row>
    <row r="159" spans="1:17" ht="15">
      <c r="A159" s="17"/>
      <c r="F159" s="23"/>
      <c r="G159" s="23"/>
      <c r="H159" s="23"/>
      <c r="I159" s="23"/>
      <c r="J159" s="23"/>
      <c r="K159" s="23"/>
      <c r="L159" s="23"/>
      <c r="M159" s="23"/>
      <c r="N159" s="9"/>
      <c r="O159" s="9"/>
      <c r="P159" s="9"/>
      <c r="Q159" s="9"/>
    </row>
    <row r="160" spans="1:17" ht="15">
      <c r="A160" s="17"/>
      <c r="F160" s="23"/>
      <c r="G160" s="23"/>
      <c r="H160" s="23"/>
      <c r="I160" s="23"/>
      <c r="J160" s="23"/>
      <c r="K160" s="23"/>
      <c r="L160" s="23"/>
      <c r="M160" s="23"/>
      <c r="N160" s="9"/>
      <c r="O160" s="9"/>
      <c r="P160" s="9"/>
      <c r="Q160" s="9"/>
    </row>
    <row r="161" spans="1:17" ht="15">
      <c r="A161" s="17"/>
      <c r="F161" s="23"/>
      <c r="G161" s="23"/>
      <c r="H161" s="23"/>
      <c r="I161" s="23"/>
      <c r="J161" s="23"/>
      <c r="K161" s="23"/>
      <c r="L161" s="23"/>
      <c r="M161" s="23"/>
      <c r="N161" s="9"/>
      <c r="O161" s="9"/>
      <c r="P161" s="9"/>
      <c r="Q161" s="9"/>
    </row>
    <row r="162" spans="1:17" ht="15">
      <c r="A162" s="17"/>
      <c r="F162" s="23"/>
      <c r="G162" s="23"/>
      <c r="H162" s="23"/>
      <c r="I162" s="23"/>
      <c r="J162" s="23"/>
      <c r="K162" s="23"/>
      <c r="L162" s="23"/>
      <c r="M162" s="23"/>
      <c r="N162" s="9"/>
      <c r="O162" s="9"/>
      <c r="P162" s="9"/>
      <c r="Q162" s="9"/>
    </row>
    <row r="163" spans="1:17" ht="15">
      <c r="A163" s="17"/>
      <c r="F163" s="23"/>
      <c r="G163" s="23"/>
      <c r="H163" s="23"/>
      <c r="I163" s="23"/>
      <c r="J163" s="23"/>
      <c r="K163" s="23"/>
      <c r="L163" s="23"/>
      <c r="M163" s="23"/>
      <c r="N163" s="9"/>
      <c r="O163" s="9"/>
      <c r="P163" s="9"/>
      <c r="Q163" s="9"/>
    </row>
    <row r="164" spans="1:17" ht="15">
      <c r="A164" s="17"/>
      <c r="F164" s="23"/>
      <c r="G164" s="23"/>
      <c r="H164" s="23"/>
      <c r="I164" s="23"/>
      <c r="J164" s="23"/>
      <c r="K164" s="23"/>
      <c r="L164" s="23"/>
      <c r="M164" s="23"/>
      <c r="N164" s="9"/>
      <c r="O164" s="9"/>
      <c r="P164" s="9"/>
      <c r="Q164" s="9"/>
    </row>
    <row r="165" spans="1:17" ht="15">
      <c r="A165" s="17"/>
      <c r="F165" s="23"/>
      <c r="G165" s="23"/>
      <c r="H165" s="23"/>
      <c r="I165" s="23"/>
      <c r="J165" s="23"/>
      <c r="K165" s="23"/>
      <c r="L165" s="23"/>
      <c r="M165" s="23"/>
      <c r="N165" s="9"/>
      <c r="O165" s="9"/>
      <c r="P165" s="9"/>
      <c r="Q165" s="9"/>
    </row>
    <row r="166" spans="1:17" ht="15">
      <c r="A166" s="17"/>
      <c r="F166" s="23"/>
      <c r="G166" s="23"/>
      <c r="H166" s="23"/>
      <c r="I166" s="23"/>
      <c r="J166" s="23"/>
      <c r="K166" s="23"/>
      <c r="L166" s="23"/>
      <c r="M166" s="23"/>
      <c r="N166" s="9"/>
      <c r="O166" s="9"/>
      <c r="P166" s="9"/>
      <c r="Q166" s="9"/>
    </row>
    <row r="167" spans="1:17" ht="15">
      <c r="A167" s="17"/>
      <c r="F167" s="23"/>
      <c r="G167" s="23"/>
      <c r="H167" s="23"/>
      <c r="I167" s="23"/>
      <c r="J167" s="23"/>
      <c r="K167" s="23"/>
      <c r="L167" s="23"/>
      <c r="M167" s="23"/>
      <c r="N167" s="9"/>
      <c r="O167" s="9"/>
      <c r="P167" s="9"/>
      <c r="Q167" s="9"/>
    </row>
    <row r="168" spans="1:17" ht="15">
      <c r="A168" s="17"/>
      <c r="F168" s="23"/>
      <c r="G168" s="23"/>
      <c r="H168" s="23"/>
      <c r="I168" s="23"/>
      <c r="J168" s="23"/>
      <c r="K168" s="23"/>
      <c r="L168" s="23"/>
      <c r="M168" s="23"/>
      <c r="N168" s="9"/>
      <c r="O168" s="9"/>
      <c r="P168" s="9"/>
      <c r="Q168" s="9"/>
    </row>
    <row r="169" spans="1:17" ht="15">
      <c r="A169" s="17"/>
      <c r="F169" s="23"/>
      <c r="G169" s="23"/>
      <c r="H169" s="23"/>
      <c r="I169" s="23"/>
      <c r="J169" s="23"/>
      <c r="K169" s="23"/>
      <c r="L169" s="23"/>
      <c r="M169" s="23"/>
      <c r="N169" s="9"/>
      <c r="O169" s="9"/>
      <c r="P169" s="9"/>
      <c r="Q169" s="9"/>
    </row>
    <row r="170" spans="1:17" ht="15">
      <c r="A170" s="17"/>
      <c r="F170" s="23"/>
      <c r="G170" s="23"/>
      <c r="H170" s="23"/>
      <c r="I170" s="23"/>
      <c r="J170" s="23"/>
      <c r="K170" s="23"/>
      <c r="L170" s="23"/>
      <c r="M170" s="23"/>
      <c r="N170" s="9"/>
      <c r="O170" s="9"/>
      <c r="P170" s="9"/>
      <c r="Q170" s="9"/>
    </row>
    <row r="171" spans="1:17" ht="15">
      <c r="A171" s="17"/>
      <c r="F171" s="23"/>
      <c r="G171" s="23"/>
      <c r="H171" s="23"/>
      <c r="I171" s="23"/>
      <c r="J171" s="23"/>
      <c r="K171" s="23"/>
      <c r="L171" s="23"/>
      <c r="M171" s="23"/>
      <c r="N171" s="9"/>
      <c r="O171" s="9"/>
      <c r="P171" s="9"/>
      <c r="Q171" s="9"/>
    </row>
    <row r="172" spans="1:17" ht="15">
      <c r="A172" s="17"/>
      <c r="F172" s="23"/>
      <c r="G172" s="23"/>
      <c r="H172" s="23"/>
      <c r="I172" s="23"/>
      <c r="J172" s="23"/>
      <c r="K172" s="23"/>
      <c r="L172" s="23"/>
      <c r="M172" s="23"/>
      <c r="N172" s="9"/>
      <c r="O172" s="9"/>
      <c r="P172" s="9"/>
      <c r="Q172" s="9"/>
    </row>
    <row r="173" spans="1:17" ht="15">
      <c r="A173" s="17"/>
      <c r="F173" s="23"/>
      <c r="G173" s="23"/>
      <c r="H173" s="23"/>
      <c r="I173" s="23"/>
      <c r="J173" s="23"/>
      <c r="K173" s="23"/>
      <c r="L173" s="23"/>
      <c r="M173" s="23"/>
      <c r="N173" s="9"/>
      <c r="O173" s="9"/>
      <c r="P173" s="9"/>
      <c r="Q173" s="9"/>
    </row>
    <row r="174" spans="1:17" ht="15">
      <c r="A174" s="17"/>
      <c r="F174" s="23"/>
      <c r="G174" s="23"/>
      <c r="H174" s="23"/>
      <c r="I174" s="23"/>
      <c r="J174" s="23"/>
      <c r="K174" s="23"/>
      <c r="L174" s="23"/>
      <c r="M174" s="23"/>
      <c r="N174" s="9"/>
      <c r="O174" s="9"/>
      <c r="P174" s="9"/>
      <c r="Q174" s="9"/>
    </row>
    <row r="175" spans="1:17" ht="15">
      <c r="A175" s="17"/>
      <c r="F175" s="23"/>
      <c r="G175" s="23"/>
      <c r="H175" s="23"/>
      <c r="I175" s="23"/>
      <c r="J175" s="23"/>
      <c r="K175" s="23"/>
      <c r="L175" s="23"/>
      <c r="M175" s="23"/>
      <c r="N175" s="9"/>
      <c r="O175" s="9"/>
      <c r="P175" s="9"/>
      <c r="Q175" s="9"/>
    </row>
    <row r="176" spans="1:17" ht="15">
      <c r="A176" s="17"/>
      <c r="F176" s="23"/>
      <c r="G176" s="23"/>
      <c r="H176" s="23"/>
      <c r="I176" s="23"/>
      <c r="J176" s="23"/>
      <c r="K176" s="23"/>
      <c r="L176" s="23"/>
      <c r="M176" s="23"/>
      <c r="N176" s="9"/>
      <c r="O176" s="9"/>
      <c r="P176" s="9"/>
      <c r="Q176" s="9"/>
    </row>
    <row r="177" spans="1:17" ht="15">
      <c r="A177" s="17"/>
      <c r="F177" s="23"/>
      <c r="G177" s="23"/>
      <c r="H177" s="23"/>
      <c r="I177" s="23"/>
      <c r="J177" s="23"/>
      <c r="K177" s="23"/>
      <c r="L177" s="23"/>
      <c r="M177" s="23"/>
      <c r="N177" s="9"/>
      <c r="O177" s="9"/>
      <c r="P177" s="9"/>
      <c r="Q177" s="9"/>
    </row>
    <row r="178" spans="1:17" ht="15">
      <c r="A178" s="17"/>
      <c r="F178" s="23"/>
      <c r="G178" s="23"/>
      <c r="H178" s="23"/>
      <c r="I178" s="23"/>
      <c r="J178" s="23"/>
      <c r="K178" s="23"/>
      <c r="L178" s="23"/>
      <c r="M178" s="23"/>
      <c r="N178" s="9"/>
      <c r="O178" s="9"/>
      <c r="P178" s="9"/>
      <c r="Q178" s="9"/>
    </row>
    <row r="179" spans="1:17" ht="15">
      <c r="A179" s="17"/>
      <c r="F179" s="23"/>
      <c r="G179" s="23"/>
      <c r="H179" s="23"/>
      <c r="I179" s="23"/>
      <c r="J179" s="23"/>
      <c r="K179" s="23"/>
      <c r="L179" s="23"/>
      <c r="M179" s="23"/>
      <c r="N179" s="9"/>
      <c r="O179" s="9"/>
      <c r="P179" s="9"/>
      <c r="Q179" s="9"/>
    </row>
    <row r="180" spans="1:17" ht="15">
      <c r="A180" s="19"/>
      <c r="F180" s="23"/>
      <c r="G180" s="23"/>
      <c r="H180" s="23"/>
      <c r="I180" s="23"/>
      <c r="J180" s="23"/>
      <c r="K180" s="23"/>
      <c r="L180" s="23"/>
      <c r="M180" s="23"/>
      <c r="N180" s="9"/>
      <c r="O180" s="9"/>
      <c r="P180" s="9"/>
      <c r="Q180" s="9"/>
    </row>
    <row r="181" spans="1:17" ht="15">
      <c r="A181" s="19"/>
      <c r="F181" s="23"/>
      <c r="G181" s="23"/>
      <c r="H181" s="23"/>
      <c r="I181" s="23"/>
      <c r="J181" s="23"/>
      <c r="K181" s="23"/>
      <c r="L181" s="23"/>
      <c r="M181" s="23"/>
      <c r="N181" s="9"/>
      <c r="O181" s="9"/>
      <c r="P181" s="9"/>
      <c r="Q181" s="9"/>
    </row>
    <row r="182" spans="1:17" ht="15">
      <c r="A182" s="19"/>
      <c r="F182" s="23"/>
      <c r="G182" s="23"/>
      <c r="H182" s="23"/>
      <c r="I182" s="23"/>
      <c r="J182" s="23"/>
      <c r="K182" s="23"/>
      <c r="L182" s="23"/>
      <c r="M182" s="23"/>
      <c r="N182" s="9"/>
      <c r="O182" s="9"/>
      <c r="P182" s="9"/>
      <c r="Q182" s="9"/>
    </row>
    <row r="183" spans="1:17" ht="15">
      <c r="A183" s="19"/>
      <c r="F183" s="23"/>
      <c r="G183" s="23"/>
      <c r="H183" s="23"/>
      <c r="I183" s="23"/>
      <c r="J183" s="23"/>
      <c r="K183" s="23"/>
      <c r="L183" s="23"/>
      <c r="M183" s="23"/>
      <c r="N183" s="9"/>
      <c r="O183" s="9"/>
      <c r="P183" s="9"/>
      <c r="Q183" s="9"/>
    </row>
    <row r="184" spans="6:17" ht="15">
      <c r="F184" s="23"/>
      <c r="G184" s="23"/>
      <c r="H184" s="23"/>
      <c r="I184" s="23"/>
      <c r="J184" s="23"/>
      <c r="K184" s="23"/>
      <c r="L184" s="23"/>
      <c r="M184" s="23"/>
      <c r="N184" s="9"/>
      <c r="O184" s="9"/>
      <c r="P184" s="9"/>
      <c r="Q184" s="9"/>
    </row>
    <row r="185" spans="6:17" ht="15">
      <c r="F185" s="23"/>
      <c r="G185" s="23"/>
      <c r="H185" s="23"/>
      <c r="I185" s="23"/>
      <c r="J185" s="23"/>
      <c r="K185" s="23"/>
      <c r="L185" s="23"/>
      <c r="M185" s="23"/>
      <c r="N185" s="9"/>
      <c r="O185" s="9"/>
      <c r="P185" s="9"/>
      <c r="Q185" s="9"/>
    </row>
    <row r="186" spans="6:17" ht="15">
      <c r="F186" s="23"/>
      <c r="G186" s="23"/>
      <c r="H186" s="23"/>
      <c r="I186" s="23"/>
      <c r="J186" s="23"/>
      <c r="K186" s="23"/>
      <c r="L186" s="23"/>
      <c r="M186" s="23"/>
      <c r="N186" s="9"/>
      <c r="O186" s="9"/>
      <c r="P186" s="9"/>
      <c r="Q186" s="9"/>
    </row>
    <row r="187" spans="6:17" ht="15">
      <c r="F187" s="23"/>
      <c r="G187" s="23"/>
      <c r="H187" s="23"/>
      <c r="I187" s="23"/>
      <c r="J187" s="23"/>
      <c r="K187" s="23"/>
      <c r="L187" s="23"/>
      <c r="M187" s="23"/>
      <c r="N187" s="9"/>
      <c r="O187" s="9"/>
      <c r="P187" s="9"/>
      <c r="Q187" s="9"/>
    </row>
    <row r="188" spans="6:17" ht="15">
      <c r="F188" s="23"/>
      <c r="G188" s="23"/>
      <c r="H188" s="23"/>
      <c r="I188" s="23"/>
      <c r="J188" s="23"/>
      <c r="K188" s="23"/>
      <c r="L188" s="23"/>
      <c r="M188" s="23"/>
      <c r="N188" s="9"/>
      <c r="O188" s="9"/>
      <c r="P188" s="9"/>
      <c r="Q188" s="9"/>
    </row>
    <row r="189" spans="6:17" ht="15">
      <c r="F189" s="23"/>
      <c r="G189" s="23"/>
      <c r="H189" s="23"/>
      <c r="I189" s="23"/>
      <c r="J189" s="23"/>
      <c r="K189" s="23"/>
      <c r="L189" s="23"/>
      <c r="M189" s="23"/>
      <c r="N189" s="9"/>
      <c r="O189" s="9"/>
      <c r="P189" s="9"/>
      <c r="Q189" s="9"/>
    </row>
    <row r="190" spans="6:17" ht="15">
      <c r="F190" s="23"/>
      <c r="G190" s="23"/>
      <c r="H190" s="23"/>
      <c r="I190" s="23"/>
      <c r="J190" s="23"/>
      <c r="K190" s="23"/>
      <c r="L190" s="23"/>
      <c r="M190" s="23"/>
      <c r="N190" s="9"/>
      <c r="O190" s="9"/>
      <c r="P190" s="9"/>
      <c r="Q190" s="9"/>
    </row>
    <row r="191" spans="6:17" ht="15">
      <c r="F191" s="23"/>
      <c r="G191" s="23"/>
      <c r="H191" s="23"/>
      <c r="I191" s="23"/>
      <c r="J191" s="23"/>
      <c r="K191" s="23"/>
      <c r="L191" s="23"/>
      <c r="M191" s="23"/>
      <c r="N191" s="9"/>
      <c r="O191" s="9"/>
      <c r="P191" s="9"/>
      <c r="Q191" s="9"/>
    </row>
    <row r="192" spans="6:17" ht="15">
      <c r="F192" s="23"/>
      <c r="G192" s="23"/>
      <c r="H192" s="23"/>
      <c r="I192" s="23"/>
      <c r="J192" s="23"/>
      <c r="K192" s="23"/>
      <c r="L192" s="23"/>
      <c r="M192" s="23"/>
      <c r="N192" s="9"/>
      <c r="O192" s="9"/>
      <c r="P192" s="9"/>
      <c r="Q192" s="9"/>
    </row>
    <row r="193" spans="6:17" ht="15">
      <c r="F193" s="23"/>
      <c r="G193" s="23"/>
      <c r="H193" s="23"/>
      <c r="I193" s="23"/>
      <c r="J193" s="23"/>
      <c r="K193" s="23"/>
      <c r="L193" s="23"/>
      <c r="M193" s="23"/>
      <c r="N193" s="9"/>
      <c r="O193" s="9"/>
      <c r="P193" s="9"/>
      <c r="Q193" s="9"/>
    </row>
    <row r="194" spans="6:13" ht="15">
      <c r="F194" s="23"/>
      <c r="G194" s="23"/>
      <c r="H194" s="23"/>
      <c r="I194" s="23"/>
      <c r="J194" s="23"/>
      <c r="K194" s="23"/>
      <c r="L194" s="23"/>
      <c r="M194" s="23"/>
    </row>
    <row r="195" spans="6:13" ht="15">
      <c r="F195" s="23"/>
      <c r="G195" s="23"/>
      <c r="H195" s="23"/>
      <c r="I195" s="23"/>
      <c r="J195" s="23"/>
      <c r="K195" s="23"/>
      <c r="L195" s="23"/>
      <c r="M195" s="23"/>
    </row>
    <row r="196" spans="6:13" ht="15">
      <c r="F196" s="23"/>
      <c r="G196" s="23"/>
      <c r="H196" s="23"/>
      <c r="I196" s="23"/>
      <c r="J196" s="23"/>
      <c r="K196" s="23"/>
      <c r="L196" s="23"/>
      <c r="M196" s="23"/>
    </row>
    <row r="197" spans="6:13" ht="15">
      <c r="F197" s="23"/>
      <c r="G197" s="23"/>
      <c r="H197" s="23"/>
      <c r="I197" s="23"/>
      <c r="J197" s="23"/>
      <c r="K197" s="23"/>
      <c r="L197" s="23"/>
      <c r="M197" s="23"/>
    </row>
    <row r="198" spans="6:13" ht="15">
      <c r="F198" s="23"/>
      <c r="G198" s="23"/>
      <c r="H198" s="23"/>
      <c r="I198" s="23"/>
      <c r="J198" s="23"/>
      <c r="K198" s="23"/>
      <c r="L198" s="23"/>
      <c r="M198" s="23"/>
    </row>
    <row r="199" spans="6:13" ht="15">
      <c r="F199" s="23"/>
      <c r="G199" s="23"/>
      <c r="H199" s="23"/>
      <c r="I199" s="23"/>
      <c r="J199" s="23"/>
      <c r="K199" s="23"/>
      <c r="L199" s="23"/>
      <c r="M199" s="23"/>
    </row>
    <row r="200" spans="6:13" ht="15">
      <c r="F200" s="23"/>
      <c r="G200" s="23"/>
      <c r="H200" s="23"/>
      <c r="I200" s="23"/>
      <c r="J200" s="23"/>
      <c r="K200" s="23"/>
      <c r="L200" s="23"/>
      <c r="M200" s="23"/>
    </row>
  </sheetData>
  <sheetProtection/>
  <mergeCells count="315">
    <mergeCell ref="R5:R9"/>
    <mergeCell ref="N6:N7"/>
    <mergeCell ref="N8:N9"/>
    <mergeCell ref="R17:R18"/>
    <mergeCell ref="D116:D118"/>
    <mergeCell ref="D2:D3"/>
    <mergeCell ref="D5:D9"/>
    <mergeCell ref="D10:D14"/>
    <mergeCell ref="D15:D23"/>
    <mergeCell ref="D24:D33"/>
    <mergeCell ref="D34:D39"/>
    <mergeCell ref="D42:D46"/>
    <mergeCell ref="D47:D50"/>
    <mergeCell ref="D51:D52"/>
    <mergeCell ref="D66:D73"/>
    <mergeCell ref="J68:J69"/>
    <mergeCell ref="G53:G54"/>
    <mergeCell ref="F53:F54"/>
    <mergeCell ref="E53:E54"/>
    <mergeCell ref="R47:R48"/>
    <mergeCell ref="R37:R38"/>
    <mergeCell ref="K51:K52"/>
    <mergeCell ref="K53:K54"/>
    <mergeCell ref="F51:F52"/>
    <mergeCell ref="Q5:Q9"/>
    <mergeCell ref="L8:L9"/>
    <mergeCell ref="M8:M9"/>
    <mergeCell ref="L6:L7"/>
    <mergeCell ref="J8:J9"/>
    <mergeCell ref="K5:K9"/>
    <mergeCell ref="O17:O18"/>
    <mergeCell ref="K10:K12"/>
    <mergeCell ref="J37:J38"/>
    <mergeCell ref="Q10:Q14"/>
    <mergeCell ref="P37:P38"/>
    <mergeCell ref="Q34:Q38"/>
    <mergeCell ref="K22:K23"/>
    <mergeCell ref="Q15:Q22"/>
    <mergeCell ref="L37:L38"/>
    <mergeCell ref="P6:P7"/>
    <mergeCell ref="O8:O9"/>
    <mergeCell ref="P8:P9"/>
    <mergeCell ref="P17:P18"/>
    <mergeCell ref="M6:M7"/>
    <mergeCell ref="O6:O7"/>
    <mergeCell ref="K30:K31"/>
    <mergeCell ref="K35:K36"/>
    <mergeCell ref="I24:I33"/>
    <mergeCell ref="I34:I39"/>
    <mergeCell ref="K32:K33"/>
    <mergeCell ref="K37:K39"/>
    <mergeCell ref="H24:H33"/>
    <mergeCell ref="H34:H39"/>
    <mergeCell ref="Q2:Q3"/>
    <mergeCell ref="P2:P3"/>
    <mergeCell ref="M2:O2"/>
    <mergeCell ref="L2:L3"/>
    <mergeCell ref="K2:K3"/>
    <mergeCell ref="J2:J3"/>
    <mergeCell ref="H2:H3"/>
    <mergeCell ref="H5:H9"/>
    <mergeCell ref="H10:H14"/>
    <mergeCell ref="H15:H23"/>
    <mergeCell ref="K13:K14"/>
    <mergeCell ref="K19:K20"/>
    <mergeCell ref="J17:J18"/>
    <mergeCell ref="K15:K16"/>
    <mergeCell ref="K17:K18"/>
    <mergeCell ref="J5:J7"/>
    <mergeCell ref="I5:I9"/>
    <mergeCell ref="I15:I23"/>
    <mergeCell ref="S2:T2"/>
    <mergeCell ref="R2:R3"/>
    <mergeCell ref="B2:B3"/>
    <mergeCell ref="C2:C3"/>
    <mergeCell ref="I2:I3"/>
    <mergeCell ref="G2:G3"/>
    <mergeCell ref="A2:A3"/>
    <mergeCell ref="F2:F3"/>
    <mergeCell ref="E2:E3"/>
    <mergeCell ref="I10:I14"/>
    <mergeCell ref="C121:K121"/>
    <mergeCell ref="Q24:Q32"/>
    <mergeCell ref="Q84:Q85"/>
    <mergeCell ref="Q86:Q87"/>
    <mergeCell ref="K84:K85"/>
    <mergeCell ref="K24:K25"/>
    <mergeCell ref="K26:K27"/>
    <mergeCell ref="K28:K29"/>
    <mergeCell ref="C63:C64"/>
    <mergeCell ref="E63:E64"/>
    <mergeCell ref="F63:F64"/>
    <mergeCell ref="G63:G64"/>
    <mergeCell ref="A119:F119"/>
    <mergeCell ref="A51:A52"/>
    <mergeCell ref="B51:B52"/>
    <mergeCell ref="B42:B46"/>
    <mergeCell ref="C42:C46"/>
    <mergeCell ref="E42:E46"/>
    <mergeCell ref="A15:A23"/>
    <mergeCell ref="B15:B23"/>
    <mergeCell ref="C15:C23"/>
    <mergeCell ref="A24:A33"/>
    <mergeCell ref="B24:B33"/>
    <mergeCell ref="A116:A118"/>
    <mergeCell ref="A101:A105"/>
    <mergeCell ref="G101:G105"/>
    <mergeCell ref="C120:F120"/>
    <mergeCell ref="B116:B118"/>
    <mergeCell ref="C116:C118"/>
    <mergeCell ref="E116:E118"/>
    <mergeCell ref="F116:F118"/>
    <mergeCell ref="E10:E14"/>
    <mergeCell ref="F10:F14"/>
    <mergeCell ref="G10:G14"/>
    <mergeCell ref="A10:A14"/>
    <mergeCell ref="B10:B14"/>
    <mergeCell ref="C10:C14"/>
    <mergeCell ref="C34:C39"/>
    <mergeCell ref="B101:B105"/>
    <mergeCell ref="C101:C105"/>
    <mergeCell ref="D101:D105"/>
    <mergeCell ref="E101:E105"/>
    <mergeCell ref="F101:F105"/>
    <mergeCell ref="A99:A100"/>
    <mergeCell ref="C99:C100"/>
    <mergeCell ref="D91:D98"/>
    <mergeCell ref="D99:D100"/>
    <mergeCell ref="A91:A98"/>
    <mergeCell ref="B91:B98"/>
    <mergeCell ref="B55:B62"/>
    <mergeCell ref="G88:G89"/>
    <mergeCell ref="G78:G81"/>
    <mergeCell ref="I78:I81"/>
    <mergeCell ref="I86:I87"/>
    <mergeCell ref="G86:G87"/>
    <mergeCell ref="C91:C98"/>
    <mergeCell ref="B74:B75"/>
    <mergeCell ref="C74:C75"/>
    <mergeCell ref="E99:E100"/>
    <mergeCell ref="F99:F100"/>
    <mergeCell ref="G99:G100"/>
    <mergeCell ref="B99:B100"/>
    <mergeCell ref="E91:E98"/>
    <mergeCell ref="C86:C87"/>
    <mergeCell ref="B86:B87"/>
    <mergeCell ref="B84:B85"/>
    <mergeCell ref="C84:C85"/>
    <mergeCell ref="G91:G98"/>
    <mergeCell ref="I47:I50"/>
    <mergeCell ref="G51:G52"/>
    <mergeCell ref="E51:E52"/>
    <mergeCell ref="D53:D54"/>
    <mergeCell ref="I91:I98"/>
    <mergeCell ref="F91:F98"/>
    <mergeCell ref="D86:D87"/>
    <mergeCell ref="F86:F87"/>
    <mergeCell ref="D78:D81"/>
    <mergeCell ref="D84:D85"/>
    <mergeCell ref="D88:D89"/>
    <mergeCell ref="E86:E87"/>
    <mergeCell ref="E84:E85"/>
    <mergeCell ref="I63:I64"/>
    <mergeCell ref="D74:D75"/>
    <mergeCell ref="E74:E75"/>
    <mergeCell ref="F74:F75"/>
    <mergeCell ref="I51:I52"/>
    <mergeCell ref="I53:I54"/>
    <mergeCell ref="L58:L60"/>
    <mergeCell ref="P58:P60"/>
    <mergeCell ref="K58:K60"/>
    <mergeCell ref="A88:A89"/>
    <mergeCell ref="A84:A85"/>
    <mergeCell ref="A86:A87"/>
    <mergeCell ref="F84:F85"/>
    <mergeCell ref="F88:F89"/>
    <mergeCell ref="B88:B89"/>
    <mergeCell ref="C88:C89"/>
    <mergeCell ref="E88:E89"/>
    <mergeCell ref="F55:F62"/>
    <mergeCell ref="C55:C62"/>
    <mergeCell ref="A63:A64"/>
    <mergeCell ref="E66:E73"/>
    <mergeCell ref="F66:F73"/>
    <mergeCell ref="A66:A73"/>
    <mergeCell ref="B66:B73"/>
    <mergeCell ref="A78:A81"/>
    <mergeCell ref="C78:C81"/>
    <mergeCell ref="E78:E81"/>
    <mergeCell ref="F78:F81"/>
    <mergeCell ref="B78:B81"/>
    <mergeCell ref="A74:A75"/>
    <mergeCell ref="I42:I46"/>
    <mergeCell ref="C66:C73"/>
    <mergeCell ref="B63:B64"/>
    <mergeCell ref="E55:E62"/>
    <mergeCell ref="D55:D62"/>
    <mergeCell ref="D63:D64"/>
    <mergeCell ref="C53:C54"/>
    <mergeCell ref="C51:C52"/>
    <mergeCell ref="A34:A39"/>
    <mergeCell ref="B34:B39"/>
    <mergeCell ref="B53:B54"/>
    <mergeCell ref="A53:A54"/>
    <mergeCell ref="I55:I62"/>
    <mergeCell ref="H47:H50"/>
    <mergeCell ref="H42:H46"/>
    <mergeCell ref="A55:A62"/>
    <mergeCell ref="A42:A46"/>
    <mergeCell ref="I66:I73"/>
    <mergeCell ref="H51:H52"/>
    <mergeCell ref="H53:H54"/>
    <mergeCell ref="H55:H62"/>
    <mergeCell ref="H63:H64"/>
    <mergeCell ref="H66:H73"/>
    <mergeCell ref="G55:G62"/>
    <mergeCell ref="A5:A9"/>
    <mergeCell ref="B5:B9"/>
    <mergeCell ref="C5:C9"/>
    <mergeCell ref="A47:A50"/>
    <mergeCell ref="B47:B50"/>
    <mergeCell ref="C47:C50"/>
    <mergeCell ref="E47:E50"/>
    <mergeCell ref="F47:F50"/>
    <mergeCell ref="G47:G50"/>
    <mergeCell ref="F42:F46"/>
    <mergeCell ref="G42:G46"/>
    <mergeCell ref="E15:E23"/>
    <mergeCell ref="F15:F23"/>
    <mergeCell ref="E5:E9"/>
    <mergeCell ref="F5:F9"/>
    <mergeCell ref="G5:G9"/>
    <mergeCell ref="G15:G23"/>
    <mergeCell ref="E24:E33"/>
    <mergeCell ref="F24:F33"/>
    <mergeCell ref="G24:G33"/>
    <mergeCell ref="E34:E39"/>
    <mergeCell ref="F34:F39"/>
    <mergeCell ref="G34:G39"/>
    <mergeCell ref="C24:C33"/>
    <mergeCell ref="Q47:Q50"/>
    <mergeCell ref="R66:R67"/>
    <mergeCell ref="J42:J44"/>
    <mergeCell ref="P66:P67"/>
    <mergeCell ref="O66:O67"/>
    <mergeCell ref="N66:N67"/>
    <mergeCell ref="J66:J67"/>
    <mergeCell ref="K56:K57"/>
    <mergeCell ref="R42:R45"/>
    <mergeCell ref="Q42:Q46"/>
    <mergeCell ref="Q55:Q62"/>
    <mergeCell ref="K47:K48"/>
    <mergeCell ref="K63:K64"/>
    <mergeCell ref="L42:L44"/>
    <mergeCell ref="M42:M44"/>
    <mergeCell ref="N42:N44"/>
    <mergeCell ref="O42:O44"/>
    <mergeCell ref="P42:P44"/>
    <mergeCell ref="K42:K45"/>
    <mergeCell ref="J58:J60"/>
    <mergeCell ref="R63:R64"/>
    <mergeCell ref="Q51:Q52"/>
    <mergeCell ref="Q53:Q54"/>
    <mergeCell ref="Q63:Q64"/>
    <mergeCell ref="H116:H118"/>
    <mergeCell ref="Q101:Q102"/>
    <mergeCell ref="Q78:Q80"/>
    <mergeCell ref="I84:I85"/>
    <mergeCell ref="I88:I89"/>
    <mergeCell ref="H91:H98"/>
    <mergeCell ref="H99:H100"/>
    <mergeCell ref="H78:H81"/>
    <mergeCell ref="H84:H85"/>
    <mergeCell ref="H86:H87"/>
    <mergeCell ref="H88:H89"/>
    <mergeCell ref="J101:J102"/>
    <mergeCell ref="J78:J79"/>
    <mergeCell ref="J91:J95"/>
    <mergeCell ref="Q91:Q96"/>
    <mergeCell ref="K78:K80"/>
    <mergeCell ref="H101:H105"/>
    <mergeCell ref="I101:I105"/>
    <mergeCell ref="R78:R79"/>
    <mergeCell ref="P78:P79"/>
    <mergeCell ref="O78:O79"/>
    <mergeCell ref="N78:N79"/>
    <mergeCell ref="M78:M79"/>
    <mergeCell ref="L78:L79"/>
    <mergeCell ref="M66:M67"/>
    <mergeCell ref="L66:L67"/>
    <mergeCell ref="G116:G118"/>
    <mergeCell ref="I116:I118"/>
    <mergeCell ref="I99:I100"/>
    <mergeCell ref="G84:G85"/>
    <mergeCell ref="K86:K87"/>
    <mergeCell ref="R70:R71"/>
    <mergeCell ref="P70:P71"/>
    <mergeCell ref="O70:O71"/>
    <mergeCell ref="N70:N71"/>
    <mergeCell ref="M70:M71"/>
    <mergeCell ref="L70:L71"/>
    <mergeCell ref="J70:J71"/>
    <mergeCell ref="L68:L69"/>
    <mergeCell ref="G74:G75"/>
    <mergeCell ref="H74:H75"/>
    <mergeCell ref="I74:I75"/>
    <mergeCell ref="R68:R69"/>
    <mergeCell ref="K66:K69"/>
    <mergeCell ref="K70:K72"/>
    <mergeCell ref="O68:O69"/>
    <mergeCell ref="P68:P69"/>
    <mergeCell ref="Q66:Q73"/>
    <mergeCell ref="M68:M69"/>
    <mergeCell ref="N68:N69"/>
    <mergeCell ref="G66:G73"/>
  </mergeCells>
  <printOptions/>
  <pageMargins left="0.2362204724409449" right="0.2362204724409449" top="0.35433070866141736" bottom="0.5511811023622047" header="0.31496062992125984" footer="0.31496062992125984"/>
  <pageSetup fitToHeight="0" fitToWidth="1" horizontalDpi="600" verticalDpi="600" orientation="landscape" paperSize="8" scale="55" r:id="rId1"/>
  <headerFooter>
    <oddFooter>&amp;R&amp;12Zpracoval odbor finanční, stav k 1. 12. 2017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K136"/>
  <sheetViews>
    <sheetView zoomScale="70" zoomScaleNormal="70" zoomScalePageLayoutView="55" workbookViewId="0" topLeftCell="A70">
      <selection activeCell="R91" sqref="R91"/>
    </sheetView>
  </sheetViews>
  <sheetFormatPr defaultColWidth="9.140625" defaultRowHeight="15"/>
  <cols>
    <col min="1" max="1" width="4.7109375" style="0" customWidth="1"/>
    <col min="2" max="2" width="14.140625" style="0" customWidth="1"/>
    <col min="3" max="3" width="23.421875" style="234" customWidth="1"/>
    <col min="4" max="4" width="17.28125" style="234" customWidth="1"/>
    <col min="5" max="5" width="11.7109375" style="234" customWidth="1"/>
    <col min="6" max="6" width="8.7109375" style="234" customWidth="1"/>
    <col min="7" max="7" width="18.7109375" style="524" customWidth="1"/>
    <col min="8" max="8" width="13.8515625" style="565" customWidth="1"/>
    <col min="9" max="9" width="13.421875" style="0" customWidth="1"/>
    <col min="10" max="10" width="15.140625" style="0" customWidth="1"/>
    <col min="11" max="11" width="40.7109375" style="0" customWidth="1"/>
    <col min="12" max="12" width="20.421875" style="0" customWidth="1"/>
    <col min="13" max="13" width="17.8515625" style="0" customWidth="1"/>
    <col min="14" max="14" width="16.7109375" style="0" customWidth="1"/>
    <col min="15" max="15" width="13.7109375" style="0" customWidth="1"/>
    <col min="16" max="16" width="14.28125" style="0" customWidth="1"/>
    <col min="17" max="17" width="12.7109375" style="0" customWidth="1"/>
    <col min="18" max="18" width="56.8515625" style="0" customWidth="1"/>
    <col min="19" max="19" width="0" style="0" hidden="1" customWidth="1"/>
    <col min="20" max="20" width="15.57421875" style="0" hidden="1" customWidth="1"/>
  </cols>
  <sheetData>
    <row r="1" spans="2:18" ht="29.25" thickBot="1">
      <c r="B1" s="165" t="s">
        <v>636</v>
      </c>
      <c r="C1" s="516"/>
      <c r="D1" s="516"/>
      <c r="E1" s="516"/>
      <c r="F1" s="516"/>
      <c r="G1" s="521"/>
      <c r="H1" s="558"/>
      <c r="I1" s="165"/>
      <c r="J1" s="165"/>
      <c r="K1" s="165"/>
      <c r="L1" s="165"/>
      <c r="M1" s="165"/>
      <c r="N1" s="165"/>
      <c r="O1" s="165"/>
      <c r="P1" s="165"/>
      <c r="Q1" s="165"/>
      <c r="R1" s="235" t="s">
        <v>293</v>
      </c>
    </row>
    <row r="2" spans="1:20" ht="32.25" customHeight="1">
      <c r="A2" s="1093" t="s">
        <v>327</v>
      </c>
      <c r="B2" s="1095" t="s">
        <v>144</v>
      </c>
      <c r="C2" s="1095" t="s">
        <v>135</v>
      </c>
      <c r="D2" s="1095" t="s">
        <v>603</v>
      </c>
      <c r="E2" s="1095" t="s">
        <v>136</v>
      </c>
      <c r="F2" s="1110" t="s">
        <v>140</v>
      </c>
      <c r="G2" s="1173" t="s">
        <v>207</v>
      </c>
      <c r="H2" s="1171" t="s">
        <v>501</v>
      </c>
      <c r="I2" s="1095" t="s">
        <v>357</v>
      </c>
      <c r="J2" s="1095" t="s">
        <v>137</v>
      </c>
      <c r="K2" s="1157" t="s">
        <v>208</v>
      </c>
      <c r="L2" s="1095" t="s">
        <v>310</v>
      </c>
      <c r="M2" s="1159" t="s">
        <v>308</v>
      </c>
      <c r="N2" s="1159"/>
      <c r="O2" s="1159"/>
      <c r="P2" s="1095" t="s">
        <v>309</v>
      </c>
      <c r="Q2" s="1157" t="s">
        <v>269</v>
      </c>
      <c r="R2" s="1143" t="s">
        <v>209</v>
      </c>
      <c r="S2" s="1145" t="s">
        <v>396</v>
      </c>
      <c r="T2" s="1146"/>
    </row>
    <row r="3" spans="1:20" ht="164.25" customHeight="1">
      <c r="A3" s="1094"/>
      <c r="B3" s="1096"/>
      <c r="C3" s="1096"/>
      <c r="D3" s="850"/>
      <c r="E3" s="1096"/>
      <c r="F3" s="1111"/>
      <c r="G3" s="1174"/>
      <c r="H3" s="1172"/>
      <c r="I3" s="1096"/>
      <c r="J3" s="1096"/>
      <c r="K3" s="1158"/>
      <c r="L3" s="1096"/>
      <c r="M3" s="568" t="s">
        <v>211</v>
      </c>
      <c r="N3" s="569" t="s">
        <v>212</v>
      </c>
      <c r="O3" s="240" t="s">
        <v>276</v>
      </c>
      <c r="P3" s="1096"/>
      <c r="Q3" s="1158"/>
      <c r="R3" s="1144"/>
      <c r="S3" s="244" t="s">
        <v>397</v>
      </c>
      <c r="T3" s="376" t="s">
        <v>194</v>
      </c>
    </row>
    <row r="4" spans="1:20" ht="48.75" customHeight="1" thickBot="1">
      <c r="A4" s="378" t="s">
        <v>259</v>
      </c>
      <c r="B4" s="241" t="s">
        <v>260</v>
      </c>
      <c r="C4" s="241" t="s">
        <v>261</v>
      </c>
      <c r="D4" s="241" t="s">
        <v>262</v>
      </c>
      <c r="E4" s="241" t="s">
        <v>263</v>
      </c>
      <c r="F4" s="241" t="s">
        <v>264</v>
      </c>
      <c r="G4" s="241" t="s">
        <v>265</v>
      </c>
      <c r="H4" s="559" t="s">
        <v>266</v>
      </c>
      <c r="I4" s="241" t="s">
        <v>267</v>
      </c>
      <c r="J4" s="242" t="s">
        <v>268</v>
      </c>
      <c r="K4" s="242" t="s">
        <v>502</v>
      </c>
      <c r="L4" s="241" t="s">
        <v>604</v>
      </c>
      <c r="M4" s="241" t="s">
        <v>605</v>
      </c>
      <c r="N4" s="243" t="s">
        <v>503</v>
      </c>
      <c r="O4" s="241" t="s">
        <v>606</v>
      </c>
      <c r="P4" s="567" t="s">
        <v>607</v>
      </c>
      <c r="Q4" s="241" t="s">
        <v>608</v>
      </c>
      <c r="R4" s="566" t="s">
        <v>609</v>
      </c>
      <c r="S4" s="243" t="s">
        <v>398</v>
      </c>
      <c r="T4" s="241" t="s">
        <v>399</v>
      </c>
    </row>
    <row r="5" spans="1:20" ht="377.25" customHeight="1">
      <c r="A5" s="1104">
        <v>1</v>
      </c>
      <c r="B5" s="1097" t="s">
        <v>63</v>
      </c>
      <c r="C5" s="1100" t="s">
        <v>325</v>
      </c>
      <c r="D5" s="1100" t="s">
        <v>611</v>
      </c>
      <c r="E5" s="1170" t="s">
        <v>73</v>
      </c>
      <c r="F5" s="1112" t="s">
        <v>8</v>
      </c>
      <c r="G5" s="1101">
        <v>362375172.18</v>
      </c>
      <c r="H5" s="1107" t="s">
        <v>63</v>
      </c>
      <c r="I5" s="1147" t="s">
        <v>283</v>
      </c>
      <c r="J5" s="634" t="s">
        <v>138</v>
      </c>
      <c r="K5" s="635" t="s">
        <v>280</v>
      </c>
      <c r="L5" s="636">
        <v>101386743</v>
      </c>
      <c r="M5" s="636">
        <v>9754815.5</v>
      </c>
      <c r="N5" s="626" t="s">
        <v>703</v>
      </c>
      <c r="O5" s="637"/>
      <c r="P5" s="638">
        <f>M5/L5</f>
        <v>0.09621391526503618</v>
      </c>
      <c r="Q5" s="1149">
        <f>(M5+M6+M7)/G5</f>
        <v>0.026919105526232247</v>
      </c>
      <c r="R5" s="721" t="s">
        <v>701</v>
      </c>
      <c r="S5" s="570">
        <f>T5/L5</f>
        <v>0.9037860847349638</v>
      </c>
      <c r="T5" s="10">
        <f>L5-M5</f>
        <v>91631927.5</v>
      </c>
    </row>
    <row r="6" spans="1:20" ht="342.75" customHeight="1">
      <c r="A6" s="1047"/>
      <c r="B6" s="1098"/>
      <c r="C6" s="1050"/>
      <c r="D6" s="849"/>
      <c r="E6" s="1116"/>
      <c r="F6" s="1069"/>
      <c r="G6" s="1102"/>
      <c r="H6" s="1108"/>
      <c r="I6" s="1148"/>
      <c r="J6" s="629" t="s">
        <v>30</v>
      </c>
      <c r="K6" s="213" t="s">
        <v>289</v>
      </c>
      <c r="L6" s="640">
        <v>1000000</v>
      </c>
      <c r="M6" s="636">
        <f>N6+O6</f>
        <v>0</v>
      </c>
      <c r="N6" s="478"/>
      <c r="O6" s="641">
        <v>0</v>
      </c>
      <c r="P6" s="642">
        <f aca="true" t="shared" si="0" ref="P6:P65">M6/L6</f>
        <v>0</v>
      </c>
      <c r="Q6" s="1142"/>
      <c r="R6" s="639" t="s">
        <v>637</v>
      </c>
      <c r="S6" s="571">
        <f aca="true" t="shared" si="1" ref="S6:S57">T6/L6</f>
        <v>1</v>
      </c>
      <c r="T6" s="5">
        <f aca="true" t="shared" si="2" ref="T6:T57">L6-M6</f>
        <v>1000000</v>
      </c>
    </row>
    <row r="7" spans="1:20" ht="83.25" customHeight="1">
      <c r="A7" s="1048"/>
      <c r="B7" s="1099"/>
      <c r="C7" s="1051"/>
      <c r="D7" s="850"/>
      <c r="E7" s="1117"/>
      <c r="F7" s="1070"/>
      <c r="G7" s="1103"/>
      <c r="H7" s="1109"/>
      <c r="I7" s="1119"/>
      <c r="J7" s="643" t="s">
        <v>30</v>
      </c>
      <c r="K7" s="644" t="s">
        <v>289</v>
      </c>
      <c r="L7" s="645">
        <v>600000</v>
      </c>
      <c r="M7" s="636">
        <v>0</v>
      </c>
      <c r="N7" s="479">
        <v>0</v>
      </c>
      <c r="O7" s="641">
        <v>0</v>
      </c>
      <c r="P7" s="642">
        <f t="shared" si="0"/>
        <v>0</v>
      </c>
      <c r="Q7" s="1126"/>
      <c r="R7" s="639" t="s">
        <v>638</v>
      </c>
      <c r="S7" s="571">
        <f t="shared" si="1"/>
        <v>1</v>
      </c>
      <c r="T7" s="5">
        <f t="shared" si="2"/>
        <v>600000</v>
      </c>
    </row>
    <row r="8" spans="1:89" ht="167.25" customHeight="1">
      <c r="A8" s="646">
        <v>2</v>
      </c>
      <c r="B8" s="647" t="s">
        <v>63</v>
      </c>
      <c r="C8" s="643" t="s">
        <v>286</v>
      </c>
      <c r="D8" s="643" t="s">
        <v>611</v>
      </c>
      <c r="E8" s="648" t="s">
        <v>74</v>
      </c>
      <c r="F8" s="649" t="s">
        <v>8</v>
      </c>
      <c r="G8" s="650">
        <v>462724796.59</v>
      </c>
      <c r="H8" s="560" t="s">
        <v>63</v>
      </c>
      <c r="I8" s="554" t="s">
        <v>284</v>
      </c>
      <c r="J8" s="644" t="s">
        <v>138</v>
      </c>
      <c r="K8" s="644" t="s">
        <v>281</v>
      </c>
      <c r="L8" s="640">
        <v>13225052</v>
      </c>
      <c r="M8" s="636">
        <v>96798.25</v>
      </c>
      <c r="N8" s="719" t="s">
        <v>702</v>
      </c>
      <c r="O8" s="651"/>
      <c r="P8" s="642">
        <f t="shared" si="0"/>
        <v>0.007319309595153199</v>
      </c>
      <c r="Q8" s="652">
        <f>M8/G8</f>
        <v>0.00020919183651566583</v>
      </c>
      <c r="R8" s="717" t="s">
        <v>691</v>
      </c>
      <c r="S8" s="571">
        <f t="shared" si="1"/>
        <v>0.9926806904048469</v>
      </c>
      <c r="T8" s="5">
        <f t="shared" si="2"/>
        <v>13128253.75</v>
      </c>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row>
    <row r="9" spans="1:89" ht="126" customHeight="1">
      <c r="A9" s="1090">
        <v>3</v>
      </c>
      <c r="B9" s="1087" t="s">
        <v>64</v>
      </c>
      <c r="C9" s="1049" t="s">
        <v>285</v>
      </c>
      <c r="D9" s="1049" t="s">
        <v>612</v>
      </c>
      <c r="E9" s="1115" t="s">
        <v>75</v>
      </c>
      <c r="F9" s="1068" t="s">
        <v>8</v>
      </c>
      <c r="G9" s="1105">
        <v>400418989.26</v>
      </c>
      <c r="H9" s="1124" t="s">
        <v>519</v>
      </c>
      <c r="I9" s="1150" t="s">
        <v>330</v>
      </c>
      <c r="J9" s="1087" t="s">
        <v>138</v>
      </c>
      <c r="K9" s="1130" t="s">
        <v>316</v>
      </c>
      <c r="L9" s="1153">
        <v>178471075</v>
      </c>
      <c r="M9" s="1153">
        <f>N9</f>
        <v>11053466</v>
      </c>
      <c r="N9" s="480">
        <f>11457379-24513-379400</f>
        <v>11053466</v>
      </c>
      <c r="O9" s="1160"/>
      <c r="P9" s="1125">
        <f>M9/L9</f>
        <v>0.061934215390365074</v>
      </c>
      <c r="Q9" s="1125">
        <f>(M9+M11+M12)/G9</f>
        <v>0.15608232545489645</v>
      </c>
      <c r="R9" s="1155" t="s">
        <v>692</v>
      </c>
      <c r="S9" s="571"/>
      <c r="T9" s="5"/>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row>
    <row r="10" spans="1:89" s="152" customFormat="1" ht="409.5" customHeight="1">
      <c r="A10" s="1091"/>
      <c r="B10" s="1088"/>
      <c r="C10" s="1050"/>
      <c r="D10" s="849"/>
      <c r="E10" s="1116"/>
      <c r="F10" s="1069"/>
      <c r="G10" s="1102"/>
      <c r="H10" s="1108"/>
      <c r="I10" s="1151"/>
      <c r="J10" s="1089"/>
      <c r="K10" s="1131"/>
      <c r="L10" s="1154"/>
      <c r="M10" s="1154"/>
      <c r="N10" s="481" t="s">
        <v>479</v>
      </c>
      <c r="O10" s="1161"/>
      <c r="P10" s="1126"/>
      <c r="Q10" s="1142"/>
      <c r="R10" s="1156"/>
      <c r="S10" s="571">
        <f>T10/L9</f>
        <v>0.938065784609635</v>
      </c>
      <c r="T10" s="5">
        <f>L9-M9</f>
        <v>167417609</v>
      </c>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row>
    <row r="11" spans="1:20" s="136" customFormat="1" ht="348.75" customHeight="1">
      <c r="A11" s="1091"/>
      <c r="B11" s="1088"/>
      <c r="C11" s="1050"/>
      <c r="D11" s="849"/>
      <c r="E11" s="1116"/>
      <c r="F11" s="1069"/>
      <c r="G11" s="1102"/>
      <c r="H11" s="1108"/>
      <c r="I11" s="1151"/>
      <c r="J11" s="644" t="s">
        <v>141</v>
      </c>
      <c r="K11" s="1132"/>
      <c r="L11" s="340">
        <v>40518449.97</v>
      </c>
      <c r="M11" s="636">
        <f aca="true" t="shared" si="3" ref="M11:M29">N11+O11</f>
        <v>40518449.97</v>
      </c>
      <c r="N11" s="480">
        <v>40518449.97</v>
      </c>
      <c r="O11" s="482"/>
      <c r="P11" s="642">
        <f t="shared" si="0"/>
        <v>1</v>
      </c>
      <c r="Q11" s="1142"/>
      <c r="R11" s="639" t="s">
        <v>639</v>
      </c>
      <c r="S11" s="571">
        <f t="shared" si="1"/>
        <v>0</v>
      </c>
      <c r="T11" s="5">
        <f t="shared" si="2"/>
        <v>0</v>
      </c>
    </row>
    <row r="12" spans="1:20" s="136" customFormat="1" ht="375" customHeight="1">
      <c r="A12" s="1091"/>
      <c r="B12" s="1088"/>
      <c r="C12" s="1050"/>
      <c r="D12" s="849"/>
      <c r="E12" s="1116"/>
      <c r="F12" s="1069"/>
      <c r="G12" s="1102"/>
      <c r="H12" s="1108"/>
      <c r="I12" s="1151"/>
      <c r="J12" s="644" t="s">
        <v>395</v>
      </c>
      <c r="K12" s="653" t="s">
        <v>394</v>
      </c>
      <c r="L12" s="340">
        <v>10926411.03</v>
      </c>
      <c r="M12" s="654">
        <f t="shared" si="3"/>
        <v>10926411.03</v>
      </c>
      <c r="N12" s="392">
        <v>10926411.03</v>
      </c>
      <c r="O12" s="655">
        <f>10926411.03-N12</f>
        <v>0</v>
      </c>
      <c r="P12" s="642">
        <f t="shared" si="0"/>
        <v>1</v>
      </c>
      <c r="Q12" s="1142"/>
      <c r="R12" s="639" t="s">
        <v>640</v>
      </c>
      <c r="S12" s="571">
        <f t="shared" si="1"/>
        <v>0</v>
      </c>
      <c r="T12" s="5">
        <f t="shared" si="2"/>
        <v>0</v>
      </c>
    </row>
    <row r="13" spans="1:89" s="153" customFormat="1" ht="390" customHeight="1">
      <c r="A13" s="1092"/>
      <c r="B13" s="1089"/>
      <c r="C13" s="1051"/>
      <c r="D13" s="850"/>
      <c r="E13" s="1117"/>
      <c r="F13" s="1070"/>
      <c r="G13" s="1103"/>
      <c r="H13" s="1109"/>
      <c r="I13" s="1152"/>
      <c r="J13" s="644" t="s">
        <v>30</v>
      </c>
      <c r="K13" s="644" t="s">
        <v>317</v>
      </c>
      <c r="L13" s="340">
        <v>150000</v>
      </c>
      <c r="M13" s="636">
        <f t="shared" si="3"/>
        <v>150000</v>
      </c>
      <c r="N13" s="480">
        <v>150000</v>
      </c>
      <c r="O13" s="656"/>
      <c r="P13" s="642">
        <f t="shared" si="0"/>
        <v>1</v>
      </c>
      <c r="Q13" s="1126"/>
      <c r="R13" s="639" t="s">
        <v>641</v>
      </c>
      <c r="S13" s="571">
        <f t="shared" si="1"/>
        <v>0</v>
      </c>
      <c r="T13" s="5">
        <f t="shared" si="2"/>
        <v>0</v>
      </c>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row>
    <row r="14" spans="1:89" ht="308.25" customHeight="1">
      <c r="A14" s="1090">
        <v>4</v>
      </c>
      <c r="B14" s="1049" t="s">
        <v>65</v>
      </c>
      <c r="C14" s="1049" t="s">
        <v>168</v>
      </c>
      <c r="D14" s="1049" t="s">
        <v>612</v>
      </c>
      <c r="E14" s="1115" t="s">
        <v>76</v>
      </c>
      <c r="F14" s="1068" t="s">
        <v>8</v>
      </c>
      <c r="G14" s="1105">
        <v>433013258.18</v>
      </c>
      <c r="H14" s="1124" t="s">
        <v>519</v>
      </c>
      <c r="I14" s="933" t="s">
        <v>390</v>
      </c>
      <c r="J14" s="644" t="s">
        <v>138</v>
      </c>
      <c r="K14" s="644" t="s">
        <v>318</v>
      </c>
      <c r="L14" s="340">
        <v>354887803</v>
      </c>
      <c r="M14" s="636">
        <f t="shared" si="3"/>
        <v>88721951</v>
      </c>
      <c r="N14" s="483">
        <v>88721951</v>
      </c>
      <c r="O14" s="641"/>
      <c r="P14" s="642">
        <f t="shared" si="0"/>
        <v>0.250000000704448</v>
      </c>
      <c r="Q14" s="1125">
        <f>(M14+M15)/G14</f>
        <v>0.20558712537848972</v>
      </c>
      <c r="R14" s="639" t="s">
        <v>642</v>
      </c>
      <c r="S14" s="571">
        <f t="shared" si="1"/>
        <v>0.7499999992955521</v>
      </c>
      <c r="T14" s="5">
        <f t="shared" si="2"/>
        <v>266165852</v>
      </c>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row>
    <row r="15" spans="1:20" ht="204" customHeight="1">
      <c r="A15" s="1092"/>
      <c r="B15" s="1051"/>
      <c r="C15" s="1051"/>
      <c r="D15" s="850"/>
      <c r="E15" s="1117"/>
      <c r="F15" s="1070"/>
      <c r="G15" s="1103"/>
      <c r="H15" s="1109"/>
      <c r="I15" s="1119"/>
      <c r="J15" s="644" t="s">
        <v>30</v>
      </c>
      <c r="K15" s="644" t="s">
        <v>319</v>
      </c>
      <c r="L15" s="340">
        <v>300000</v>
      </c>
      <c r="M15" s="636">
        <f t="shared" si="3"/>
        <v>300000</v>
      </c>
      <c r="N15" s="484">
        <v>300000</v>
      </c>
      <c r="O15" s="641"/>
      <c r="P15" s="642">
        <f t="shared" si="0"/>
        <v>1</v>
      </c>
      <c r="Q15" s="1126"/>
      <c r="R15" s="639" t="s">
        <v>643</v>
      </c>
      <c r="S15" s="571">
        <f t="shared" si="1"/>
        <v>0</v>
      </c>
      <c r="T15" s="5">
        <f t="shared" si="2"/>
        <v>0</v>
      </c>
    </row>
    <row r="16" spans="1:20" ht="285" customHeight="1">
      <c r="A16" s="1046">
        <v>5</v>
      </c>
      <c r="B16" s="1113" t="s">
        <v>63</v>
      </c>
      <c r="C16" s="1087" t="s">
        <v>215</v>
      </c>
      <c r="D16" s="1087" t="s">
        <v>611</v>
      </c>
      <c r="E16" s="1052" t="s">
        <v>77</v>
      </c>
      <c r="F16" s="1055" t="s">
        <v>8</v>
      </c>
      <c r="G16" s="1058">
        <v>392633824.96</v>
      </c>
      <c r="H16" s="1061" t="s">
        <v>63</v>
      </c>
      <c r="I16" s="1127" t="s">
        <v>366</v>
      </c>
      <c r="J16" s="644" t="s">
        <v>141</v>
      </c>
      <c r="K16" s="644" t="s">
        <v>278</v>
      </c>
      <c r="L16" s="340">
        <v>31074718.09</v>
      </c>
      <c r="M16" s="636">
        <f t="shared" si="3"/>
        <v>31074718.09</v>
      </c>
      <c r="N16" s="484">
        <v>31074718.09</v>
      </c>
      <c r="O16" s="641"/>
      <c r="P16" s="642">
        <f t="shared" si="0"/>
        <v>1</v>
      </c>
      <c r="Q16" s="652">
        <f>M16/G16</f>
        <v>0.07914427162042337</v>
      </c>
      <c r="R16" s="717" t="s">
        <v>696</v>
      </c>
      <c r="S16" s="571">
        <f t="shared" si="1"/>
        <v>0</v>
      </c>
      <c r="T16" s="5">
        <f t="shared" si="2"/>
        <v>0</v>
      </c>
    </row>
    <row r="17" spans="1:20" ht="128.25" customHeight="1">
      <c r="A17" s="1047"/>
      <c r="B17" s="1118"/>
      <c r="C17" s="1088"/>
      <c r="D17" s="865"/>
      <c r="E17" s="1053"/>
      <c r="F17" s="1056"/>
      <c r="G17" s="1059"/>
      <c r="H17" s="1062"/>
      <c r="I17" s="1128"/>
      <c r="J17" s="644" t="s">
        <v>471</v>
      </c>
      <c r="K17" s="644" t="s">
        <v>472</v>
      </c>
      <c r="L17" s="340">
        <f>134201.25*0.85</f>
        <v>114071.0625</v>
      </c>
      <c r="M17" s="636">
        <f>N17+O17</f>
        <v>114071.0625</v>
      </c>
      <c r="N17" s="484">
        <v>0</v>
      </c>
      <c r="O17" s="641">
        <f>134201.25*0.85</f>
        <v>114071.0625</v>
      </c>
      <c r="P17" s="642">
        <f t="shared" si="0"/>
        <v>1</v>
      </c>
      <c r="Q17" s="652">
        <f>M17/G16</f>
        <v>0.0002905278538129544</v>
      </c>
      <c r="R17" s="639" t="s">
        <v>644</v>
      </c>
      <c r="S17" s="571"/>
      <c r="T17" s="5"/>
    </row>
    <row r="18" spans="1:20" ht="111" customHeight="1">
      <c r="A18" s="1048"/>
      <c r="B18" s="1114"/>
      <c r="C18" s="1089"/>
      <c r="D18" s="866"/>
      <c r="E18" s="1054"/>
      <c r="F18" s="1057"/>
      <c r="G18" s="1060"/>
      <c r="H18" s="1063"/>
      <c r="I18" s="1129"/>
      <c r="J18" s="644" t="s">
        <v>471</v>
      </c>
      <c r="K18" s="644" t="s">
        <v>627</v>
      </c>
      <c r="L18" s="340">
        <f>361507.25*0.85</f>
        <v>307281.1625</v>
      </c>
      <c r="M18" s="636">
        <f>N18+O18</f>
        <v>307281.1625</v>
      </c>
      <c r="N18" s="484">
        <v>0</v>
      </c>
      <c r="O18" s="641">
        <f>361507.25*0.85</f>
        <v>307281.1625</v>
      </c>
      <c r="P18" s="642">
        <f t="shared" si="0"/>
        <v>1</v>
      </c>
      <c r="Q18" s="652">
        <f>M18/G16</f>
        <v>0.0007826151058974723</v>
      </c>
      <c r="R18" s="639" t="s">
        <v>645</v>
      </c>
      <c r="S18" s="571"/>
      <c r="T18" s="5"/>
    </row>
    <row r="19" spans="1:20" ht="282.75" customHeight="1">
      <c r="A19" s="1046">
        <v>6</v>
      </c>
      <c r="B19" s="1113" t="s">
        <v>63</v>
      </c>
      <c r="C19" s="1087" t="s">
        <v>169</v>
      </c>
      <c r="D19" s="1087" t="s">
        <v>611</v>
      </c>
      <c r="E19" s="1052" t="s">
        <v>78</v>
      </c>
      <c r="F19" s="1055" t="s">
        <v>8</v>
      </c>
      <c r="G19" s="1058">
        <v>77931313.94</v>
      </c>
      <c r="H19" s="1061" t="s">
        <v>63</v>
      </c>
      <c r="I19" s="1127" t="s">
        <v>366</v>
      </c>
      <c r="J19" s="644" t="s">
        <v>141</v>
      </c>
      <c r="K19" s="644" t="s">
        <v>320</v>
      </c>
      <c r="L19" s="340">
        <f>19504849.28+97231.82</f>
        <v>19602081.1</v>
      </c>
      <c r="M19" s="636">
        <f t="shared" si="3"/>
        <v>16260597.42</v>
      </c>
      <c r="N19" s="484">
        <v>16260597.42</v>
      </c>
      <c r="O19" s="657"/>
      <c r="P19" s="642">
        <f t="shared" si="0"/>
        <v>0.8295342385865345</v>
      </c>
      <c r="Q19" s="652">
        <f>M19/G19</f>
        <v>0.2086529354877704</v>
      </c>
      <c r="R19" s="717" t="s">
        <v>693</v>
      </c>
      <c r="S19" s="571">
        <f t="shared" si="1"/>
        <v>0.1704657614134655</v>
      </c>
      <c r="T19" s="5">
        <f t="shared" si="2"/>
        <v>3341483.6800000016</v>
      </c>
    </row>
    <row r="20" spans="1:20" ht="179.25" customHeight="1">
      <c r="A20" s="1048"/>
      <c r="B20" s="1114"/>
      <c r="C20" s="1089"/>
      <c r="D20" s="866"/>
      <c r="E20" s="1054"/>
      <c r="F20" s="1057"/>
      <c r="G20" s="1060"/>
      <c r="H20" s="1063"/>
      <c r="I20" s="1129"/>
      <c r="J20" s="644" t="s">
        <v>471</v>
      </c>
      <c r="K20" s="644" t="s">
        <v>480</v>
      </c>
      <c r="L20" s="340">
        <v>44293.75</v>
      </c>
      <c r="M20" s="636">
        <f>N20+O20</f>
        <v>37649.68</v>
      </c>
      <c r="N20" s="484">
        <v>0</v>
      </c>
      <c r="O20" s="641">
        <v>37649.68</v>
      </c>
      <c r="P20" s="642">
        <f t="shared" si="0"/>
        <v>0.8499998306758855</v>
      </c>
      <c r="Q20" s="652">
        <f>M20/G19</f>
        <v>0.0004831136304077565</v>
      </c>
      <c r="R20" s="639" t="s">
        <v>646</v>
      </c>
      <c r="S20" s="571"/>
      <c r="T20" s="5"/>
    </row>
    <row r="21" spans="1:20" ht="263.25" customHeight="1">
      <c r="A21" s="1046">
        <v>7</v>
      </c>
      <c r="B21" s="1113" t="s">
        <v>63</v>
      </c>
      <c r="C21" s="1087" t="s">
        <v>170</v>
      </c>
      <c r="D21" s="1087" t="s">
        <v>611</v>
      </c>
      <c r="E21" s="1052" t="s">
        <v>78</v>
      </c>
      <c r="F21" s="1055" t="s">
        <v>8</v>
      </c>
      <c r="G21" s="1058">
        <v>429420137.85</v>
      </c>
      <c r="H21" s="1061" t="s">
        <v>63</v>
      </c>
      <c r="I21" s="1127" t="s">
        <v>366</v>
      </c>
      <c r="J21" s="644" t="s">
        <v>141</v>
      </c>
      <c r="K21" s="644" t="s">
        <v>279</v>
      </c>
      <c r="L21" s="340">
        <v>36122816.01</v>
      </c>
      <c r="M21" s="636">
        <f t="shared" si="3"/>
        <v>36122816.01</v>
      </c>
      <c r="N21" s="484">
        <v>36122816.01</v>
      </c>
      <c r="O21" s="641"/>
      <c r="P21" s="642">
        <f t="shared" si="0"/>
        <v>1</v>
      </c>
      <c r="Q21" s="652">
        <f>M21/G21</f>
        <v>0.08411998606040687</v>
      </c>
      <c r="R21" s="717" t="s">
        <v>694</v>
      </c>
      <c r="S21" s="571">
        <f t="shared" si="1"/>
        <v>0</v>
      </c>
      <c r="T21" s="5">
        <f t="shared" si="2"/>
        <v>0</v>
      </c>
    </row>
    <row r="22" spans="1:20" ht="154.5" customHeight="1">
      <c r="A22" s="1048"/>
      <c r="B22" s="1114"/>
      <c r="C22" s="1089"/>
      <c r="D22" s="866"/>
      <c r="E22" s="1054"/>
      <c r="F22" s="1057"/>
      <c r="G22" s="1060"/>
      <c r="H22" s="1063"/>
      <c r="I22" s="1129"/>
      <c r="J22" s="644" t="s">
        <v>471</v>
      </c>
      <c r="K22" s="644" t="s">
        <v>476</v>
      </c>
      <c r="L22" s="340">
        <v>397500</v>
      </c>
      <c r="M22" s="636">
        <f>N22+O22</f>
        <v>337874.99</v>
      </c>
      <c r="N22" s="484">
        <v>0</v>
      </c>
      <c r="O22" s="641">
        <v>337874.99</v>
      </c>
      <c r="P22" s="642">
        <f>M22/L22</f>
        <v>0.8499999748427672</v>
      </c>
      <c r="Q22" s="652">
        <f>M22/G21</f>
        <v>0.0007868168262710178</v>
      </c>
      <c r="R22" s="639" t="s">
        <v>647</v>
      </c>
      <c r="S22" s="571"/>
      <c r="T22" s="5"/>
    </row>
    <row r="23" spans="1:20" ht="184.5" customHeight="1">
      <c r="A23" s="1090">
        <v>8</v>
      </c>
      <c r="B23" s="1049" t="s">
        <v>66</v>
      </c>
      <c r="C23" s="1049" t="s">
        <v>67</v>
      </c>
      <c r="D23" s="1049" t="s">
        <v>612</v>
      </c>
      <c r="E23" s="1066" t="s">
        <v>214</v>
      </c>
      <c r="F23" s="1068" t="s">
        <v>68</v>
      </c>
      <c r="G23" s="834">
        <v>7850000</v>
      </c>
      <c r="H23" s="1071" t="s">
        <v>520</v>
      </c>
      <c r="I23" s="933" t="s">
        <v>163</v>
      </c>
      <c r="J23" s="644" t="s">
        <v>142</v>
      </c>
      <c r="K23" s="644" t="s">
        <v>456</v>
      </c>
      <c r="L23" s="340">
        <v>1851077.37</v>
      </c>
      <c r="M23" s="636">
        <f t="shared" si="3"/>
        <v>3316481.86</v>
      </c>
      <c r="N23" s="658">
        <v>0</v>
      </c>
      <c r="O23" s="515">
        <v>3316481.86</v>
      </c>
      <c r="P23" s="642">
        <f t="shared" si="0"/>
        <v>1.7916495084157393</v>
      </c>
      <c r="Q23" s="1125">
        <f>(M23+M24)/G23</f>
        <v>0.4288511923566879</v>
      </c>
      <c r="R23" s="639" t="s">
        <v>648</v>
      </c>
      <c r="S23" s="571">
        <f t="shared" si="1"/>
        <v>-0.7916495084157393</v>
      </c>
      <c r="T23" s="5">
        <f t="shared" si="2"/>
        <v>-1465404.4899999998</v>
      </c>
    </row>
    <row r="24" spans="1:20" ht="80.25" customHeight="1">
      <c r="A24" s="1092"/>
      <c r="B24" s="1051"/>
      <c r="C24" s="1051"/>
      <c r="D24" s="850"/>
      <c r="E24" s="1067"/>
      <c r="F24" s="1070"/>
      <c r="G24" s="1123"/>
      <c r="H24" s="1073"/>
      <c r="I24" s="1119"/>
      <c r="J24" s="659" t="s">
        <v>151</v>
      </c>
      <c r="K24" s="644" t="s">
        <v>290</v>
      </c>
      <c r="L24" s="340">
        <v>50000</v>
      </c>
      <c r="M24" s="636">
        <f t="shared" si="3"/>
        <v>50000</v>
      </c>
      <c r="N24" s="484">
        <v>50000</v>
      </c>
      <c r="O24" s="641"/>
      <c r="P24" s="642">
        <f t="shared" si="0"/>
        <v>1</v>
      </c>
      <c r="Q24" s="1126"/>
      <c r="R24" s="639" t="s">
        <v>649</v>
      </c>
      <c r="S24" s="571">
        <f t="shared" si="1"/>
        <v>0</v>
      </c>
      <c r="T24" s="5">
        <f t="shared" si="2"/>
        <v>0</v>
      </c>
    </row>
    <row r="25" spans="1:20" ht="214.5" customHeight="1">
      <c r="A25" s="1090">
        <v>9</v>
      </c>
      <c r="B25" s="1049" t="s">
        <v>122</v>
      </c>
      <c r="C25" s="1064" t="s">
        <v>171</v>
      </c>
      <c r="D25" s="1064" t="s">
        <v>618</v>
      </c>
      <c r="E25" s="1115" t="s">
        <v>121</v>
      </c>
      <c r="F25" s="1068" t="s">
        <v>8</v>
      </c>
      <c r="G25" s="1105">
        <v>120250460.58</v>
      </c>
      <c r="H25" s="1124" t="s">
        <v>122</v>
      </c>
      <c r="I25" s="933" t="s">
        <v>331</v>
      </c>
      <c r="J25" s="644" t="s">
        <v>141</v>
      </c>
      <c r="K25" s="213" t="s">
        <v>321</v>
      </c>
      <c r="L25" s="340">
        <v>8920521.79</v>
      </c>
      <c r="M25" s="636">
        <f t="shared" si="3"/>
        <v>8920521.79</v>
      </c>
      <c r="N25" s="480">
        <v>8920521.79</v>
      </c>
      <c r="O25" s="641"/>
      <c r="P25" s="642">
        <f t="shared" si="0"/>
        <v>1</v>
      </c>
      <c r="Q25" s="1125">
        <f>(M25+M26+M27+M28)/G25</f>
        <v>0.10790177540623937</v>
      </c>
      <c r="R25" s="639" t="s">
        <v>650</v>
      </c>
      <c r="S25" s="571">
        <f t="shared" si="1"/>
        <v>0</v>
      </c>
      <c r="T25" s="5">
        <f t="shared" si="2"/>
        <v>0</v>
      </c>
    </row>
    <row r="26" spans="1:20" ht="320.25" customHeight="1">
      <c r="A26" s="1091"/>
      <c r="B26" s="1050"/>
      <c r="C26" s="1077"/>
      <c r="D26" s="849"/>
      <c r="E26" s="1116"/>
      <c r="F26" s="1069"/>
      <c r="G26" s="1102"/>
      <c r="H26" s="1108"/>
      <c r="I26" s="1148"/>
      <c r="J26" s="644" t="s">
        <v>138</v>
      </c>
      <c r="K26" s="644" t="s">
        <v>332</v>
      </c>
      <c r="L26" s="645">
        <v>7905397.84</v>
      </c>
      <c r="M26" s="636">
        <f t="shared" si="3"/>
        <v>3914716.4</v>
      </c>
      <c r="N26" s="492">
        <v>3914716.4</v>
      </c>
      <c r="O26" s="641"/>
      <c r="P26" s="642">
        <f t="shared" si="0"/>
        <v>0.49519536894047067</v>
      </c>
      <c r="Q26" s="1142"/>
      <c r="R26" s="639" t="s">
        <v>651</v>
      </c>
      <c r="S26" s="571">
        <f t="shared" si="1"/>
        <v>0.5048046310595293</v>
      </c>
      <c r="T26" s="5">
        <f t="shared" si="2"/>
        <v>3990681.44</v>
      </c>
    </row>
    <row r="27" spans="1:20" ht="69.75" customHeight="1">
      <c r="A27" s="1091"/>
      <c r="B27" s="1050"/>
      <c r="C27" s="1077"/>
      <c r="D27" s="849"/>
      <c r="E27" s="1116"/>
      <c r="F27" s="1069"/>
      <c r="G27" s="1102"/>
      <c r="H27" s="1108"/>
      <c r="I27" s="1148"/>
      <c r="J27" s="659" t="s">
        <v>151</v>
      </c>
      <c r="K27" s="644" t="s">
        <v>322</v>
      </c>
      <c r="L27" s="645">
        <v>100000</v>
      </c>
      <c r="M27" s="636">
        <f t="shared" si="3"/>
        <v>100000</v>
      </c>
      <c r="N27" s="480">
        <v>100000</v>
      </c>
      <c r="O27" s="641"/>
      <c r="P27" s="642">
        <f t="shared" si="0"/>
        <v>1</v>
      </c>
      <c r="Q27" s="1142"/>
      <c r="R27" s="639" t="s">
        <v>652</v>
      </c>
      <c r="S27" s="571">
        <f t="shared" si="1"/>
        <v>0</v>
      </c>
      <c r="T27" s="5">
        <f t="shared" si="2"/>
        <v>0</v>
      </c>
    </row>
    <row r="28" spans="1:20" ht="60" customHeight="1">
      <c r="A28" s="1092"/>
      <c r="B28" s="1051"/>
      <c r="C28" s="1065"/>
      <c r="D28" s="850"/>
      <c r="E28" s="1117"/>
      <c r="F28" s="1070"/>
      <c r="G28" s="1103"/>
      <c r="H28" s="1109"/>
      <c r="I28" s="1119"/>
      <c r="J28" s="659" t="s">
        <v>151</v>
      </c>
      <c r="K28" s="644" t="s">
        <v>291</v>
      </c>
      <c r="L28" s="645">
        <v>40000</v>
      </c>
      <c r="M28" s="636">
        <f t="shared" si="3"/>
        <v>40000</v>
      </c>
      <c r="N28" s="480">
        <v>40000</v>
      </c>
      <c r="O28" s="641"/>
      <c r="P28" s="642">
        <f t="shared" si="0"/>
        <v>1</v>
      </c>
      <c r="Q28" s="1126"/>
      <c r="R28" s="639" t="s">
        <v>653</v>
      </c>
      <c r="S28" s="571">
        <f t="shared" si="1"/>
        <v>0</v>
      </c>
      <c r="T28" s="5">
        <f t="shared" si="2"/>
        <v>0</v>
      </c>
    </row>
    <row r="29" spans="1:20" ht="384" customHeight="1">
      <c r="A29" s="1090">
        <v>10</v>
      </c>
      <c r="B29" s="1049" t="s">
        <v>69</v>
      </c>
      <c r="C29" s="1049" t="s">
        <v>356</v>
      </c>
      <c r="D29" s="1049" t="s">
        <v>610</v>
      </c>
      <c r="E29" s="1066" t="s">
        <v>79</v>
      </c>
      <c r="F29" s="1068" t="s">
        <v>8</v>
      </c>
      <c r="G29" s="834">
        <v>13225586.65</v>
      </c>
      <c r="H29" s="1071" t="s">
        <v>69</v>
      </c>
      <c r="I29" s="933" t="s">
        <v>367</v>
      </c>
      <c r="J29" s="644" t="s">
        <v>141</v>
      </c>
      <c r="K29" s="644" t="s">
        <v>377</v>
      </c>
      <c r="L29" s="238">
        <v>2359075.47</v>
      </c>
      <c r="M29" s="636">
        <f t="shared" si="3"/>
        <v>2359075.47</v>
      </c>
      <c r="N29" s="480">
        <v>2359075.47</v>
      </c>
      <c r="O29" s="239"/>
      <c r="P29" s="642">
        <f t="shared" si="0"/>
        <v>1</v>
      </c>
      <c r="Q29" s="1125">
        <f>(M29)/G29</f>
        <v>0.17837208529422777</v>
      </c>
      <c r="R29" s="639" t="s">
        <v>654</v>
      </c>
      <c r="S29" s="571">
        <f t="shared" si="1"/>
        <v>0</v>
      </c>
      <c r="T29" s="5">
        <f t="shared" si="2"/>
        <v>0</v>
      </c>
    </row>
    <row r="30" spans="1:20" ht="96" customHeight="1">
      <c r="A30" s="1092"/>
      <c r="B30" s="1051"/>
      <c r="C30" s="1051"/>
      <c r="D30" s="850"/>
      <c r="E30" s="1067"/>
      <c r="F30" s="1070"/>
      <c r="G30" s="1123"/>
      <c r="H30" s="1073"/>
      <c r="I30" s="1119"/>
      <c r="J30" s="644" t="s">
        <v>30</v>
      </c>
      <c r="K30" s="644" t="s">
        <v>521</v>
      </c>
      <c r="L30" s="340">
        <v>0</v>
      </c>
      <c r="M30" s="340">
        <v>0</v>
      </c>
      <c r="N30" s="660">
        <v>0</v>
      </c>
      <c r="O30" s="485">
        <v>0</v>
      </c>
      <c r="P30" s="642" t="s">
        <v>210</v>
      </c>
      <c r="Q30" s="1126"/>
      <c r="R30" s="639" t="s">
        <v>655</v>
      </c>
      <c r="S30" s="571" t="e">
        <f t="shared" si="1"/>
        <v>#DIV/0!</v>
      </c>
      <c r="T30" s="5">
        <f t="shared" si="2"/>
        <v>0</v>
      </c>
    </row>
    <row r="31" spans="1:20" ht="217.5" customHeight="1">
      <c r="A31" s="1090">
        <v>11</v>
      </c>
      <c r="B31" s="1087" t="s">
        <v>70</v>
      </c>
      <c r="C31" s="1087" t="s">
        <v>172</v>
      </c>
      <c r="D31" s="1087" t="s">
        <v>612</v>
      </c>
      <c r="E31" s="1052" t="s">
        <v>80</v>
      </c>
      <c r="F31" s="1055" t="s">
        <v>8</v>
      </c>
      <c r="G31" s="1058">
        <v>49829552.14</v>
      </c>
      <c r="H31" s="1061" t="s">
        <v>519</v>
      </c>
      <c r="I31" s="1127" t="s">
        <v>275</v>
      </c>
      <c r="J31" s="644" t="s">
        <v>141</v>
      </c>
      <c r="K31" s="644" t="s">
        <v>378</v>
      </c>
      <c r="L31" s="238">
        <f>9646134.9+203643</f>
        <v>9849777.9</v>
      </c>
      <c r="M31" s="661">
        <f>N31+O31</f>
        <v>2351606.379</v>
      </c>
      <c r="N31" s="493">
        <f>2766595.74*0.85</f>
        <v>2351606.379</v>
      </c>
      <c r="O31" s="486"/>
      <c r="P31" s="642">
        <f t="shared" si="0"/>
        <v>0.2387471476894926</v>
      </c>
      <c r="Q31" s="1125">
        <f>M31/G31</f>
        <v>0.04719300651936383</v>
      </c>
      <c r="R31" s="639" t="s">
        <v>656</v>
      </c>
      <c r="S31" s="571">
        <f t="shared" si="1"/>
        <v>0.7612528523105073</v>
      </c>
      <c r="T31" s="5">
        <f t="shared" si="2"/>
        <v>7498171.521</v>
      </c>
    </row>
    <row r="32" spans="1:20" ht="124.5" customHeight="1">
      <c r="A32" s="1091"/>
      <c r="B32" s="1088"/>
      <c r="C32" s="1088"/>
      <c r="D32" s="865"/>
      <c r="E32" s="1053"/>
      <c r="F32" s="1056"/>
      <c r="G32" s="1059"/>
      <c r="H32" s="1062"/>
      <c r="I32" s="1128"/>
      <c r="J32" s="644" t="s">
        <v>30</v>
      </c>
      <c r="K32" s="644" t="s">
        <v>333</v>
      </c>
      <c r="L32" s="340">
        <v>1000</v>
      </c>
      <c r="M32" s="340">
        <v>1000</v>
      </c>
      <c r="N32" s="625">
        <v>1000</v>
      </c>
      <c r="O32" s="485">
        <v>0</v>
      </c>
      <c r="P32" s="642" t="s">
        <v>210</v>
      </c>
      <c r="Q32" s="1126"/>
      <c r="R32" s="639" t="s">
        <v>657</v>
      </c>
      <c r="S32" s="571">
        <f t="shared" si="1"/>
        <v>0</v>
      </c>
      <c r="T32" s="5">
        <f t="shared" si="2"/>
        <v>0</v>
      </c>
    </row>
    <row r="33" spans="1:20" ht="210" customHeight="1">
      <c r="A33" s="1092"/>
      <c r="B33" s="1089"/>
      <c r="C33" s="1089"/>
      <c r="D33" s="866"/>
      <c r="E33" s="1054"/>
      <c r="F33" s="1057"/>
      <c r="G33" s="1060"/>
      <c r="H33" s="1063"/>
      <c r="I33" s="1129"/>
      <c r="J33" s="644" t="s">
        <v>471</v>
      </c>
      <c r="K33" s="644" t="s">
        <v>482</v>
      </c>
      <c r="L33" s="340">
        <f>7969147.37*0.85</f>
        <v>6773775.2645</v>
      </c>
      <c r="M33" s="636">
        <f>N33+O33</f>
        <v>7605521.89</v>
      </c>
      <c r="N33" s="483">
        <v>7605521.89</v>
      </c>
      <c r="O33" s="641">
        <v>0</v>
      </c>
      <c r="P33" s="642">
        <f t="shared" si="0"/>
        <v>1.1227892265424007</v>
      </c>
      <c r="Q33" s="652">
        <f>M33/G31</f>
        <v>0.15263074949242358</v>
      </c>
      <c r="R33" s="639" t="s">
        <v>658</v>
      </c>
      <c r="S33" s="571"/>
      <c r="T33" s="5"/>
    </row>
    <row r="34" spans="1:20" ht="195" customHeight="1">
      <c r="A34" s="662">
        <v>12</v>
      </c>
      <c r="B34" s="663" t="s">
        <v>81</v>
      </c>
      <c r="C34" s="643" t="s">
        <v>287</v>
      </c>
      <c r="D34" s="643" t="s">
        <v>610</v>
      </c>
      <c r="E34" s="317" t="s">
        <v>335</v>
      </c>
      <c r="F34" s="649" t="s">
        <v>8</v>
      </c>
      <c r="G34" s="352">
        <v>26500000</v>
      </c>
      <c r="H34" s="561" t="s">
        <v>522</v>
      </c>
      <c r="I34" s="554" t="s">
        <v>167</v>
      </c>
      <c r="J34" s="644" t="s">
        <v>334</v>
      </c>
      <c r="K34" s="644" t="s">
        <v>292</v>
      </c>
      <c r="L34" s="640">
        <v>538872.96</v>
      </c>
      <c r="M34" s="636">
        <f>N34+O34</f>
        <v>538872.96</v>
      </c>
      <c r="N34" s="480">
        <v>538872.96</v>
      </c>
      <c r="O34" s="651"/>
      <c r="P34" s="642">
        <f t="shared" si="0"/>
        <v>1</v>
      </c>
      <c r="Q34" s="652">
        <f>M34/G34</f>
        <v>0.02033482867924528</v>
      </c>
      <c r="R34" s="639" t="s">
        <v>659</v>
      </c>
      <c r="S34" s="571">
        <f t="shared" si="1"/>
        <v>0</v>
      </c>
      <c r="T34" s="5">
        <f t="shared" si="2"/>
        <v>0</v>
      </c>
    </row>
    <row r="35" spans="1:20" ht="248.25" customHeight="1">
      <c r="A35" s="1074">
        <v>13</v>
      </c>
      <c r="B35" s="1064" t="s">
        <v>63</v>
      </c>
      <c r="C35" s="1064" t="s">
        <v>602</v>
      </c>
      <c r="D35" s="1064" t="s">
        <v>611</v>
      </c>
      <c r="E35" s="1049" t="s">
        <v>134</v>
      </c>
      <c r="F35" s="1106" t="s">
        <v>8</v>
      </c>
      <c r="G35" s="834">
        <v>75842841.9</v>
      </c>
      <c r="H35" s="1061" t="s">
        <v>63</v>
      </c>
      <c r="I35" s="851" t="s">
        <v>364</v>
      </c>
      <c r="J35" s="659" t="s">
        <v>141</v>
      </c>
      <c r="K35" s="644" t="s">
        <v>323</v>
      </c>
      <c r="L35" s="640">
        <v>101050.13</v>
      </c>
      <c r="M35" s="661">
        <f>N35+O35</f>
        <v>6582.4</v>
      </c>
      <c r="N35" s="631">
        <v>6582.4</v>
      </c>
      <c r="O35" s="664">
        <v>0</v>
      </c>
      <c r="P35" s="642">
        <f t="shared" si="0"/>
        <v>0.06513994588626457</v>
      </c>
      <c r="Q35" s="1125">
        <f>(M35+M36)/G35</f>
        <v>0.0035049051873674584</v>
      </c>
      <c r="R35" s="717" t="s">
        <v>695</v>
      </c>
      <c r="S35" s="571">
        <f t="shared" si="1"/>
        <v>0.9348600541137355</v>
      </c>
      <c r="T35" s="5">
        <f t="shared" si="2"/>
        <v>94467.73000000001</v>
      </c>
    </row>
    <row r="36" spans="1:20" ht="144.75" customHeight="1">
      <c r="A36" s="1076"/>
      <c r="B36" s="1065"/>
      <c r="C36" s="1065"/>
      <c r="D36" s="850"/>
      <c r="E36" s="1051"/>
      <c r="F36" s="1099"/>
      <c r="G36" s="1123"/>
      <c r="H36" s="1063"/>
      <c r="I36" s="869"/>
      <c r="J36" s="659" t="s">
        <v>384</v>
      </c>
      <c r="K36" s="644" t="s">
        <v>483</v>
      </c>
      <c r="L36" s="640">
        <v>259239.57</v>
      </c>
      <c r="M36" s="665">
        <v>259239.57</v>
      </c>
      <c r="N36" s="493">
        <v>0</v>
      </c>
      <c r="O36" s="651">
        <v>259239.57</v>
      </c>
      <c r="P36" s="642">
        <f t="shared" si="0"/>
        <v>1</v>
      </c>
      <c r="Q36" s="1126"/>
      <c r="R36" s="639" t="s">
        <v>660</v>
      </c>
      <c r="S36" s="571"/>
      <c r="T36" s="5"/>
    </row>
    <row r="37" spans="1:20" ht="247.5" customHeight="1">
      <c r="A37" s="1074">
        <v>14</v>
      </c>
      <c r="B37" s="1064" t="s">
        <v>63</v>
      </c>
      <c r="C37" s="1064" t="s">
        <v>173</v>
      </c>
      <c r="D37" s="1064" t="s">
        <v>611</v>
      </c>
      <c r="E37" s="1049" t="s">
        <v>82</v>
      </c>
      <c r="F37" s="1068" t="s">
        <v>8</v>
      </c>
      <c r="G37" s="834">
        <v>114675654.39</v>
      </c>
      <c r="H37" s="1061" t="s">
        <v>63</v>
      </c>
      <c r="I37" s="851" t="s">
        <v>366</v>
      </c>
      <c r="J37" s="644" t="s">
        <v>141</v>
      </c>
      <c r="K37" s="644" t="s">
        <v>381</v>
      </c>
      <c r="L37" s="640">
        <v>3378744.56</v>
      </c>
      <c r="M37" s="636">
        <v>872179.28</v>
      </c>
      <c r="N37" s="480">
        <v>872179.28</v>
      </c>
      <c r="O37" s="651"/>
      <c r="P37" s="642">
        <f>M37/L37</f>
        <v>0.25813708746304276</v>
      </c>
      <c r="Q37" s="1125">
        <f>(M37:M39)/G37</f>
        <v>0.0076056185128345445</v>
      </c>
      <c r="R37" s="718" t="s">
        <v>698</v>
      </c>
      <c r="S37" s="571">
        <f t="shared" si="1"/>
        <v>0.7418629125369572</v>
      </c>
      <c r="T37" s="5">
        <f t="shared" si="2"/>
        <v>2506565.2800000003</v>
      </c>
    </row>
    <row r="38" spans="1:20" ht="60.75" customHeight="1">
      <c r="A38" s="1075"/>
      <c r="B38" s="1077"/>
      <c r="C38" s="1077"/>
      <c r="D38" s="849"/>
      <c r="E38" s="1050"/>
      <c r="F38" s="1069"/>
      <c r="G38" s="835"/>
      <c r="H38" s="1062"/>
      <c r="I38" s="938"/>
      <c r="J38" s="644" t="s">
        <v>151</v>
      </c>
      <c r="K38" s="644" t="s">
        <v>376</v>
      </c>
      <c r="L38" s="640">
        <v>0</v>
      </c>
      <c r="M38" s="636">
        <v>0</v>
      </c>
      <c r="N38" s="473">
        <v>0</v>
      </c>
      <c r="O38" s="651">
        <v>0</v>
      </c>
      <c r="P38" s="642">
        <v>0</v>
      </c>
      <c r="Q38" s="1142"/>
      <c r="R38" s="639" t="s">
        <v>661</v>
      </c>
      <c r="S38" s="571" t="e">
        <f t="shared" si="1"/>
        <v>#DIV/0!</v>
      </c>
      <c r="T38" s="5">
        <f t="shared" si="2"/>
        <v>0</v>
      </c>
    </row>
    <row r="39" spans="1:20" ht="136.5" customHeight="1">
      <c r="A39" s="1076"/>
      <c r="B39" s="1065"/>
      <c r="C39" s="1065"/>
      <c r="D39" s="850"/>
      <c r="E39" s="1051"/>
      <c r="F39" s="1070"/>
      <c r="G39" s="1123"/>
      <c r="H39" s="1063"/>
      <c r="I39" s="869"/>
      <c r="J39" s="644" t="s">
        <v>384</v>
      </c>
      <c r="K39" s="644" t="s">
        <v>483</v>
      </c>
      <c r="L39" s="666">
        <v>225882.28</v>
      </c>
      <c r="M39" s="636">
        <f>N39+O39</f>
        <v>186679.77</v>
      </c>
      <c r="N39" s="473">
        <v>0</v>
      </c>
      <c r="O39" s="651">
        <v>186679.77</v>
      </c>
      <c r="P39" s="642">
        <v>0</v>
      </c>
      <c r="Q39" s="1126"/>
      <c r="R39" s="639" t="s">
        <v>662</v>
      </c>
      <c r="S39" s="571">
        <f t="shared" si="1"/>
        <v>0.17355283468893623</v>
      </c>
      <c r="T39" s="5">
        <f t="shared" si="2"/>
        <v>39202.51000000001</v>
      </c>
    </row>
    <row r="40" spans="1:20" ht="306" customHeight="1">
      <c r="A40" s="1074">
        <v>15</v>
      </c>
      <c r="B40" s="1064" t="s">
        <v>63</v>
      </c>
      <c r="C40" s="1064" t="s">
        <v>365</v>
      </c>
      <c r="D40" s="1064" t="s">
        <v>611</v>
      </c>
      <c r="E40" s="1049" t="s">
        <v>82</v>
      </c>
      <c r="F40" s="1068" t="s">
        <v>8</v>
      </c>
      <c r="G40" s="834">
        <v>97211812.73</v>
      </c>
      <c r="H40" s="1061" t="s">
        <v>63</v>
      </c>
      <c r="I40" s="851" t="s">
        <v>366</v>
      </c>
      <c r="J40" s="644" t="s">
        <v>141</v>
      </c>
      <c r="K40" s="644" t="s">
        <v>382</v>
      </c>
      <c r="L40" s="238">
        <v>1372882.5</v>
      </c>
      <c r="M40" s="487">
        <f>N40+O40</f>
        <v>682903.82</v>
      </c>
      <c r="N40" s="478">
        <v>682903.82</v>
      </c>
      <c r="O40" s="239"/>
      <c r="P40" s="488">
        <f t="shared" si="0"/>
        <v>0.49742335560399376</v>
      </c>
      <c r="Q40" s="1167">
        <f>(M40+M41)/G40</f>
        <v>0.014754757469483513</v>
      </c>
      <c r="R40" s="572" t="s">
        <v>697</v>
      </c>
      <c r="S40" s="571">
        <f t="shared" si="1"/>
        <v>0.5025766443960062</v>
      </c>
      <c r="T40" s="5">
        <f t="shared" si="2"/>
        <v>689978.68</v>
      </c>
    </row>
    <row r="41" spans="1:20" ht="125.25" customHeight="1">
      <c r="A41" s="1076"/>
      <c r="B41" s="1065"/>
      <c r="C41" s="1065"/>
      <c r="D41" s="850"/>
      <c r="E41" s="1051"/>
      <c r="F41" s="1070"/>
      <c r="G41" s="1123"/>
      <c r="H41" s="1063"/>
      <c r="I41" s="869"/>
      <c r="J41" s="659" t="s">
        <v>384</v>
      </c>
      <c r="K41" s="644" t="s">
        <v>370</v>
      </c>
      <c r="L41" s="238">
        <v>910378.05</v>
      </c>
      <c r="M41" s="487">
        <f>N41+O41</f>
        <v>751432.9</v>
      </c>
      <c r="N41" s="473">
        <v>0</v>
      </c>
      <c r="O41" s="486">
        <v>751432.9</v>
      </c>
      <c r="P41" s="488">
        <v>1</v>
      </c>
      <c r="Q41" s="1168"/>
      <c r="R41" s="572" t="s">
        <v>663</v>
      </c>
      <c r="S41" s="571">
        <f t="shared" si="1"/>
        <v>0.17459246738209475</v>
      </c>
      <c r="T41" s="5">
        <f t="shared" si="2"/>
        <v>158945.15000000002</v>
      </c>
    </row>
    <row r="42" spans="1:20" ht="105" customHeight="1">
      <c r="A42" s="1074">
        <v>16</v>
      </c>
      <c r="B42" s="1078" t="s">
        <v>122</v>
      </c>
      <c r="C42" s="1049" t="s">
        <v>174</v>
      </c>
      <c r="D42" s="1049" t="s">
        <v>618</v>
      </c>
      <c r="E42" s="1120" t="s">
        <v>147</v>
      </c>
      <c r="F42" s="1068" t="s">
        <v>8</v>
      </c>
      <c r="G42" s="834">
        <v>126000000</v>
      </c>
      <c r="H42" s="1061" t="s">
        <v>122</v>
      </c>
      <c r="I42" s="851" t="s">
        <v>275</v>
      </c>
      <c r="J42" s="1087" t="s">
        <v>141</v>
      </c>
      <c r="K42" s="1130" t="s">
        <v>481</v>
      </c>
      <c r="L42" s="1133">
        <v>6710623.16</v>
      </c>
      <c r="M42" s="1133">
        <f>N42+O42</f>
        <v>2486852.63</v>
      </c>
      <c r="N42" s="1136">
        <v>2486852.63</v>
      </c>
      <c r="O42" s="1139">
        <v>0</v>
      </c>
      <c r="P42" s="1125">
        <f>M42/L42</f>
        <v>0.3705844555276741</v>
      </c>
      <c r="Q42" s="1125">
        <f>M42/G42</f>
        <v>0.019736925634920632</v>
      </c>
      <c r="R42" s="1162" t="s">
        <v>664</v>
      </c>
      <c r="S42" s="571">
        <f t="shared" si="1"/>
        <v>0.629415544472326</v>
      </c>
      <c r="T42" s="5">
        <f t="shared" si="2"/>
        <v>4223770.53</v>
      </c>
    </row>
    <row r="43" spans="1:20" ht="139.5" customHeight="1">
      <c r="A43" s="1075"/>
      <c r="B43" s="1079"/>
      <c r="C43" s="1050"/>
      <c r="D43" s="849"/>
      <c r="E43" s="1121"/>
      <c r="F43" s="1069"/>
      <c r="G43" s="835"/>
      <c r="H43" s="1062"/>
      <c r="I43" s="938"/>
      <c r="J43" s="1088"/>
      <c r="K43" s="1131"/>
      <c r="L43" s="1134"/>
      <c r="M43" s="1134"/>
      <c r="N43" s="1137"/>
      <c r="O43" s="1140"/>
      <c r="P43" s="1142"/>
      <c r="Q43" s="1142"/>
      <c r="R43" s="1163"/>
      <c r="S43" s="571" t="e">
        <f t="shared" si="1"/>
        <v>#DIV/0!</v>
      </c>
      <c r="T43" s="5">
        <f t="shared" si="2"/>
        <v>0</v>
      </c>
    </row>
    <row r="44" spans="1:20" ht="151.5" customHeight="1">
      <c r="A44" s="1075"/>
      <c r="B44" s="1079"/>
      <c r="C44" s="1050"/>
      <c r="D44" s="849"/>
      <c r="E44" s="1121"/>
      <c r="F44" s="1069"/>
      <c r="G44" s="835"/>
      <c r="H44" s="1062"/>
      <c r="I44" s="938"/>
      <c r="J44" s="1089"/>
      <c r="K44" s="1132"/>
      <c r="L44" s="1135"/>
      <c r="M44" s="1135"/>
      <c r="N44" s="1138"/>
      <c r="O44" s="1141"/>
      <c r="P44" s="1126"/>
      <c r="Q44" s="1126"/>
      <c r="R44" s="1156"/>
      <c r="S44" s="571"/>
      <c r="T44" s="5"/>
    </row>
    <row r="45" spans="1:20" ht="149.25" customHeight="1">
      <c r="A45" s="1075"/>
      <c r="B45" s="1079"/>
      <c r="C45" s="1050"/>
      <c r="D45" s="849"/>
      <c r="E45" s="1121"/>
      <c r="F45" s="1069"/>
      <c r="G45" s="835"/>
      <c r="H45" s="1062"/>
      <c r="I45" s="938"/>
      <c r="J45" s="667" t="s">
        <v>141</v>
      </c>
      <c r="K45" s="668" t="s">
        <v>473</v>
      </c>
      <c r="L45" s="669">
        <v>1604834.94</v>
      </c>
      <c r="M45" s="669">
        <f>N45+O45</f>
        <v>1604834.94</v>
      </c>
      <c r="N45" s="480">
        <v>1604834.94</v>
      </c>
      <c r="O45" s="514">
        <v>0</v>
      </c>
      <c r="P45" s="642">
        <f>M45/L45</f>
        <v>1</v>
      </c>
      <c r="Q45" s="642">
        <f>M45/G42</f>
        <v>0.012736785238095238</v>
      </c>
      <c r="R45" s="670" t="s">
        <v>665</v>
      </c>
      <c r="S45" s="571"/>
      <c r="T45" s="5"/>
    </row>
    <row r="46" spans="1:20" ht="409.5" customHeight="1">
      <c r="A46" s="1076"/>
      <c r="B46" s="1080"/>
      <c r="C46" s="1051"/>
      <c r="D46" s="850"/>
      <c r="E46" s="1122"/>
      <c r="F46" s="1070"/>
      <c r="G46" s="1123"/>
      <c r="H46" s="1063"/>
      <c r="I46" s="869"/>
      <c r="J46" s="667" t="s">
        <v>410</v>
      </c>
      <c r="K46" s="671" t="s">
        <v>500</v>
      </c>
      <c r="L46" s="669">
        <v>30000</v>
      </c>
      <c r="M46" s="669">
        <f>N46+O46</f>
        <v>30000</v>
      </c>
      <c r="N46" s="478">
        <v>30000</v>
      </c>
      <c r="O46" s="672"/>
      <c r="P46" s="642">
        <f>M46/L46</f>
        <v>1</v>
      </c>
      <c r="Q46" s="642">
        <f>M46/G42</f>
        <v>0.0002380952380952381</v>
      </c>
      <c r="R46" s="670" t="s">
        <v>666</v>
      </c>
      <c r="S46" s="571"/>
      <c r="T46" s="5"/>
    </row>
    <row r="47" spans="1:20" ht="30" customHeight="1">
      <c r="A47" s="1074">
        <v>17</v>
      </c>
      <c r="B47" s="1064" t="s">
        <v>205</v>
      </c>
      <c r="C47" s="1049" t="s">
        <v>387</v>
      </c>
      <c r="D47" s="1049" t="s">
        <v>612</v>
      </c>
      <c r="E47" s="1081" t="s">
        <v>388</v>
      </c>
      <c r="F47" s="1068" t="s">
        <v>206</v>
      </c>
      <c r="G47" s="1084">
        <v>6993444</v>
      </c>
      <c r="H47" s="1071"/>
      <c r="I47" s="851" t="s">
        <v>389</v>
      </c>
      <c r="J47" s="644" t="s">
        <v>296</v>
      </c>
      <c r="K47" s="1130" t="s">
        <v>295</v>
      </c>
      <c r="L47" s="640">
        <v>6975444</v>
      </c>
      <c r="M47" s="640">
        <v>6975444</v>
      </c>
      <c r="N47" s="478">
        <v>6975444</v>
      </c>
      <c r="O47" s="651"/>
      <c r="P47" s="642">
        <f t="shared" si="0"/>
        <v>1</v>
      </c>
      <c r="Q47" s="1125">
        <f>(M47+M48+M49+M50)/G47</f>
        <v>2.064668566731928</v>
      </c>
      <c r="R47" s="1162" t="s">
        <v>667</v>
      </c>
      <c r="S47" s="571">
        <f t="shared" si="1"/>
        <v>0</v>
      </c>
      <c r="T47" s="5">
        <f t="shared" si="2"/>
        <v>0</v>
      </c>
    </row>
    <row r="48" spans="1:20" ht="30">
      <c r="A48" s="1075"/>
      <c r="B48" s="1077"/>
      <c r="C48" s="1050"/>
      <c r="D48" s="849"/>
      <c r="E48" s="1082"/>
      <c r="F48" s="1069"/>
      <c r="G48" s="1085"/>
      <c r="H48" s="1072"/>
      <c r="I48" s="938"/>
      <c r="J48" s="653" t="s">
        <v>299</v>
      </c>
      <c r="K48" s="1131"/>
      <c r="L48" s="636">
        <v>6993444</v>
      </c>
      <c r="M48" s="636">
        <v>6993444</v>
      </c>
      <c r="N48" s="489">
        <v>6993444</v>
      </c>
      <c r="O48" s="673"/>
      <c r="P48" s="642">
        <f t="shared" si="0"/>
        <v>1</v>
      </c>
      <c r="Q48" s="1142"/>
      <c r="R48" s="1163"/>
      <c r="S48" s="571">
        <f t="shared" si="1"/>
        <v>0</v>
      </c>
      <c r="T48" s="5">
        <f t="shared" si="2"/>
        <v>0</v>
      </c>
    </row>
    <row r="49" spans="1:20" ht="75.75" customHeight="1">
      <c r="A49" s="1075"/>
      <c r="B49" s="1077"/>
      <c r="C49" s="1050"/>
      <c r="D49" s="849"/>
      <c r="E49" s="1082"/>
      <c r="F49" s="1069"/>
      <c r="G49" s="1085"/>
      <c r="H49" s="1072"/>
      <c r="I49" s="938"/>
      <c r="J49" s="644" t="s">
        <v>297</v>
      </c>
      <c r="K49" s="1131"/>
      <c r="L49" s="640">
        <v>452256</v>
      </c>
      <c r="M49" s="636">
        <f>N49+O49</f>
        <v>452256</v>
      </c>
      <c r="N49" s="478">
        <v>452256</v>
      </c>
      <c r="O49" s="651"/>
      <c r="P49" s="642">
        <f t="shared" si="0"/>
        <v>1</v>
      </c>
      <c r="Q49" s="1142"/>
      <c r="R49" s="1163"/>
      <c r="S49" s="571">
        <f t="shared" si="1"/>
        <v>0</v>
      </c>
      <c r="T49" s="5">
        <f t="shared" si="2"/>
        <v>0</v>
      </c>
    </row>
    <row r="50" spans="1:20" ht="123.75" customHeight="1">
      <c r="A50" s="1076"/>
      <c r="B50" s="1065"/>
      <c r="C50" s="1051"/>
      <c r="D50" s="850"/>
      <c r="E50" s="1083"/>
      <c r="F50" s="1070"/>
      <c r="G50" s="1086"/>
      <c r="H50" s="1073"/>
      <c r="I50" s="869"/>
      <c r="J50" s="644" t="s">
        <v>298</v>
      </c>
      <c r="K50" s="1132"/>
      <c r="L50" s="640">
        <v>18000</v>
      </c>
      <c r="M50" s="636">
        <f>N50+O50</f>
        <v>18000</v>
      </c>
      <c r="N50" s="478">
        <v>18000</v>
      </c>
      <c r="O50" s="651"/>
      <c r="P50" s="674">
        <f t="shared" si="0"/>
        <v>1</v>
      </c>
      <c r="Q50" s="1126"/>
      <c r="R50" s="1156"/>
      <c r="S50" s="571">
        <f t="shared" si="1"/>
        <v>0</v>
      </c>
      <c r="T50" s="5">
        <f t="shared" si="2"/>
        <v>0</v>
      </c>
    </row>
    <row r="51" spans="1:20" ht="318" customHeight="1">
      <c r="A51" s="646">
        <v>18</v>
      </c>
      <c r="B51" s="675" t="s">
        <v>205</v>
      </c>
      <c r="C51" s="643" t="s">
        <v>344</v>
      </c>
      <c r="D51" s="643" t="s">
        <v>612</v>
      </c>
      <c r="E51" s="237" t="s">
        <v>345</v>
      </c>
      <c r="F51" s="649" t="s">
        <v>8</v>
      </c>
      <c r="G51" s="555">
        <v>30250000</v>
      </c>
      <c r="H51" s="561" t="s">
        <v>523</v>
      </c>
      <c r="I51" s="629" t="s">
        <v>368</v>
      </c>
      <c r="J51" s="643" t="s">
        <v>141</v>
      </c>
      <c r="K51" s="676" t="s">
        <v>354</v>
      </c>
      <c r="L51" s="640">
        <v>1127855.33</v>
      </c>
      <c r="M51" s="640">
        <f>N51+O51</f>
        <v>1010036.8899999999</v>
      </c>
      <c r="N51" s="478">
        <f>139888.21+870022.84+125.84</f>
        <v>1010036.8899999999</v>
      </c>
      <c r="O51" s="664"/>
      <c r="P51" s="642">
        <f t="shared" si="0"/>
        <v>0.8955376306994974</v>
      </c>
      <c r="Q51" s="642">
        <f>M51/G51</f>
        <v>0.03338964925619834</v>
      </c>
      <c r="R51" s="639" t="s">
        <v>668</v>
      </c>
      <c r="S51" s="571">
        <f t="shared" si="1"/>
        <v>0.10446236930050255</v>
      </c>
      <c r="T51" s="5">
        <f t="shared" si="2"/>
        <v>117818.44000000018</v>
      </c>
    </row>
    <row r="52" spans="1:20" ht="146.25" customHeight="1">
      <c r="A52" s="1046">
        <v>19</v>
      </c>
      <c r="B52" s="1113" t="s">
        <v>122</v>
      </c>
      <c r="C52" s="1087" t="s">
        <v>350</v>
      </c>
      <c r="D52" s="1087" t="s">
        <v>618</v>
      </c>
      <c r="E52" s="1052" t="s">
        <v>353</v>
      </c>
      <c r="F52" s="1055" t="s">
        <v>8</v>
      </c>
      <c r="G52" s="1058">
        <v>98373415</v>
      </c>
      <c r="H52" s="1061" t="s">
        <v>122</v>
      </c>
      <c r="I52" s="1127" t="s">
        <v>275</v>
      </c>
      <c r="J52" s="643" t="s">
        <v>141</v>
      </c>
      <c r="K52" s="676" t="s">
        <v>355</v>
      </c>
      <c r="L52" s="640">
        <v>25434805</v>
      </c>
      <c r="M52" s="640">
        <v>0</v>
      </c>
      <c r="N52" s="617">
        <v>0</v>
      </c>
      <c r="O52" s="664">
        <f>M52</f>
        <v>0</v>
      </c>
      <c r="P52" s="642">
        <f t="shared" si="0"/>
        <v>0</v>
      </c>
      <c r="Q52" s="642">
        <f>M52/G52</f>
        <v>0</v>
      </c>
      <c r="R52" s="639" t="s">
        <v>669</v>
      </c>
      <c r="S52" s="571">
        <f t="shared" si="1"/>
        <v>1</v>
      </c>
      <c r="T52" s="5">
        <f t="shared" si="2"/>
        <v>25434805</v>
      </c>
    </row>
    <row r="53" spans="1:20" ht="66" customHeight="1">
      <c r="A53" s="1048"/>
      <c r="B53" s="1114"/>
      <c r="C53" s="1089"/>
      <c r="D53" s="866"/>
      <c r="E53" s="1054"/>
      <c r="F53" s="1057"/>
      <c r="G53" s="1060"/>
      <c r="H53" s="1063"/>
      <c r="I53" s="1129"/>
      <c r="J53" s="634" t="s">
        <v>493</v>
      </c>
      <c r="K53" s="677" t="s">
        <v>476</v>
      </c>
      <c r="L53" s="636">
        <v>0</v>
      </c>
      <c r="M53" s="636">
        <v>0</v>
      </c>
      <c r="N53" s="618">
        <v>0</v>
      </c>
      <c r="O53" s="678">
        <v>0</v>
      </c>
      <c r="P53" s="638"/>
      <c r="Q53" s="638"/>
      <c r="R53" s="679" t="s">
        <v>670</v>
      </c>
      <c r="S53" s="571"/>
      <c r="T53" s="5"/>
    </row>
    <row r="54" spans="1:20" ht="212.25" customHeight="1">
      <c r="A54" s="1046">
        <v>20</v>
      </c>
      <c r="B54" s="1049" t="s">
        <v>69</v>
      </c>
      <c r="C54" s="1049" t="s">
        <v>351</v>
      </c>
      <c r="D54" s="1049" t="s">
        <v>610</v>
      </c>
      <c r="E54" s="1066" t="s">
        <v>352</v>
      </c>
      <c r="F54" s="1068" t="s">
        <v>8</v>
      </c>
      <c r="G54" s="834">
        <v>18098660.44</v>
      </c>
      <c r="H54" s="1061" t="s">
        <v>524</v>
      </c>
      <c r="I54" s="851" t="s">
        <v>275</v>
      </c>
      <c r="J54" s="680" t="s">
        <v>141</v>
      </c>
      <c r="K54" s="681" t="s">
        <v>393</v>
      </c>
      <c r="L54" s="645">
        <v>623121.87</v>
      </c>
      <c r="M54" s="645">
        <v>554433.1</v>
      </c>
      <c r="N54" s="478">
        <v>554433.1</v>
      </c>
      <c r="O54" s="657"/>
      <c r="P54" s="682">
        <f t="shared" si="0"/>
        <v>0.8897667161000142</v>
      </c>
      <c r="Q54" s="1125">
        <f>M54/G54</f>
        <v>0.030633930165054796</v>
      </c>
      <c r="R54" s="639" t="s">
        <v>671</v>
      </c>
      <c r="S54" s="571">
        <f t="shared" si="1"/>
        <v>0.11023328389998575</v>
      </c>
      <c r="T54" s="5">
        <f t="shared" si="2"/>
        <v>68688.77000000002</v>
      </c>
    </row>
    <row r="55" spans="1:20" ht="91.5" customHeight="1">
      <c r="A55" s="1048"/>
      <c r="B55" s="1051"/>
      <c r="C55" s="1051"/>
      <c r="D55" s="850"/>
      <c r="E55" s="1067"/>
      <c r="F55" s="1070"/>
      <c r="G55" s="1123"/>
      <c r="H55" s="1063"/>
      <c r="I55" s="869"/>
      <c r="J55" s="643" t="s">
        <v>391</v>
      </c>
      <c r="K55" s="683" t="s">
        <v>392</v>
      </c>
      <c r="L55" s="645">
        <v>72625.27</v>
      </c>
      <c r="M55" s="645">
        <f>O55</f>
        <v>0</v>
      </c>
      <c r="N55" s="618">
        <v>0</v>
      </c>
      <c r="O55" s="657">
        <v>0</v>
      </c>
      <c r="P55" s="682">
        <f t="shared" si="0"/>
        <v>0</v>
      </c>
      <c r="Q55" s="1126"/>
      <c r="R55" s="639" t="s">
        <v>672</v>
      </c>
      <c r="S55" s="571">
        <f t="shared" si="1"/>
        <v>1</v>
      </c>
      <c r="T55" s="5">
        <f t="shared" si="2"/>
        <v>72625.27</v>
      </c>
    </row>
    <row r="56" spans="1:20" ht="169.5" customHeight="1">
      <c r="A56" s="684">
        <v>21</v>
      </c>
      <c r="B56" s="680" t="s">
        <v>205</v>
      </c>
      <c r="C56" s="680" t="s">
        <v>379</v>
      </c>
      <c r="D56" s="680" t="s">
        <v>612</v>
      </c>
      <c r="E56" s="633" t="s">
        <v>380</v>
      </c>
      <c r="F56" s="685" t="s">
        <v>8</v>
      </c>
      <c r="G56" s="627">
        <v>38841252.12</v>
      </c>
      <c r="H56" s="632" t="s">
        <v>525</v>
      </c>
      <c r="I56" s="628" t="s">
        <v>275</v>
      </c>
      <c r="J56" s="680" t="s">
        <v>141</v>
      </c>
      <c r="K56" s="681" t="s">
        <v>484</v>
      </c>
      <c r="L56" s="686">
        <v>638862.01</v>
      </c>
      <c r="M56" s="686">
        <f>N56+O56</f>
        <v>588414.285</v>
      </c>
      <c r="N56" s="478">
        <v>588414.285</v>
      </c>
      <c r="O56" s="687"/>
      <c r="P56" s="688">
        <f>M56/L56</f>
        <v>0.92103502131861</v>
      </c>
      <c r="Q56" s="688">
        <f>M56/G56</f>
        <v>0.015149209999257873</v>
      </c>
      <c r="R56" s="689" t="s">
        <v>673</v>
      </c>
      <c r="S56" s="571">
        <f t="shared" si="1"/>
        <v>0.07896497868139002</v>
      </c>
      <c r="T56" s="5">
        <f t="shared" si="2"/>
        <v>50447.72499999998</v>
      </c>
    </row>
    <row r="57" spans="1:20" ht="174" customHeight="1">
      <c r="A57" s="684">
        <v>22</v>
      </c>
      <c r="B57" s="680" t="s">
        <v>485</v>
      </c>
      <c r="C57" s="680" t="s">
        <v>407</v>
      </c>
      <c r="D57" s="680" t="s">
        <v>618</v>
      </c>
      <c r="E57" s="633" t="s">
        <v>408</v>
      </c>
      <c r="F57" s="685" t="s">
        <v>28</v>
      </c>
      <c r="G57" s="627">
        <v>79966739</v>
      </c>
      <c r="H57" s="630" t="s">
        <v>524</v>
      </c>
      <c r="I57" s="628" t="s">
        <v>375</v>
      </c>
      <c r="J57" s="680" t="s">
        <v>409</v>
      </c>
      <c r="K57" s="668" t="s">
        <v>486</v>
      </c>
      <c r="L57" s="686">
        <v>46844.265</v>
      </c>
      <c r="M57" s="686">
        <v>46844.265</v>
      </c>
      <c r="N57" s="245">
        <v>46844.27</v>
      </c>
      <c r="O57" s="687"/>
      <c r="P57" s="688">
        <f t="shared" si="0"/>
        <v>1</v>
      </c>
      <c r="Q57" s="688">
        <f>M57/G57</f>
        <v>0.0005857968648690301</v>
      </c>
      <c r="R57" s="690" t="s">
        <v>674</v>
      </c>
      <c r="S57" s="397">
        <f t="shared" si="1"/>
        <v>0</v>
      </c>
      <c r="T57" s="404">
        <f t="shared" si="2"/>
        <v>0</v>
      </c>
    </row>
    <row r="58" spans="1:20" ht="210" customHeight="1" thickBot="1">
      <c r="A58" s="646">
        <v>23</v>
      </c>
      <c r="B58" s="680" t="s">
        <v>415</v>
      </c>
      <c r="C58" s="680" t="s">
        <v>416</v>
      </c>
      <c r="D58" s="680" t="s">
        <v>612</v>
      </c>
      <c r="E58" s="633" t="s">
        <v>417</v>
      </c>
      <c r="F58" s="685" t="s">
        <v>10</v>
      </c>
      <c r="G58" s="627">
        <v>832307</v>
      </c>
      <c r="H58" s="630" t="s">
        <v>526</v>
      </c>
      <c r="I58" s="628" t="s">
        <v>275</v>
      </c>
      <c r="J58" s="680" t="s">
        <v>418</v>
      </c>
      <c r="K58" s="691" t="s">
        <v>419</v>
      </c>
      <c r="L58" s="645">
        <v>262855.24</v>
      </c>
      <c r="M58" s="645">
        <v>262855.24</v>
      </c>
      <c r="N58" s="494">
        <v>262855.24</v>
      </c>
      <c r="O58" s="657"/>
      <c r="P58" s="642">
        <f t="shared" si="0"/>
        <v>1</v>
      </c>
      <c r="Q58" s="642">
        <f>M58/G58</f>
        <v>0.31581524605704386</v>
      </c>
      <c r="R58" s="692" t="s">
        <v>675</v>
      </c>
      <c r="S58" s="397"/>
      <c r="T58" s="404"/>
    </row>
    <row r="59" spans="1:20" ht="138.75" customHeight="1">
      <c r="A59" s="1046">
        <v>24</v>
      </c>
      <c r="B59" s="1049" t="s">
        <v>122</v>
      </c>
      <c r="C59" s="1049" t="s">
        <v>420</v>
      </c>
      <c r="D59" s="1049" t="s">
        <v>618</v>
      </c>
      <c r="E59" s="1052" t="s">
        <v>442</v>
      </c>
      <c r="F59" s="1055" t="s">
        <v>8</v>
      </c>
      <c r="G59" s="1058">
        <v>79806000</v>
      </c>
      <c r="H59" s="1061" t="s">
        <v>122</v>
      </c>
      <c r="I59" s="1127" t="s">
        <v>275</v>
      </c>
      <c r="J59" s="643" t="s">
        <v>141</v>
      </c>
      <c r="K59" s="643" t="s">
        <v>487</v>
      </c>
      <c r="L59" s="669">
        <v>7641510.87</v>
      </c>
      <c r="M59" s="669">
        <f>N59+O59</f>
        <v>3476353.75</v>
      </c>
      <c r="N59" s="525">
        <v>3476353.75</v>
      </c>
      <c r="O59" s="511">
        <v>0</v>
      </c>
      <c r="P59" s="642">
        <f>M59/L59</f>
        <v>0.45493015833398925</v>
      </c>
      <c r="Q59" s="642">
        <f>M59/G59</f>
        <v>0.04356005500839536</v>
      </c>
      <c r="R59" s="693" t="s">
        <v>676</v>
      </c>
      <c r="S59" s="397"/>
      <c r="T59" s="404"/>
    </row>
    <row r="60" spans="1:20" ht="172.5" customHeight="1">
      <c r="A60" s="1047"/>
      <c r="B60" s="1050"/>
      <c r="C60" s="1050"/>
      <c r="D60" s="849"/>
      <c r="E60" s="1053"/>
      <c r="F60" s="1056"/>
      <c r="G60" s="1059"/>
      <c r="H60" s="1062"/>
      <c r="I60" s="1128"/>
      <c r="J60" s="643" t="s">
        <v>141</v>
      </c>
      <c r="K60" s="643" t="s">
        <v>474</v>
      </c>
      <c r="L60" s="645">
        <v>274730.37</v>
      </c>
      <c r="M60" s="645">
        <f>N60+O60</f>
        <v>274730.37</v>
      </c>
      <c r="N60" s="525">
        <v>274730.37</v>
      </c>
      <c r="O60" s="512">
        <v>0</v>
      </c>
      <c r="P60" s="642">
        <f>M60/L60</f>
        <v>1</v>
      </c>
      <c r="Q60" s="642">
        <f>M60/G59</f>
        <v>0.0034424776332606572</v>
      </c>
      <c r="R60" s="694" t="s">
        <v>665</v>
      </c>
      <c r="S60" s="397"/>
      <c r="T60" s="404"/>
    </row>
    <row r="61" spans="1:20" ht="143.25" customHeight="1">
      <c r="A61" s="1047"/>
      <c r="B61" s="1050"/>
      <c r="C61" s="1050"/>
      <c r="D61" s="849"/>
      <c r="E61" s="1053"/>
      <c r="F61" s="1056"/>
      <c r="G61" s="1059"/>
      <c r="H61" s="1062"/>
      <c r="I61" s="1128"/>
      <c r="J61" s="643" t="s">
        <v>151</v>
      </c>
      <c r="K61" s="643" t="s">
        <v>589</v>
      </c>
      <c r="L61" s="669">
        <v>0</v>
      </c>
      <c r="M61" s="669">
        <v>0</v>
      </c>
      <c r="N61" s="490">
        <v>0</v>
      </c>
      <c r="O61" s="491">
        <v>0</v>
      </c>
      <c r="P61" s="642"/>
      <c r="Q61" s="642"/>
      <c r="R61" s="693" t="s">
        <v>677</v>
      </c>
      <c r="S61" s="397"/>
      <c r="T61" s="404"/>
    </row>
    <row r="62" spans="1:20" ht="408.75" customHeight="1">
      <c r="A62" s="1047"/>
      <c r="B62" s="1050"/>
      <c r="C62" s="1050"/>
      <c r="D62" s="849"/>
      <c r="E62" s="1053"/>
      <c r="F62" s="1056"/>
      <c r="G62" s="1059"/>
      <c r="H62" s="1062"/>
      <c r="I62" s="1128"/>
      <c r="J62" s="643" t="s">
        <v>151</v>
      </c>
      <c r="K62" s="643" t="s">
        <v>477</v>
      </c>
      <c r="L62" s="669">
        <v>60000</v>
      </c>
      <c r="M62" s="669">
        <f>N62+O62</f>
        <v>60000</v>
      </c>
      <c r="N62" s="525">
        <v>60000</v>
      </c>
      <c r="O62" s="491"/>
      <c r="P62" s="642">
        <f>M62/L62</f>
        <v>1</v>
      </c>
      <c r="Q62" s="642">
        <f>M62/G59</f>
        <v>0.0007518231711901361</v>
      </c>
      <c r="R62" s="693" t="s">
        <v>678</v>
      </c>
      <c r="S62" s="397"/>
      <c r="T62" s="404"/>
    </row>
    <row r="63" spans="1:20" ht="405.75" customHeight="1">
      <c r="A63" s="1047"/>
      <c r="B63" s="1050"/>
      <c r="C63" s="1050"/>
      <c r="D63" s="849"/>
      <c r="E63" s="1053"/>
      <c r="F63" s="1056"/>
      <c r="G63" s="1059"/>
      <c r="H63" s="1062"/>
      <c r="I63" s="1128"/>
      <c r="J63" s="643" t="s">
        <v>151</v>
      </c>
      <c r="K63" s="643" t="s">
        <v>498</v>
      </c>
      <c r="L63" s="669">
        <v>100000</v>
      </c>
      <c r="M63" s="669">
        <f>N63+O63</f>
        <v>100000</v>
      </c>
      <c r="N63" s="525">
        <v>100000</v>
      </c>
      <c r="O63" s="491"/>
      <c r="P63" s="642">
        <f>M63/L63</f>
        <v>1</v>
      </c>
      <c r="Q63" s="642">
        <f>M63/G59</f>
        <v>0.001253038618650227</v>
      </c>
      <c r="R63" s="693" t="s">
        <v>679</v>
      </c>
      <c r="S63" s="397"/>
      <c r="T63" s="404"/>
    </row>
    <row r="64" spans="1:20" ht="391.5" customHeight="1">
      <c r="A64" s="1048"/>
      <c r="B64" s="1051"/>
      <c r="C64" s="1051"/>
      <c r="D64" s="850"/>
      <c r="E64" s="1054"/>
      <c r="F64" s="1057"/>
      <c r="G64" s="1060"/>
      <c r="H64" s="1063"/>
      <c r="I64" s="1129"/>
      <c r="J64" s="643" t="s">
        <v>151</v>
      </c>
      <c r="K64" s="643" t="s">
        <v>499</v>
      </c>
      <c r="L64" s="669">
        <v>10000</v>
      </c>
      <c r="M64" s="669">
        <f>N64+O64</f>
        <v>10000</v>
      </c>
      <c r="N64" s="525">
        <v>10000</v>
      </c>
      <c r="O64" s="491"/>
      <c r="P64" s="642">
        <f>M64/L64</f>
        <v>1</v>
      </c>
      <c r="Q64" s="642">
        <f>M64/G59</f>
        <v>0.00012530386186502269</v>
      </c>
      <c r="R64" s="693" t="s">
        <v>680</v>
      </c>
      <c r="S64" s="397"/>
      <c r="T64" s="404"/>
    </row>
    <row r="65" spans="1:20" ht="184.5" customHeight="1">
      <c r="A65" s="695">
        <v>25</v>
      </c>
      <c r="B65" s="643" t="s">
        <v>69</v>
      </c>
      <c r="C65" s="643" t="s">
        <v>433</v>
      </c>
      <c r="D65" s="643" t="s">
        <v>610</v>
      </c>
      <c r="E65" s="237" t="s">
        <v>441</v>
      </c>
      <c r="F65" s="649" t="s">
        <v>68</v>
      </c>
      <c r="G65" s="439" t="s">
        <v>440</v>
      </c>
      <c r="H65" s="561" t="s">
        <v>69</v>
      </c>
      <c r="I65" s="629" t="s">
        <v>434</v>
      </c>
      <c r="J65" s="643" t="s">
        <v>409</v>
      </c>
      <c r="K65" s="643" t="s">
        <v>435</v>
      </c>
      <c r="L65" s="696">
        <v>1288295.9</v>
      </c>
      <c r="M65" s="696">
        <v>1288295.9</v>
      </c>
      <c r="N65" s="525">
        <v>1288295.9</v>
      </c>
      <c r="O65" s="513"/>
      <c r="P65" s="697">
        <f t="shared" si="0"/>
        <v>1</v>
      </c>
      <c r="Q65" s="697">
        <f>M65/14016475</f>
        <v>0.09191297383971361</v>
      </c>
      <c r="R65" s="698" t="s">
        <v>681</v>
      </c>
      <c r="S65" s="397"/>
      <c r="T65" s="404"/>
    </row>
    <row r="66" spans="1:20" ht="184.5" customHeight="1">
      <c r="A66" s="699">
        <v>26</v>
      </c>
      <c r="B66" s="643" t="s">
        <v>205</v>
      </c>
      <c r="C66" s="643" t="s">
        <v>599</v>
      </c>
      <c r="D66" s="643" t="s">
        <v>612</v>
      </c>
      <c r="E66" s="237" t="s">
        <v>625</v>
      </c>
      <c r="F66" s="649" t="s">
        <v>68</v>
      </c>
      <c r="G66" s="439">
        <v>6979266.31</v>
      </c>
      <c r="H66" s="561" t="s">
        <v>205</v>
      </c>
      <c r="I66" s="629" t="s">
        <v>626</v>
      </c>
      <c r="J66" s="643" t="s">
        <v>409</v>
      </c>
      <c r="K66" s="668" t="s">
        <v>624</v>
      </c>
      <c r="L66" s="700">
        <v>581901</v>
      </c>
      <c r="M66" s="700">
        <f>N66+O66</f>
        <v>581901</v>
      </c>
      <c r="N66" s="587">
        <v>581901</v>
      </c>
      <c r="O66" s="588"/>
      <c r="P66" s="697">
        <f>M66/L66</f>
        <v>1</v>
      </c>
      <c r="Q66" s="697">
        <f>M66/G66</f>
        <v>0.08337566932590655</v>
      </c>
      <c r="R66" s="698" t="s">
        <v>682</v>
      </c>
      <c r="S66" s="397"/>
      <c r="T66" s="404"/>
    </row>
    <row r="67" spans="1:20" ht="184.5" customHeight="1">
      <c r="A67" s="699">
        <v>27</v>
      </c>
      <c r="B67" s="722" t="s">
        <v>709</v>
      </c>
      <c r="C67" s="643" t="s">
        <v>704</v>
      </c>
      <c r="D67" s="643" t="s">
        <v>614</v>
      </c>
      <c r="E67" s="237" t="s">
        <v>705</v>
      </c>
      <c r="F67" s="649" t="s">
        <v>706</v>
      </c>
      <c r="G67" s="439">
        <v>3501025</v>
      </c>
      <c r="H67" s="561" t="s">
        <v>524</v>
      </c>
      <c r="I67" s="720" t="s">
        <v>626</v>
      </c>
      <c r="J67" s="643" t="s">
        <v>707</v>
      </c>
      <c r="K67" s="738" t="s">
        <v>713</v>
      </c>
      <c r="L67" s="700">
        <v>27029.82</v>
      </c>
      <c r="M67" s="700">
        <f>N67+O67</f>
        <v>27029.82</v>
      </c>
      <c r="N67" s="587">
        <v>27029.82</v>
      </c>
      <c r="O67" s="588"/>
      <c r="P67" s="697">
        <f>M67/L67</f>
        <v>1</v>
      </c>
      <c r="Q67" s="697">
        <f>M67/G67</f>
        <v>0.007720544697624267</v>
      </c>
      <c r="R67" s="772" t="s">
        <v>749</v>
      </c>
      <c r="S67" s="397"/>
      <c r="T67" s="404"/>
    </row>
    <row r="68" spans="1:20" ht="184.5" customHeight="1" thickBot="1">
      <c r="A68" s="733">
        <v>28</v>
      </c>
      <c r="B68" s="734" t="s">
        <v>710</v>
      </c>
      <c r="C68" s="735" t="s">
        <v>711</v>
      </c>
      <c r="D68" s="736" t="s">
        <v>612</v>
      </c>
      <c r="E68" s="724" t="s">
        <v>712</v>
      </c>
      <c r="F68" s="737" t="s">
        <v>706</v>
      </c>
      <c r="G68" s="725">
        <v>12484471.11</v>
      </c>
      <c r="H68" s="726" t="s">
        <v>205</v>
      </c>
      <c r="I68" s="727" t="s">
        <v>626</v>
      </c>
      <c r="J68" s="736" t="s">
        <v>707</v>
      </c>
      <c r="K68" s="740" t="s">
        <v>714</v>
      </c>
      <c r="L68" s="728">
        <v>70013.51</v>
      </c>
      <c r="M68" s="728">
        <f>N68+O68</f>
        <v>70013.51</v>
      </c>
      <c r="N68" s="773">
        <v>70013.51</v>
      </c>
      <c r="O68" s="729"/>
      <c r="P68" s="730">
        <f>M68/L68</f>
        <v>1</v>
      </c>
      <c r="Q68" s="730">
        <f>M68/G68</f>
        <v>0.00560804774051818</v>
      </c>
      <c r="R68" s="774" t="s">
        <v>750</v>
      </c>
      <c r="S68" s="397"/>
      <c r="T68" s="404"/>
    </row>
    <row r="69" spans="1:21" ht="205.5" customHeight="1" thickBot="1">
      <c r="A69" s="733">
        <v>29</v>
      </c>
      <c r="B69" s="758" t="s">
        <v>719</v>
      </c>
      <c r="C69" s="742" t="s">
        <v>722</v>
      </c>
      <c r="D69" s="743" t="s">
        <v>617</v>
      </c>
      <c r="E69" s="744" t="s">
        <v>716</v>
      </c>
      <c r="F69" s="745" t="s">
        <v>715</v>
      </c>
      <c r="G69" s="725">
        <v>4550790</v>
      </c>
      <c r="H69" s="746" t="s">
        <v>717</v>
      </c>
      <c r="I69" s="747"/>
      <c r="J69" s="747" t="s">
        <v>142</v>
      </c>
      <c r="K69" s="748" t="s">
        <v>718</v>
      </c>
      <c r="L69" s="749">
        <v>1414.57</v>
      </c>
      <c r="M69" s="750">
        <v>1414.57</v>
      </c>
      <c r="N69" s="751">
        <v>1414.57</v>
      </c>
      <c r="O69" s="753"/>
      <c r="P69" s="752">
        <f>M69/L69</f>
        <v>1</v>
      </c>
      <c r="Q69" s="754"/>
      <c r="R69" s="775" t="s">
        <v>751</v>
      </c>
      <c r="S69" s="397"/>
      <c r="T69" s="404"/>
      <c r="U69" s="739"/>
    </row>
    <row r="70" spans="1:20" ht="28.5" customHeight="1" thickBot="1">
      <c r="A70" s="732"/>
      <c r="B70" s="731" t="s">
        <v>129</v>
      </c>
      <c r="C70" s="517"/>
      <c r="D70" s="517"/>
      <c r="E70" s="701"/>
      <c r="F70" s="702"/>
      <c r="G70" s="413">
        <f>SUM(G5:G66)</f>
        <v>3550044485.22</v>
      </c>
      <c r="H70" s="562"/>
      <c r="I70" s="703"/>
      <c r="J70" s="703"/>
      <c r="K70" s="741"/>
      <c r="L70" s="441">
        <f>SUM(L5:L69)</f>
        <v>894812437.9845002</v>
      </c>
      <c r="M70" s="442">
        <f>SUM(M5:M69)</f>
        <v>304646868.92399985</v>
      </c>
      <c r="N70" s="755">
        <f>SUM(N5:N69)+33160392+1.39+9754815.5+1383415.5+3943215+96798.25+290394.75+315202</f>
        <v>338428778.57399994</v>
      </c>
      <c r="O70" s="756">
        <f>SUM(O5:O69)</f>
        <v>5310710.995</v>
      </c>
      <c r="P70" s="426">
        <f>M70/L70</f>
        <v>0.3404589118253594</v>
      </c>
      <c r="Q70" s="723">
        <f>M70/G70</f>
        <v>0.08581494406403771</v>
      </c>
      <c r="R70" s="704" t="s">
        <v>210</v>
      </c>
      <c r="S70" s="250">
        <f>T70/L70</f>
        <v>0.6595410881746406</v>
      </c>
      <c r="T70" s="379">
        <f>L70-M70</f>
        <v>590165569.0605004</v>
      </c>
    </row>
    <row r="71" spans="1:20" ht="30" customHeight="1">
      <c r="A71" s="573"/>
      <c r="B71" s="313" t="s">
        <v>156</v>
      </c>
      <c r="C71" s="1169" t="s">
        <v>225</v>
      </c>
      <c r="D71" s="1169"/>
      <c r="E71" s="1169"/>
      <c r="F71" s="1169"/>
      <c r="G71" s="522"/>
      <c r="H71" s="563"/>
      <c r="I71" s="248"/>
      <c r="J71" s="248"/>
      <c r="K71" s="249"/>
      <c r="L71" s="222" t="s">
        <v>210</v>
      </c>
      <c r="M71" s="222" t="s">
        <v>210</v>
      </c>
      <c r="N71" s="223">
        <f>461138.5+438135+1383415.5+3943215+96798.25+290394.75+N66+N65+N64+N63+N62+N60+N59+N58+N57+N56+N54+N51+N50+N49+N48+N47+N46+N45+N42+N40+N37+N36+N35+N34+N32+N31+N29+N28+N27+N25+N24+N21+N22+N20+N19+N18+N17+N16+N15+N13+N11+N9+33160392+315202+105068+N67+N68+N69</f>
        <v>218509702.86399996</v>
      </c>
      <c r="O71" s="224" t="s">
        <v>210</v>
      </c>
      <c r="P71" s="222" t="s">
        <v>210</v>
      </c>
      <c r="Q71" s="247" t="s">
        <v>210</v>
      </c>
      <c r="R71" s="705" t="s">
        <v>210</v>
      </c>
      <c r="S71" s="706" t="s">
        <v>210</v>
      </c>
      <c r="T71" s="707" t="s">
        <v>210</v>
      </c>
    </row>
    <row r="72" spans="1:20" ht="30.75" customHeight="1" thickBot="1">
      <c r="A72" s="574"/>
      <c r="B72" s="575" t="s">
        <v>156</v>
      </c>
      <c r="C72" s="1164" t="s">
        <v>683</v>
      </c>
      <c r="D72" s="1164"/>
      <c r="E72" s="1164"/>
      <c r="F72" s="1164"/>
      <c r="G72" s="1164"/>
      <c r="H72" s="1164"/>
      <c r="I72" s="1164"/>
      <c r="J72" s="1164"/>
      <c r="K72" s="1165"/>
      <c r="L72" s="576" t="s">
        <v>210</v>
      </c>
      <c r="M72" s="576" t="s">
        <v>210</v>
      </c>
      <c r="N72" s="577">
        <f>N70-N71</f>
        <v>119919075.70999998</v>
      </c>
      <c r="O72" s="578">
        <f>O70</f>
        <v>5310710.995</v>
      </c>
      <c r="P72" s="708" t="s">
        <v>210</v>
      </c>
      <c r="Q72" s="709" t="s">
        <v>210</v>
      </c>
      <c r="R72" s="710" t="s">
        <v>210</v>
      </c>
      <c r="S72" s="711" t="s">
        <v>210</v>
      </c>
      <c r="T72" s="712" t="s">
        <v>210</v>
      </c>
    </row>
    <row r="73" spans="1:17" ht="15">
      <c r="A73" s="17"/>
      <c r="B73" s="148"/>
      <c r="C73" s="518"/>
      <c r="D73" s="518"/>
      <c r="E73" s="520"/>
      <c r="F73" s="520"/>
      <c r="G73" s="523"/>
      <c r="H73" s="564"/>
      <c r="I73" s="19"/>
      <c r="J73" s="19"/>
      <c r="K73" s="19"/>
      <c r="L73" s="19"/>
      <c r="M73" s="19"/>
      <c r="N73" s="20"/>
      <c r="O73" s="21"/>
      <c r="P73" s="21"/>
      <c r="Q73" s="21"/>
    </row>
    <row r="74" spans="1:17" ht="15">
      <c r="A74" s="22"/>
      <c r="B74" s="24"/>
      <c r="C74" s="519"/>
      <c r="D74" s="519"/>
      <c r="N74" s="21"/>
      <c r="O74" s="21"/>
      <c r="P74" s="21"/>
      <c r="Q74" s="21"/>
    </row>
    <row r="75" spans="1:17" ht="15">
      <c r="A75" s="22"/>
      <c r="B75" s="475" t="s">
        <v>454</v>
      </c>
      <c r="C75" s="518"/>
      <c r="D75" s="518"/>
      <c r="L75" s="713"/>
      <c r="M75" s="713"/>
      <c r="N75" s="714"/>
      <c r="O75" s="71"/>
      <c r="P75" s="173"/>
      <c r="Q75" s="173"/>
    </row>
    <row r="76" spans="1:17" ht="51.75" customHeight="1">
      <c r="A76" s="17"/>
      <c r="B76" s="813" t="s">
        <v>684</v>
      </c>
      <c r="C76" s="813"/>
      <c r="D76" s="813"/>
      <c r="E76" s="813"/>
      <c r="F76" s="813"/>
      <c r="G76" s="813"/>
      <c r="H76" s="813"/>
      <c r="I76" s="813"/>
      <c r="J76" s="19"/>
      <c r="K76" s="19"/>
      <c r="L76" s="253"/>
      <c r="M76" s="253"/>
      <c r="N76" s="21"/>
      <c r="O76" s="21"/>
      <c r="P76" s="21"/>
      <c r="Q76" s="21"/>
    </row>
    <row r="77" spans="1:17" ht="27" customHeight="1">
      <c r="A77" s="17"/>
      <c r="B77" s="813" t="s">
        <v>685</v>
      </c>
      <c r="C77" s="1166"/>
      <c r="D77" s="1166"/>
      <c r="E77" s="1166"/>
      <c r="F77" s="1166"/>
      <c r="G77" s="1166"/>
      <c r="H77" s="1166"/>
      <c r="I77" s="1166"/>
      <c r="J77" s="19"/>
      <c r="K77" s="19"/>
      <c r="L77" s="19"/>
      <c r="M77" s="19"/>
      <c r="N77" s="21"/>
      <c r="O77" s="21"/>
      <c r="P77" s="21"/>
      <c r="Q77" s="21"/>
    </row>
    <row r="78" spans="1:17" ht="15">
      <c r="A78" s="17"/>
      <c r="B78" s="24"/>
      <c r="C78" s="58"/>
      <c r="D78" s="58"/>
      <c r="E78" s="520"/>
      <c r="F78" s="520"/>
      <c r="G78" s="523"/>
      <c r="H78" s="564"/>
      <c r="I78" s="19"/>
      <c r="J78" s="19"/>
      <c r="K78" s="19"/>
      <c r="L78" s="19"/>
      <c r="M78" s="19"/>
      <c r="N78" s="21"/>
      <c r="O78" s="21"/>
      <c r="P78" s="21"/>
      <c r="Q78" s="21"/>
    </row>
    <row r="79" spans="1:17" ht="15">
      <c r="A79" s="17"/>
      <c r="B79" s="24"/>
      <c r="C79" s="58"/>
      <c r="D79" s="58"/>
      <c r="E79" s="520"/>
      <c r="F79" s="520"/>
      <c r="G79" s="523"/>
      <c r="H79" s="564"/>
      <c r="I79" s="19"/>
      <c r="J79" s="19"/>
      <c r="K79" s="19"/>
      <c r="L79" s="19"/>
      <c r="M79" s="19"/>
      <c r="N79" s="21"/>
      <c r="O79" s="21"/>
      <c r="P79" s="21"/>
      <c r="Q79" s="21"/>
    </row>
    <row r="80" spans="1:17" ht="15">
      <c r="A80" s="17"/>
      <c r="B80" s="24"/>
      <c r="C80" s="58"/>
      <c r="D80" s="58"/>
      <c r="E80" s="520"/>
      <c r="F80" s="520"/>
      <c r="G80" s="523"/>
      <c r="H80" s="564"/>
      <c r="I80" s="19"/>
      <c r="J80" s="19"/>
      <c r="K80" s="19"/>
      <c r="L80" s="19"/>
      <c r="M80" s="19"/>
      <c r="N80" s="21"/>
      <c r="O80" s="21"/>
      <c r="P80" s="21"/>
      <c r="Q80" s="21"/>
    </row>
    <row r="81" spans="1:17" ht="15">
      <c r="A81" s="17"/>
      <c r="B81" s="149"/>
      <c r="C81" s="58"/>
      <c r="D81" s="58"/>
      <c r="I81" s="23"/>
      <c r="J81" s="23"/>
      <c r="K81" s="23"/>
      <c r="L81" s="466"/>
      <c r="M81" s="466"/>
      <c r="N81" s="466"/>
      <c r="O81" s="466"/>
      <c r="P81" s="466"/>
      <c r="Q81" s="466"/>
    </row>
    <row r="82" spans="1:17" ht="15">
      <c r="A82" s="17"/>
      <c r="B82" s="149"/>
      <c r="C82" s="519"/>
      <c r="D82" s="519"/>
      <c r="I82" s="23"/>
      <c r="J82" s="23"/>
      <c r="K82" s="23"/>
      <c r="L82" s="466"/>
      <c r="M82" s="466"/>
      <c r="N82" s="466"/>
      <c r="O82" s="466"/>
      <c r="P82" s="466"/>
      <c r="Q82" s="466"/>
    </row>
    <row r="83" spans="1:17" ht="15">
      <c r="A83" s="17"/>
      <c r="B83" s="149"/>
      <c r="C83" s="519"/>
      <c r="D83" s="519"/>
      <c r="I83" s="23"/>
      <c r="J83" s="23"/>
      <c r="K83" s="23"/>
      <c r="L83" s="466"/>
      <c r="M83" s="466"/>
      <c r="N83" s="466"/>
      <c r="O83" s="466"/>
      <c r="P83" s="466"/>
      <c r="Q83" s="466"/>
    </row>
    <row r="84" spans="1:17" ht="15">
      <c r="A84" s="17"/>
      <c r="B84" s="149"/>
      <c r="C84" s="519"/>
      <c r="D84" s="519"/>
      <c r="I84" s="23"/>
      <c r="J84" s="23"/>
      <c r="K84" s="23"/>
      <c r="L84" s="466"/>
      <c r="M84" s="466"/>
      <c r="N84" s="466"/>
      <c r="O84" s="466"/>
      <c r="P84" s="466"/>
      <c r="Q84" s="466"/>
    </row>
    <row r="85" spans="1:17" ht="15">
      <c r="A85" s="17"/>
      <c r="B85" s="149"/>
      <c r="C85" s="519"/>
      <c r="D85" s="519"/>
      <c r="I85" s="23"/>
      <c r="J85" s="23"/>
      <c r="K85" s="23"/>
      <c r="L85" s="466"/>
      <c r="M85" s="466"/>
      <c r="N85" s="466"/>
      <c r="O85" s="466"/>
      <c r="P85" s="9"/>
      <c r="Q85" s="9"/>
    </row>
    <row r="86" spans="1:17" ht="15">
      <c r="A86" s="17"/>
      <c r="I86" s="23"/>
      <c r="J86" s="23"/>
      <c r="K86" s="23"/>
      <c r="L86" s="466"/>
      <c r="M86" s="466"/>
      <c r="N86" s="466"/>
      <c r="O86" s="466"/>
      <c r="P86" s="9"/>
      <c r="Q86" s="9"/>
    </row>
    <row r="87" spans="1:17" ht="15">
      <c r="A87" s="17"/>
      <c r="I87" s="23"/>
      <c r="J87" s="23"/>
      <c r="K87" s="23"/>
      <c r="L87" s="466"/>
      <c r="M87" s="466"/>
      <c r="N87" s="466"/>
      <c r="O87" s="466"/>
      <c r="P87" s="9"/>
      <c r="Q87" s="9"/>
    </row>
    <row r="88" spans="1:17" ht="15">
      <c r="A88" s="17"/>
      <c r="I88" s="23"/>
      <c r="J88" s="23"/>
      <c r="K88" s="23"/>
      <c r="L88" s="23"/>
      <c r="M88" s="23"/>
      <c r="N88" s="9"/>
      <c r="O88" s="9"/>
      <c r="P88" s="9"/>
      <c r="Q88" s="9"/>
    </row>
    <row r="89" spans="1:17" ht="15">
      <c r="A89" s="17"/>
      <c r="I89" s="23"/>
      <c r="J89" s="23"/>
      <c r="K89" s="23"/>
      <c r="L89" s="23"/>
      <c r="M89" s="23"/>
      <c r="N89" s="9"/>
      <c r="O89" s="9"/>
      <c r="P89" s="9"/>
      <c r="Q89" s="9"/>
    </row>
    <row r="90" spans="1:17" ht="15">
      <c r="A90" s="17"/>
      <c r="I90" s="23"/>
      <c r="J90" s="23"/>
      <c r="K90" s="23"/>
      <c r="L90" s="23"/>
      <c r="M90" s="23"/>
      <c r="N90" s="9"/>
      <c r="O90" s="9"/>
      <c r="P90" s="9"/>
      <c r="Q90" s="9"/>
    </row>
    <row r="91" spans="1:17" ht="15">
      <c r="A91" s="17"/>
      <c r="I91" s="23"/>
      <c r="J91" s="23"/>
      <c r="K91" s="23"/>
      <c r="L91" s="23"/>
      <c r="M91" s="23"/>
      <c r="N91" s="9"/>
      <c r="O91" s="9"/>
      <c r="P91" s="9"/>
      <c r="Q91" s="9"/>
    </row>
    <row r="92" spans="1:17" ht="15">
      <c r="A92" s="17"/>
      <c r="I92" s="23"/>
      <c r="J92" s="23"/>
      <c r="K92" s="23"/>
      <c r="L92" s="23"/>
      <c r="M92" s="23"/>
      <c r="N92" s="9"/>
      <c r="O92" s="9"/>
      <c r="P92" s="9"/>
      <c r="Q92" s="9"/>
    </row>
    <row r="93" spans="1:17" ht="15">
      <c r="A93" s="17"/>
      <c r="I93" s="23"/>
      <c r="J93" s="23"/>
      <c r="K93" s="23"/>
      <c r="L93" s="23"/>
      <c r="M93" s="23"/>
      <c r="N93" s="9"/>
      <c r="O93" s="9"/>
      <c r="P93" s="9"/>
      <c r="Q93" s="9"/>
    </row>
    <row r="94" spans="1:17" ht="15">
      <c r="A94" s="17"/>
      <c r="I94" s="23"/>
      <c r="J94" s="23"/>
      <c r="K94" s="23"/>
      <c r="L94" s="23"/>
      <c r="M94" s="23"/>
      <c r="N94" s="9"/>
      <c r="O94" s="9"/>
      <c r="P94" s="9"/>
      <c r="Q94" s="9"/>
    </row>
    <row r="95" spans="1:17" ht="15">
      <c r="A95" s="17"/>
      <c r="I95" s="23"/>
      <c r="J95" s="23"/>
      <c r="K95" s="23"/>
      <c r="L95" s="23"/>
      <c r="M95" s="23"/>
      <c r="N95" s="9"/>
      <c r="O95" s="9"/>
      <c r="P95" s="9"/>
      <c r="Q95" s="9"/>
    </row>
    <row r="96" spans="1:17" ht="15">
      <c r="A96" s="17"/>
      <c r="I96" s="23"/>
      <c r="J96" s="23"/>
      <c r="K96" s="23"/>
      <c r="L96" s="23"/>
      <c r="M96" s="23"/>
      <c r="N96" s="9"/>
      <c r="O96" s="9"/>
      <c r="P96" s="9"/>
      <c r="Q96" s="9"/>
    </row>
    <row r="97" spans="1:17" ht="15">
      <c r="A97" s="17"/>
      <c r="I97" s="23"/>
      <c r="J97" s="23"/>
      <c r="K97" s="23"/>
      <c r="L97" s="23"/>
      <c r="M97" s="23"/>
      <c r="N97" s="9"/>
      <c r="O97" s="9"/>
      <c r="P97" s="9"/>
      <c r="Q97" s="9"/>
    </row>
    <row r="98" spans="1:17" ht="15">
      <c r="A98" s="17"/>
      <c r="I98" s="23"/>
      <c r="J98" s="23"/>
      <c r="K98" s="23"/>
      <c r="L98" s="23"/>
      <c r="M98" s="23"/>
      <c r="N98" s="9"/>
      <c r="O98" s="9"/>
      <c r="P98" s="9"/>
      <c r="Q98" s="9"/>
    </row>
    <row r="99" spans="1:17" ht="15">
      <c r="A99" s="17"/>
      <c r="I99" s="23"/>
      <c r="J99" s="23"/>
      <c r="K99" s="23"/>
      <c r="L99" s="23"/>
      <c r="M99" s="23"/>
      <c r="N99" s="9"/>
      <c r="O99" s="9"/>
      <c r="P99" s="9"/>
      <c r="Q99" s="9"/>
    </row>
    <row r="100" spans="1:17" ht="15">
      <c r="A100" s="17"/>
      <c r="I100" s="23"/>
      <c r="J100" s="23"/>
      <c r="K100" s="23"/>
      <c r="L100" s="23"/>
      <c r="M100" s="23"/>
      <c r="N100" s="9"/>
      <c r="O100" s="9"/>
      <c r="P100" s="9"/>
      <c r="Q100" s="9"/>
    </row>
    <row r="101" spans="1:17" ht="15">
      <c r="A101" s="17"/>
      <c r="I101" s="23"/>
      <c r="J101" s="23"/>
      <c r="K101" s="23"/>
      <c r="L101" s="23"/>
      <c r="M101" s="23"/>
      <c r="N101" s="9"/>
      <c r="O101" s="9"/>
      <c r="P101" s="9"/>
      <c r="Q101" s="9"/>
    </row>
    <row r="102" spans="1:17" ht="15">
      <c r="A102" s="17"/>
      <c r="I102" s="23"/>
      <c r="J102" s="23"/>
      <c r="K102" s="23"/>
      <c r="L102" s="23"/>
      <c r="M102" s="23"/>
      <c r="N102" s="9"/>
      <c r="O102" s="9"/>
      <c r="P102" s="9"/>
      <c r="Q102" s="9"/>
    </row>
    <row r="103" spans="1:17" ht="15">
      <c r="A103" s="17"/>
      <c r="I103" s="23"/>
      <c r="J103" s="23"/>
      <c r="K103" s="23"/>
      <c r="L103" s="23"/>
      <c r="M103" s="23"/>
      <c r="N103" s="9"/>
      <c r="O103" s="9"/>
      <c r="P103" s="9"/>
      <c r="Q103" s="9"/>
    </row>
    <row r="104" spans="1:17" ht="15">
      <c r="A104" s="17"/>
      <c r="I104" s="23"/>
      <c r="J104" s="23"/>
      <c r="K104" s="23"/>
      <c r="L104" s="23"/>
      <c r="M104" s="23"/>
      <c r="N104" s="9"/>
      <c r="O104" s="9"/>
      <c r="P104" s="9"/>
      <c r="Q104" s="9"/>
    </row>
    <row r="105" spans="1:17" ht="15">
      <c r="A105" s="17"/>
      <c r="I105" s="23"/>
      <c r="J105" s="23"/>
      <c r="K105" s="23"/>
      <c r="L105" s="23"/>
      <c r="M105" s="23"/>
      <c r="N105" s="9"/>
      <c r="O105" s="9"/>
      <c r="P105" s="9"/>
      <c r="Q105" s="9"/>
    </row>
    <row r="106" spans="1:17" ht="15">
      <c r="A106" s="17"/>
      <c r="I106" s="23"/>
      <c r="J106" s="23"/>
      <c r="K106" s="23"/>
      <c r="L106" s="23"/>
      <c r="M106" s="23"/>
      <c r="N106" s="9"/>
      <c r="O106" s="9"/>
      <c r="P106" s="9"/>
      <c r="Q106" s="9"/>
    </row>
    <row r="107" spans="1:17" ht="15">
      <c r="A107" s="17"/>
      <c r="I107" s="23"/>
      <c r="J107" s="23"/>
      <c r="K107" s="23"/>
      <c r="L107" s="23"/>
      <c r="M107" s="23"/>
      <c r="N107" s="9"/>
      <c r="O107" s="9"/>
      <c r="P107" s="9"/>
      <c r="Q107" s="9"/>
    </row>
    <row r="108" spans="1:17" ht="15">
      <c r="A108" s="17"/>
      <c r="I108" s="23"/>
      <c r="J108" s="23"/>
      <c r="K108" s="23"/>
      <c r="L108" s="23"/>
      <c r="M108" s="23"/>
      <c r="N108" s="9"/>
      <c r="O108" s="9"/>
      <c r="P108" s="9"/>
      <c r="Q108" s="9"/>
    </row>
    <row r="109" spans="1:17" ht="15">
      <c r="A109" s="17"/>
      <c r="I109" s="23"/>
      <c r="J109" s="23"/>
      <c r="K109" s="23"/>
      <c r="L109" s="23"/>
      <c r="M109" s="23"/>
      <c r="N109" s="9"/>
      <c r="O109" s="9"/>
      <c r="P109" s="9"/>
      <c r="Q109" s="9"/>
    </row>
    <row r="110" spans="1:17" ht="15">
      <c r="A110" s="17"/>
      <c r="I110" s="23"/>
      <c r="J110" s="23"/>
      <c r="K110" s="23"/>
      <c r="L110" s="23"/>
      <c r="M110" s="23"/>
      <c r="N110" s="9"/>
      <c r="O110" s="9"/>
      <c r="P110" s="9"/>
      <c r="Q110" s="9"/>
    </row>
    <row r="111" spans="1:17" ht="15">
      <c r="A111" s="17"/>
      <c r="I111" s="23"/>
      <c r="J111" s="23"/>
      <c r="K111" s="23"/>
      <c r="L111" s="23"/>
      <c r="M111" s="23"/>
      <c r="N111" s="9"/>
      <c r="O111" s="9"/>
      <c r="P111" s="9"/>
      <c r="Q111" s="9"/>
    </row>
    <row r="112" spans="1:17" ht="15">
      <c r="A112" s="17"/>
      <c r="I112" s="23"/>
      <c r="J112" s="23"/>
      <c r="K112" s="23"/>
      <c r="L112" s="23"/>
      <c r="M112" s="23"/>
      <c r="N112" s="9"/>
      <c r="O112" s="9"/>
      <c r="P112" s="9"/>
      <c r="Q112" s="9"/>
    </row>
    <row r="113" spans="1:17" ht="15">
      <c r="A113" s="17"/>
      <c r="I113" s="23"/>
      <c r="J113" s="23"/>
      <c r="K113" s="23"/>
      <c r="L113" s="23"/>
      <c r="M113" s="23"/>
      <c r="N113" s="9"/>
      <c r="O113" s="9"/>
      <c r="P113" s="9"/>
      <c r="Q113" s="9"/>
    </row>
    <row r="114" spans="1:17" ht="15">
      <c r="A114" s="17"/>
      <c r="I114" s="23"/>
      <c r="J114" s="23"/>
      <c r="K114" s="23"/>
      <c r="L114" s="23"/>
      <c r="M114" s="23"/>
      <c r="N114" s="9"/>
      <c r="O114" s="9"/>
      <c r="P114" s="9"/>
      <c r="Q114" s="9"/>
    </row>
    <row r="115" spans="1:17" ht="15">
      <c r="A115" s="17"/>
      <c r="I115" s="23"/>
      <c r="J115" s="23"/>
      <c r="K115" s="23"/>
      <c r="L115" s="23"/>
      <c r="M115" s="23"/>
      <c r="N115" s="9"/>
      <c r="O115" s="9"/>
      <c r="P115" s="9"/>
      <c r="Q115" s="9"/>
    </row>
    <row r="116" spans="1:17" ht="15">
      <c r="A116" s="19"/>
      <c r="I116" s="23"/>
      <c r="J116" s="23"/>
      <c r="K116" s="23"/>
      <c r="L116" s="23"/>
      <c r="M116" s="23"/>
      <c r="N116" s="9"/>
      <c r="O116" s="9"/>
      <c r="P116" s="9"/>
      <c r="Q116" s="9"/>
    </row>
    <row r="117" spans="1:17" ht="15">
      <c r="A117" s="19"/>
      <c r="I117" s="23"/>
      <c r="J117" s="23"/>
      <c r="K117" s="23"/>
      <c r="L117" s="23"/>
      <c r="M117" s="23"/>
      <c r="N117" s="9"/>
      <c r="O117" s="9"/>
      <c r="P117" s="9"/>
      <c r="Q117" s="9"/>
    </row>
    <row r="118" spans="1:17" ht="15">
      <c r="A118" s="19"/>
      <c r="I118" s="23"/>
      <c r="J118" s="23"/>
      <c r="K118" s="23"/>
      <c r="L118" s="23"/>
      <c r="M118" s="23"/>
      <c r="N118" s="9"/>
      <c r="O118" s="9"/>
      <c r="P118" s="9"/>
      <c r="Q118" s="9"/>
    </row>
    <row r="119" spans="1:17" ht="15">
      <c r="A119" s="19"/>
      <c r="I119" s="23"/>
      <c r="J119" s="23"/>
      <c r="K119" s="23"/>
      <c r="L119" s="23"/>
      <c r="M119" s="23"/>
      <c r="N119" s="9"/>
      <c r="O119" s="9"/>
      <c r="P119" s="9"/>
      <c r="Q119" s="9"/>
    </row>
    <row r="120" spans="9:17" ht="15">
      <c r="I120" s="23"/>
      <c r="J120" s="23"/>
      <c r="K120" s="23"/>
      <c r="L120" s="23"/>
      <c r="M120" s="23"/>
      <c r="N120" s="9"/>
      <c r="O120" s="9"/>
      <c r="P120" s="9"/>
      <c r="Q120" s="9"/>
    </row>
    <row r="121" spans="9:17" ht="15">
      <c r="I121" s="23"/>
      <c r="J121" s="23"/>
      <c r="K121" s="23"/>
      <c r="L121" s="23"/>
      <c r="M121" s="23"/>
      <c r="N121" s="9"/>
      <c r="O121" s="9"/>
      <c r="P121" s="9"/>
      <c r="Q121" s="9"/>
    </row>
    <row r="122" spans="9:17" ht="15">
      <c r="I122" s="23"/>
      <c r="J122" s="23"/>
      <c r="K122" s="23"/>
      <c r="L122" s="23"/>
      <c r="M122" s="23"/>
      <c r="N122" s="9"/>
      <c r="O122" s="9"/>
      <c r="P122" s="9"/>
      <c r="Q122" s="9"/>
    </row>
    <row r="123" spans="9:17" ht="15">
      <c r="I123" s="23"/>
      <c r="J123" s="23"/>
      <c r="K123" s="23"/>
      <c r="L123" s="23"/>
      <c r="M123" s="23"/>
      <c r="N123" s="9"/>
      <c r="O123" s="9"/>
      <c r="P123" s="9"/>
      <c r="Q123" s="9"/>
    </row>
    <row r="124" spans="9:17" ht="15">
      <c r="I124" s="23"/>
      <c r="J124" s="23"/>
      <c r="K124" s="23"/>
      <c r="L124" s="23"/>
      <c r="M124" s="23"/>
      <c r="N124" s="9"/>
      <c r="O124" s="9"/>
      <c r="P124" s="9"/>
      <c r="Q124" s="9"/>
    </row>
    <row r="125" spans="9:17" ht="15">
      <c r="I125" s="23"/>
      <c r="J125" s="23"/>
      <c r="K125" s="23"/>
      <c r="L125" s="23"/>
      <c r="M125" s="23"/>
      <c r="N125" s="9"/>
      <c r="O125" s="9"/>
      <c r="P125" s="9"/>
      <c r="Q125" s="9"/>
    </row>
    <row r="126" spans="9:17" ht="15">
      <c r="I126" s="23"/>
      <c r="J126" s="23"/>
      <c r="K126" s="23"/>
      <c r="L126" s="23"/>
      <c r="M126" s="23"/>
      <c r="N126" s="9"/>
      <c r="O126" s="9"/>
      <c r="P126" s="9"/>
      <c r="Q126" s="9"/>
    </row>
    <row r="127" spans="9:17" ht="15">
      <c r="I127" s="23"/>
      <c r="J127" s="23"/>
      <c r="K127" s="23"/>
      <c r="L127" s="23"/>
      <c r="M127" s="23"/>
      <c r="N127" s="9"/>
      <c r="O127" s="9"/>
      <c r="P127" s="9"/>
      <c r="Q127" s="9"/>
    </row>
    <row r="128" spans="9:17" ht="15">
      <c r="I128" s="23"/>
      <c r="J128" s="23"/>
      <c r="K128" s="23"/>
      <c r="L128" s="23"/>
      <c r="M128" s="23"/>
      <c r="N128" s="9"/>
      <c r="O128" s="9"/>
      <c r="P128" s="9"/>
      <c r="Q128" s="9"/>
    </row>
    <row r="129" spans="9:17" ht="15">
      <c r="I129" s="23"/>
      <c r="J129" s="23"/>
      <c r="K129" s="23"/>
      <c r="L129" s="23"/>
      <c r="M129" s="23"/>
      <c r="N129" s="9"/>
      <c r="O129" s="9"/>
      <c r="P129" s="9"/>
      <c r="Q129" s="9"/>
    </row>
    <row r="130" spans="9:13" ht="15">
      <c r="I130" s="23"/>
      <c r="J130" s="23"/>
      <c r="K130" s="23"/>
      <c r="L130" s="23"/>
      <c r="M130" s="23"/>
    </row>
    <row r="131" spans="9:13" ht="15">
      <c r="I131" s="23"/>
      <c r="J131" s="23"/>
      <c r="K131" s="23"/>
      <c r="L131" s="23"/>
      <c r="M131" s="23"/>
    </row>
    <row r="132" spans="9:13" ht="15">
      <c r="I132" s="23"/>
      <c r="J132" s="23"/>
      <c r="K132" s="23"/>
      <c r="L132" s="23"/>
      <c r="M132" s="23"/>
    </row>
    <row r="133" spans="9:13" ht="15">
      <c r="I133" s="23"/>
      <c r="J133" s="23"/>
      <c r="K133" s="23"/>
      <c r="L133" s="23"/>
      <c r="M133" s="23"/>
    </row>
    <row r="134" spans="9:13" ht="15">
      <c r="I134" s="23"/>
      <c r="J134" s="23"/>
      <c r="K134" s="23"/>
      <c r="L134" s="23"/>
      <c r="M134" s="23"/>
    </row>
    <row r="135" spans="9:13" ht="15">
      <c r="I135" s="23"/>
      <c r="J135" s="23"/>
      <c r="K135" s="23"/>
      <c r="L135" s="23"/>
      <c r="M135" s="23"/>
    </row>
    <row r="136" spans="9:13" ht="15">
      <c r="I136" s="23"/>
      <c r="J136" s="23"/>
      <c r="K136" s="23"/>
      <c r="L136" s="23"/>
      <c r="M136" s="23"/>
    </row>
  </sheetData>
  <sheetProtection/>
  <mergeCells count="213">
    <mergeCell ref="D2:D3"/>
    <mergeCell ref="D5:D7"/>
    <mergeCell ref="D9:D13"/>
    <mergeCell ref="D14:D15"/>
    <mergeCell ref="D16:D18"/>
    <mergeCell ref="D19:D20"/>
    <mergeCell ref="D21:D22"/>
    <mergeCell ref="I52:I53"/>
    <mergeCell ref="I54:I55"/>
    <mergeCell ref="E2:E3"/>
    <mergeCell ref="E5:E7"/>
    <mergeCell ref="H2:H3"/>
    <mergeCell ref="D31:D33"/>
    <mergeCell ref="D35:D36"/>
    <mergeCell ref="D37:D39"/>
    <mergeCell ref="D40:D41"/>
    <mergeCell ref="D42:D46"/>
    <mergeCell ref="D47:D50"/>
    <mergeCell ref="D52:D53"/>
    <mergeCell ref="D54:D55"/>
    <mergeCell ref="G2:G3"/>
    <mergeCell ref="G25:G28"/>
    <mergeCell ref="F37:F39"/>
    <mergeCell ref="G23:G24"/>
    <mergeCell ref="Q54:Q55"/>
    <mergeCell ref="I59:I64"/>
    <mergeCell ref="C72:K72"/>
    <mergeCell ref="B76:I76"/>
    <mergeCell ref="B77:I77"/>
    <mergeCell ref="I35:I36"/>
    <mergeCell ref="Q35:Q36"/>
    <mergeCell ref="I37:I39"/>
    <mergeCell ref="Q37:Q39"/>
    <mergeCell ref="I40:I41"/>
    <mergeCell ref="Q40:Q41"/>
    <mergeCell ref="I42:I46"/>
    <mergeCell ref="H52:H53"/>
    <mergeCell ref="G52:G53"/>
    <mergeCell ref="F52:F53"/>
    <mergeCell ref="E52:E53"/>
    <mergeCell ref="C52:C53"/>
    <mergeCell ref="B52:B53"/>
    <mergeCell ref="C71:F71"/>
    <mergeCell ref="F54:F55"/>
    <mergeCell ref="G54:G55"/>
    <mergeCell ref="H54:H55"/>
    <mergeCell ref="B35:B36"/>
    <mergeCell ref="D59:D64"/>
    <mergeCell ref="R42:R44"/>
    <mergeCell ref="I47:I50"/>
    <mergeCell ref="K47:K50"/>
    <mergeCell ref="Q47:Q50"/>
    <mergeCell ref="I21:I22"/>
    <mergeCell ref="I23:I24"/>
    <mergeCell ref="Q23:Q24"/>
    <mergeCell ref="I25:I28"/>
    <mergeCell ref="Q25:Q28"/>
    <mergeCell ref="I29:I30"/>
    <mergeCell ref="Q29:Q30"/>
    <mergeCell ref="I31:I33"/>
    <mergeCell ref="Q31:Q32"/>
    <mergeCell ref="J42:J44"/>
    <mergeCell ref="Q42:Q44"/>
    <mergeCell ref="R47:R50"/>
    <mergeCell ref="R2:R3"/>
    <mergeCell ref="S2:T2"/>
    <mergeCell ref="I5:I7"/>
    <mergeCell ref="Q5:Q7"/>
    <mergeCell ref="I9:I13"/>
    <mergeCell ref="J9:J10"/>
    <mergeCell ref="K9:K11"/>
    <mergeCell ref="M9:M10"/>
    <mergeCell ref="P9:P10"/>
    <mergeCell ref="Q9:Q13"/>
    <mergeCell ref="R9:R10"/>
    <mergeCell ref="J2:J3"/>
    <mergeCell ref="Q2:Q3"/>
    <mergeCell ref="K2:K3"/>
    <mergeCell ref="P2:P3"/>
    <mergeCell ref="L9:L10"/>
    <mergeCell ref="L2:L3"/>
    <mergeCell ref="M2:O2"/>
    <mergeCell ref="O9:O10"/>
    <mergeCell ref="Q14:Q15"/>
    <mergeCell ref="I16:I18"/>
    <mergeCell ref="I19:I20"/>
    <mergeCell ref="E37:E39"/>
    <mergeCell ref="E40:E41"/>
    <mergeCell ref="H42:H46"/>
    <mergeCell ref="G42:G46"/>
    <mergeCell ref="H14:H15"/>
    <mergeCell ref="H37:H39"/>
    <mergeCell ref="G37:G39"/>
    <mergeCell ref="F40:F41"/>
    <mergeCell ref="G29:G30"/>
    <mergeCell ref="K42:K44"/>
    <mergeCell ref="L42:L44"/>
    <mergeCell ref="N42:N44"/>
    <mergeCell ref="M42:M44"/>
    <mergeCell ref="O42:O44"/>
    <mergeCell ref="P42:P44"/>
    <mergeCell ref="H16:H18"/>
    <mergeCell ref="G16:G18"/>
    <mergeCell ref="F16:F18"/>
    <mergeCell ref="E16:E18"/>
    <mergeCell ref="H19:H20"/>
    <mergeCell ref="G19:G20"/>
    <mergeCell ref="C9:C13"/>
    <mergeCell ref="I14:I15"/>
    <mergeCell ref="F42:F46"/>
    <mergeCell ref="E42:E46"/>
    <mergeCell ref="C19:C20"/>
    <mergeCell ref="C35:C36"/>
    <mergeCell ref="C23:C24"/>
    <mergeCell ref="C16:C18"/>
    <mergeCell ref="G40:G41"/>
    <mergeCell ref="H40:H41"/>
    <mergeCell ref="G35:G36"/>
    <mergeCell ref="E35:E36"/>
    <mergeCell ref="E21:E22"/>
    <mergeCell ref="C21:C22"/>
    <mergeCell ref="H25:H28"/>
    <mergeCell ref="H29:H30"/>
    <mergeCell ref="E14:E15"/>
    <mergeCell ref="H9:H13"/>
    <mergeCell ref="G9:G13"/>
    <mergeCell ref="F9:F13"/>
    <mergeCell ref="E9:E13"/>
    <mergeCell ref="H35:H36"/>
    <mergeCell ref="C14:C15"/>
    <mergeCell ref="C40:C41"/>
    <mergeCell ref="F14:F15"/>
    <mergeCell ref="C29:C30"/>
    <mergeCell ref="B14:B15"/>
    <mergeCell ref="C25:C28"/>
    <mergeCell ref="E29:E30"/>
    <mergeCell ref="E25:E28"/>
    <mergeCell ref="A16:A18"/>
    <mergeCell ref="B19:B20"/>
    <mergeCell ref="A19:A20"/>
    <mergeCell ref="B23:B24"/>
    <mergeCell ref="B16:B18"/>
    <mergeCell ref="F19:F20"/>
    <mergeCell ref="E19:E20"/>
    <mergeCell ref="D23:D24"/>
    <mergeCell ref="D25:D28"/>
    <mergeCell ref="D29:D30"/>
    <mergeCell ref="F29:F30"/>
    <mergeCell ref="E23:E24"/>
    <mergeCell ref="F23:F24"/>
    <mergeCell ref="A2:A3"/>
    <mergeCell ref="C37:C39"/>
    <mergeCell ref="I2:I3"/>
    <mergeCell ref="B2:B3"/>
    <mergeCell ref="B5:B7"/>
    <mergeCell ref="C5:C7"/>
    <mergeCell ref="G5:G7"/>
    <mergeCell ref="A5:A7"/>
    <mergeCell ref="A14:A15"/>
    <mergeCell ref="A23:A24"/>
    <mergeCell ref="A37:A39"/>
    <mergeCell ref="B37:B39"/>
    <mergeCell ref="H23:H24"/>
    <mergeCell ref="G14:G15"/>
    <mergeCell ref="F35:F36"/>
    <mergeCell ref="C2:C3"/>
    <mergeCell ref="H5:H7"/>
    <mergeCell ref="F2:F3"/>
    <mergeCell ref="B9:B13"/>
    <mergeCell ref="A9:A13"/>
    <mergeCell ref="A35:A36"/>
    <mergeCell ref="F5:F7"/>
    <mergeCell ref="B21:B22"/>
    <mergeCell ref="A21:A22"/>
    <mergeCell ref="H21:H22"/>
    <mergeCell ref="G21:G22"/>
    <mergeCell ref="F21:F22"/>
    <mergeCell ref="G31:G33"/>
    <mergeCell ref="F31:F33"/>
    <mergeCell ref="E31:E33"/>
    <mergeCell ref="C31:C33"/>
    <mergeCell ref="B31:B33"/>
    <mergeCell ref="A31:A33"/>
    <mergeCell ref="H31:H33"/>
    <mergeCell ref="A25:A28"/>
    <mergeCell ref="B25:B28"/>
    <mergeCell ref="A29:A30"/>
    <mergeCell ref="B29:B30"/>
    <mergeCell ref="F25:F28"/>
    <mergeCell ref="A59:A64"/>
    <mergeCell ref="B59:B64"/>
    <mergeCell ref="C59:C64"/>
    <mergeCell ref="E59:E64"/>
    <mergeCell ref="F59:F64"/>
    <mergeCell ref="G59:G64"/>
    <mergeCell ref="H59:H64"/>
    <mergeCell ref="B40:B41"/>
    <mergeCell ref="A54:A55"/>
    <mergeCell ref="B54:B55"/>
    <mergeCell ref="E54:E55"/>
    <mergeCell ref="C54:C55"/>
    <mergeCell ref="F47:F50"/>
    <mergeCell ref="H47:H50"/>
    <mergeCell ref="A47:A50"/>
    <mergeCell ref="B47:B50"/>
    <mergeCell ref="A52:A53"/>
    <mergeCell ref="B42:B46"/>
    <mergeCell ref="A42:A46"/>
    <mergeCell ref="C42:C46"/>
    <mergeCell ref="E47:E50"/>
    <mergeCell ref="G47:G50"/>
    <mergeCell ref="C47:C50"/>
    <mergeCell ref="A40:A41"/>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59" r:id="rId1"/>
  <headerFooter>
    <oddFooter>&amp;RZpracoval odbor finanční, stav k 1. 12. 2017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4:F12"/>
  <sheetViews>
    <sheetView zoomScalePageLayoutView="0" workbookViewId="0" topLeftCell="A4">
      <selection activeCell="F11" sqref="F11"/>
    </sheetView>
  </sheetViews>
  <sheetFormatPr defaultColWidth="9.140625" defaultRowHeight="15"/>
  <cols>
    <col min="2" max="2" width="39.421875" style="0" customWidth="1"/>
    <col min="3" max="3" width="18.421875" style="0" customWidth="1"/>
    <col min="4" max="4" width="18.140625" style="0" customWidth="1"/>
    <col min="5" max="5" width="12.140625" style="0" customWidth="1"/>
    <col min="6" max="6" width="24.421875" style="0" customWidth="1"/>
  </cols>
  <sheetData>
    <row r="1" ht="15" hidden="1"/>
    <row r="2" ht="15" hidden="1"/>
    <row r="3" ht="15" hidden="1"/>
    <row r="4" ht="16.5" thickBot="1">
      <c r="A4" s="257" t="s">
        <v>600</v>
      </c>
    </row>
    <row r="5" spans="1:5" ht="15.75" thickBot="1">
      <c r="A5" s="598"/>
      <c r="B5" s="607" t="s">
        <v>590</v>
      </c>
      <c r="C5" s="608" t="s">
        <v>601</v>
      </c>
      <c r="D5" s="609" t="s">
        <v>591</v>
      </c>
      <c r="E5" s="610" t="s">
        <v>592</v>
      </c>
    </row>
    <row r="6" spans="1:5" ht="30.75" thickTop="1">
      <c r="A6" s="597" t="s">
        <v>593</v>
      </c>
      <c r="B6" s="602" t="s">
        <v>215</v>
      </c>
      <c r="C6" s="599">
        <f>134201.25*0.85+361507.25*0.85</f>
        <v>421352.225</v>
      </c>
      <c r="D6" s="595">
        <v>393222.74</v>
      </c>
      <c r="E6" s="596">
        <f aca="true" t="shared" si="0" ref="E6:E11">C6-D6</f>
        <v>28129.484999999986</v>
      </c>
    </row>
    <row r="7" spans="1:6" ht="45">
      <c r="A7" s="590" t="s">
        <v>594</v>
      </c>
      <c r="B7" s="603" t="s">
        <v>169</v>
      </c>
      <c r="C7" s="600">
        <f>44293.75*0.85</f>
        <v>37649.6875</v>
      </c>
      <c r="D7" s="589">
        <v>37649.68</v>
      </c>
      <c r="E7" s="591">
        <f t="shared" si="0"/>
        <v>0.007499999999708962</v>
      </c>
      <c r="F7" s="586"/>
    </row>
    <row r="8" spans="1:6" ht="45">
      <c r="A8" s="590" t="s">
        <v>595</v>
      </c>
      <c r="B8" s="603" t="s">
        <v>170</v>
      </c>
      <c r="C8" s="600">
        <f>397500*0.85</f>
        <v>337875</v>
      </c>
      <c r="D8" s="589">
        <v>337874.99</v>
      </c>
      <c r="E8" s="591">
        <f t="shared" si="0"/>
        <v>0.010000000009313226</v>
      </c>
      <c r="F8" s="586"/>
    </row>
    <row r="9" spans="1:5" ht="45">
      <c r="A9" s="590" t="s">
        <v>596</v>
      </c>
      <c r="B9" s="603" t="s">
        <v>288</v>
      </c>
      <c r="C9" s="600">
        <v>259239.57</v>
      </c>
      <c r="D9" s="589">
        <v>259239.57</v>
      </c>
      <c r="E9" s="591">
        <f t="shared" si="0"/>
        <v>0</v>
      </c>
    </row>
    <row r="10" spans="1:5" ht="45">
      <c r="A10" s="590" t="s">
        <v>597</v>
      </c>
      <c r="B10" s="603" t="s">
        <v>173</v>
      </c>
      <c r="C10" s="600">
        <v>225882.28</v>
      </c>
      <c r="D10" s="589">
        <v>186679.77</v>
      </c>
      <c r="E10" s="591">
        <f t="shared" si="0"/>
        <v>39202.51000000001</v>
      </c>
    </row>
    <row r="11" spans="1:5" ht="45.75" thickBot="1">
      <c r="A11" s="592" t="s">
        <v>598</v>
      </c>
      <c r="B11" s="604" t="s">
        <v>365</v>
      </c>
      <c r="C11" s="601">
        <v>910378.05</v>
      </c>
      <c r="D11" s="593">
        <v>751432.9</v>
      </c>
      <c r="E11" s="594">
        <f t="shared" si="0"/>
        <v>158945.15000000002</v>
      </c>
    </row>
    <row r="12" spans="1:5" s="22" customFormat="1" ht="15.75" thickBot="1">
      <c r="A12" s="1175" t="s">
        <v>211</v>
      </c>
      <c r="B12" s="1176"/>
      <c r="C12" s="605">
        <f>SUM(C6:C11)</f>
        <v>2192376.8125</v>
      </c>
      <c r="D12" s="605">
        <f>SUM(D6:D11)</f>
        <v>1966099.65</v>
      </c>
      <c r="E12" s="606">
        <f>SUM(E6:E11)</f>
        <v>226277.16250000003</v>
      </c>
    </row>
  </sheetData>
  <sheetProtection/>
  <mergeCells count="1">
    <mergeCell ref="A12:B12"/>
  </mergeCells>
  <printOptions/>
  <pageMargins left="0.7" right="0.7" top="0.787401575" bottom="0.787401575" header="0.3" footer="0.3"/>
  <pageSetup fitToHeight="0" fitToWidth="1" horizontalDpi="600" verticalDpi="600" orientation="portrait"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72. zasedání Rady Karlovarského kraje, které se uskutečnilo dne 18.12.2017 (k bodu č. 05)</dc:title>
  <dc:subject/>
  <dc:creator/>
  <cp:keywords/>
  <dc:description/>
  <cp:lastModifiedBy/>
  <dcterms:created xsi:type="dcterms:W3CDTF">2006-09-16T00:00:00Z</dcterms:created>
  <dcterms:modified xsi:type="dcterms:W3CDTF">2017-12-19T11:44:40Z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0x0101004597302E12BEA74FA9B249EF92E902C5</vt:lpwstr>
  </property>
  <property fmtid="{D5CDD505-2E9C-101B-9397-08002B2CF9AE}" pid="3" name="MigrationSourceURL0">
    <vt:lpwstr/>
  </property>
</Properties>
</file>