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145" windowWidth="14805" windowHeight="5970" tabRatio="620" firstSheet="1" activeTab="2"/>
  </bookViews>
  <sheets>
    <sheet name="Harm KK (2)" sheetId="6" state="hidden" r:id="rId1"/>
    <sheet name="Přehled celkem" sheetId="21" r:id="rId2"/>
    <sheet name="Projekty KK" sheetId="8" r:id="rId3"/>
    <sheet name="Projekty PO" sheetId="20" r:id="rId4"/>
    <sheet name="List1" sheetId="13" state="hidden" r:id="rId5"/>
  </sheets>
  <definedNames>
    <definedName name="_xlnm._FilterDatabase" localSheetId="0" hidden="1">'Harm KK (2)'!$A$2:$I$22</definedName>
    <definedName name="_xlnm._FilterDatabase" localSheetId="2" hidden="1">'Projekty KK'!$A$4:$T$129</definedName>
    <definedName name="_xlnm._FilterDatabase" localSheetId="3" hidden="1">'Projekty PO'!$A$4:$WVR$87</definedName>
    <definedName name="_xlnm.Print_Titles" localSheetId="0">'Harm KK (2)'!$2:$2</definedName>
    <definedName name="_xlnm.Print_Titles" localSheetId="2">'Projekty KK'!$2:$4</definedName>
    <definedName name="_xlnm.Print_Titles" localSheetId="3">'Projekty PO'!$2:$4</definedName>
  </definedNames>
  <calcPr calcId="162913"/>
</workbook>
</file>

<file path=xl/calcChain.xml><?xml version="1.0" encoding="utf-8"?>
<calcChain xmlns="http://schemas.openxmlformats.org/spreadsheetml/2006/main">
  <c r="N85" i="20" l="1"/>
  <c r="G84" i="20" l="1"/>
  <c r="N84" i="20" l="1"/>
  <c r="L84" i="20"/>
  <c r="M82" i="20"/>
  <c r="Q82" i="20" s="1"/>
  <c r="Q83" i="20" l="1"/>
  <c r="M77" i="20" l="1"/>
  <c r="M78" i="20"/>
  <c r="P78" i="20" s="1"/>
  <c r="M52" i="20" l="1"/>
  <c r="N87" i="20" l="1"/>
  <c r="N86" i="20"/>
  <c r="M59" i="20"/>
  <c r="P59" i="20" s="1"/>
  <c r="P121" i="8" l="1"/>
  <c r="M17" i="20" l="1"/>
  <c r="M68" i="20" l="1"/>
  <c r="P67" i="20" s="1"/>
  <c r="Q67" i="20" l="1"/>
  <c r="E21" i="21" l="1"/>
  <c r="H9" i="21"/>
  <c r="F8" i="21"/>
  <c r="C8" i="21"/>
  <c r="Q81" i="20"/>
  <c r="P81" i="20"/>
  <c r="M80" i="20"/>
  <c r="P80" i="20" s="1"/>
  <c r="M79" i="20"/>
  <c r="Q79" i="20" s="1"/>
  <c r="Q77" i="20"/>
  <c r="P77" i="20"/>
  <c r="M76" i="20"/>
  <c r="P76" i="20" s="1"/>
  <c r="M75" i="20"/>
  <c r="P75" i="20" s="1"/>
  <c r="M74" i="20"/>
  <c r="P74" i="20" s="1"/>
  <c r="M72" i="20"/>
  <c r="P72" i="20" s="1"/>
  <c r="M71" i="20"/>
  <c r="P71" i="20" s="1"/>
  <c r="Q70" i="20"/>
  <c r="P70" i="20"/>
  <c r="T69" i="20"/>
  <c r="S69" i="20" s="1"/>
  <c r="Q69" i="20"/>
  <c r="P69" i="20"/>
  <c r="T67" i="20"/>
  <c r="S67" i="20" s="1"/>
  <c r="M66" i="20"/>
  <c r="T65" i="20"/>
  <c r="S65" i="20" s="1"/>
  <c r="P65" i="20"/>
  <c r="T63" i="20"/>
  <c r="S63" i="20" s="1"/>
  <c r="Q63" i="20"/>
  <c r="P63" i="20"/>
  <c r="O63" i="20"/>
  <c r="T62" i="20"/>
  <c r="S62" i="20" s="1"/>
  <c r="Q62" i="20"/>
  <c r="P62" i="20"/>
  <c r="M61" i="20"/>
  <c r="T60" i="20"/>
  <c r="S60" i="20" s="1"/>
  <c r="P60" i="20"/>
  <c r="T58" i="20"/>
  <c r="S58" i="20" s="1"/>
  <c r="P58" i="20"/>
  <c r="P57" i="20"/>
  <c r="M55" i="20"/>
  <c r="P55" i="20" s="1"/>
  <c r="M54" i="20"/>
  <c r="P54" i="20" s="1"/>
  <c r="M51" i="20"/>
  <c r="T51" i="20" s="1"/>
  <c r="S51" i="20" s="1"/>
  <c r="M50" i="20"/>
  <c r="P50" i="20" s="1"/>
  <c r="M49" i="20"/>
  <c r="P49" i="20" s="1"/>
  <c r="T48" i="20"/>
  <c r="S48" i="20" s="1"/>
  <c r="T47" i="20"/>
  <c r="S47" i="20" s="1"/>
  <c r="Q47" i="20"/>
  <c r="P47" i="20"/>
  <c r="M46" i="20"/>
  <c r="P46" i="20" s="1"/>
  <c r="M45" i="20"/>
  <c r="M44" i="20"/>
  <c r="Q44" i="20" s="1"/>
  <c r="M43" i="20"/>
  <c r="M42" i="20"/>
  <c r="P42" i="20" s="1"/>
  <c r="T41" i="20"/>
  <c r="S41" i="20" s="1"/>
  <c r="P41" i="20"/>
  <c r="M40" i="20"/>
  <c r="T39" i="20"/>
  <c r="S39" i="20" s="1"/>
  <c r="M38" i="20"/>
  <c r="Q38" i="20" s="1"/>
  <c r="M37" i="20"/>
  <c r="P37" i="20" s="1"/>
  <c r="M36" i="20"/>
  <c r="P36" i="20" s="1"/>
  <c r="M35" i="20"/>
  <c r="P35" i="20" s="1"/>
  <c r="M34" i="20"/>
  <c r="P34" i="20" s="1"/>
  <c r="M33" i="20"/>
  <c r="T33" i="20" s="1"/>
  <c r="S33" i="20" s="1"/>
  <c r="M32" i="20"/>
  <c r="T32" i="20" s="1"/>
  <c r="S32" i="20" s="1"/>
  <c r="M31" i="20"/>
  <c r="P31" i="20" s="1"/>
  <c r="M30" i="20"/>
  <c r="P30" i="20" s="1"/>
  <c r="M29" i="20"/>
  <c r="P29" i="20" s="1"/>
  <c r="M28" i="20"/>
  <c r="M27" i="20"/>
  <c r="P27" i="20" s="1"/>
  <c r="P26" i="20"/>
  <c r="P25" i="20"/>
  <c r="M24" i="20"/>
  <c r="M23" i="20"/>
  <c r="T23" i="20" s="1"/>
  <c r="S23" i="20" s="1"/>
  <c r="M22" i="20"/>
  <c r="P22" i="20" s="1"/>
  <c r="M21" i="20"/>
  <c r="P21" i="20" s="1"/>
  <c r="M20" i="20"/>
  <c r="P20" i="20" s="1"/>
  <c r="P17" i="20"/>
  <c r="M16" i="20"/>
  <c r="P16" i="20" s="1"/>
  <c r="M13" i="20"/>
  <c r="M10" i="20"/>
  <c r="P10" i="20" s="1"/>
  <c r="T9" i="20"/>
  <c r="S9" i="20" s="1"/>
  <c r="P9" i="20"/>
  <c r="M8" i="20"/>
  <c r="P8" i="20" s="1"/>
  <c r="M5" i="20"/>
  <c r="O84" i="20" l="1"/>
  <c r="O87" i="20" s="1"/>
  <c r="G8" i="21" s="1"/>
  <c r="P5" i="20"/>
  <c r="M84" i="20"/>
  <c r="P52" i="20"/>
  <c r="T61" i="20"/>
  <c r="S61" i="20" s="1"/>
  <c r="Q58" i="20"/>
  <c r="E18" i="21"/>
  <c r="T16" i="20"/>
  <c r="S16" i="20" s="1"/>
  <c r="T8" i="20"/>
  <c r="S8" i="20" s="1"/>
  <c r="Q13" i="20"/>
  <c r="P32" i="20"/>
  <c r="T35" i="20"/>
  <c r="S35" i="20" s="1"/>
  <c r="T37" i="20"/>
  <c r="S37" i="20" s="1"/>
  <c r="T17" i="20"/>
  <c r="S17" i="20" s="1"/>
  <c r="T66" i="20"/>
  <c r="S66" i="20" s="1"/>
  <c r="P66" i="20"/>
  <c r="T36" i="20"/>
  <c r="S36" i="20" s="1"/>
  <c r="P61" i="20"/>
  <c r="P13" i="20"/>
  <c r="Q21" i="20"/>
  <c r="T22" i="20"/>
  <c r="S22" i="20" s="1"/>
  <c r="Q28" i="20"/>
  <c r="Q45" i="20"/>
  <c r="Q52" i="20"/>
  <c r="Q80" i="20"/>
  <c r="D8" i="21"/>
  <c r="Q5" i="20"/>
  <c r="P79" i="20"/>
  <c r="Q10" i="20"/>
  <c r="T20" i="20"/>
  <c r="S20" i="20" s="1"/>
  <c r="P23" i="20"/>
  <c r="T49" i="20"/>
  <c r="S49" i="20" s="1"/>
  <c r="Q50" i="20"/>
  <c r="Q40" i="20"/>
  <c r="T30" i="20"/>
  <c r="S30" i="20" s="1"/>
  <c r="T44" i="20"/>
  <c r="S44" i="20" s="1"/>
  <c r="T45" i="20"/>
  <c r="S45" i="20" s="1"/>
  <c r="Q71" i="20"/>
  <c r="T21" i="20"/>
  <c r="S21" i="20" s="1"/>
  <c r="P28" i="20"/>
  <c r="Q30" i="20"/>
  <c r="Q34" i="20"/>
  <c r="P38" i="20"/>
  <c r="T50" i="20"/>
  <c r="S50" i="20" s="1"/>
  <c r="T52" i="20"/>
  <c r="S52" i="20" s="1"/>
  <c r="Q78" i="20"/>
  <c r="T34" i="20"/>
  <c r="S34" i="20" s="1"/>
  <c r="T40" i="20"/>
  <c r="S40" i="20" s="1"/>
  <c r="Q23" i="20"/>
  <c r="T28" i="20"/>
  <c r="S28" i="20" s="1"/>
  <c r="Q32" i="20"/>
  <c r="P33" i="20"/>
  <c r="T38" i="20"/>
  <c r="S38" i="20" s="1"/>
  <c r="P40" i="20"/>
  <c r="P44" i="20"/>
  <c r="Q65" i="20"/>
  <c r="T5" i="20"/>
  <c r="S5" i="20" s="1"/>
  <c r="T10" i="20"/>
  <c r="S10" i="20" s="1"/>
  <c r="P45" i="20"/>
  <c r="T84" i="20" l="1"/>
  <c r="S84" i="20" s="1"/>
  <c r="E8" i="21"/>
  <c r="P84" i="20"/>
  <c r="Q84" i="20"/>
  <c r="I8" i="21" l="1"/>
  <c r="H8" i="21"/>
  <c r="Q123" i="8" l="1"/>
  <c r="N127" i="8" l="1"/>
  <c r="F7" i="21" l="1"/>
  <c r="F10" i="21" s="1"/>
  <c r="O127" i="8"/>
  <c r="P120" i="8" l="1"/>
  <c r="P118" i="8"/>
  <c r="Q118" i="8"/>
  <c r="N129" i="8" l="1"/>
  <c r="E19" i="21" l="1"/>
  <c r="N128" i="8"/>
  <c r="M122" i="8" l="1"/>
  <c r="M117" i="8"/>
  <c r="M116" i="8"/>
  <c r="M113" i="8"/>
  <c r="M111" i="8"/>
  <c r="M107" i="8"/>
  <c r="M106" i="8"/>
  <c r="M105" i="8"/>
  <c r="M104" i="8"/>
  <c r="M98" i="8"/>
  <c r="M97" i="8"/>
  <c r="M96" i="8"/>
  <c r="M94" i="8"/>
  <c r="M93" i="8"/>
  <c r="M92" i="8"/>
  <c r="M91" i="8"/>
  <c r="M90" i="8"/>
  <c r="M78" i="8"/>
  <c r="M76" i="8"/>
  <c r="M75" i="8"/>
  <c r="M74" i="8"/>
  <c r="P74" i="8" s="1"/>
  <c r="M72" i="8"/>
  <c r="M71" i="8"/>
  <c r="M69" i="8"/>
  <c r="M63" i="8"/>
  <c r="M61" i="8"/>
  <c r="M60" i="8"/>
  <c r="M56" i="8"/>
  <c r="M54" i="8"/>
  <c r="M51" i="8"/>
  <c r="M47" i="8"/>
  <c r="M45" i="8"/>
  <c r="M44" i="8"/>
  <c r="P44" i="8" s="1"/>
  <c r="M38" i="8"/>
  <c r="M35" i="8"/>
  <c r="M32" i="8"/>
  <c r="M30" i="8"/>
  <c r="M29" i="8"/>
  <c r="Q90" i="8" l="1"/>
  <c r="P104" i="8" l="1"/>
  <c r="Q124" i="8" l="1"/>
  <c r="Q93" i="8"/>
  <c r="P71" i="8"/>
  <c r="P111" i="8" l="1"/>
  <c r="P56" i="8" l="1"/>
  <c r="T56" i="8"/>
  <c r="S56" i="8" s="1"/>
  <c r="P52" i="8"/>
  <c r="T52" i="8"/>
  <c r="S52" i="8" s="1"/>
  <c r="Q69" i="8" l="1"/>
  <c r="P76" i="8"/>
  <c r="T111" i="8" l="1"/>
  <c r="S111" i="8" s="1"/>
  <c r="Q122" i="8" l="1"/>
  <c r="P122" i="8"/>
  <c r="Q113" i="8" l="1"/>
  <c r="P113" i="8"/>
  <c r="T113" i="8"/>
  <c r="S113" i="8" s="1"/>
  <c r="P78" i="8" l="1"/>
  <c r="Q117" i="8" l="1"/>
  <c r="P117" i="8"/>
  <c r="Q116" i="8"/>
  <c r="P116" i="8"/>
  <c r="D12" i="13" l="1"/>
  <c r="E9" i="13" l="1"/>
  <c r="E10" i="13"/>
  <c r="E11" i="13"/>
  <c r="C8" i="13" l="1"/>
  <c r="E8" i="13" s="1"/>
  <c r="C7" i="13"/>
  <c r="E7" i="13" s="1"/>
  <c r="C6" i="13"/>
  <c r="C12" i="13" l="1"/>
  <c r="E6" i="13"/>
  <c r="E12" i="13" s="1"/>
  <c r="Q115" i="8" l="1"/>
  <c r="P115" i="8"/>
  <c r="T99" i="8"/>
  <c r="S99" i="8" s="1"/>
  <c r="Q105" i="8" l="1"/>
  <c r="P107" i="8" l="1"/>
  <c r="G127" i="8"/>
  <c r="C7" i="21" s="1"/>
  <c r="C10" i="21" s="1"/>
  <c r="Q112" i="8"/>
  <c r="T110" i="8" l="1"/>
  <c r="S110" i="8" s="1"/>
  <c r="T107" i="8"/>
  <c r="S107" i="8" s="1"/>
  <c r="M102" i="8"/>
  <c r="P102" i="8" l="1"/>
  <c r="T100" i="8" l="1"/>
  <c r="S100" i="8" s="1"/>
  <c r="P38" i="8" l="1"/>
  <c r="P32" i="8"/>
  <c r="P22" i="8"/>
  <c r="E17" i="21"/>
  <c r="L127" i="8"/>
  <c r="T126" i="8"/>
  <c r="S126" i="8" s="1"/>
  <c r="T125" i="8"/>
  <c r="S125" i="8" s="1"/>
  <c r="P124" i="8"/>
  <c r="T124" i="8"/>
  <c r="S124" i="8" s="1"/>
  <c r="D7" i="21" l="1"/>
  <c r="D10" i="21" s="1"/>
  <c r="M37" i="8"/>
  <c r="P36" i="8" l="1"/>
  <c r="P75" i="8"/>
  <c r="T112" i="8" l="1"/>
  <c r="S112" i="8" s="1"/>
  <c r="P91" i="8" l="1"/>
  <c r="T91" i="8"/>
  <c r="S91" i="8" s="1"/>
  <c r="M101" i="8" l="1"/>
  <c r="Q101" i="8" s="1"/>
  <c r="T106" i="8" l="1"/>
  <c r="S106" i="8" s="1"/>
  <c r="P106" i="8"/>
  <c r="P72" i="8"/>
  <c r="P98" i="8" l="1"/>
  <c r="T98" i="8"/>
  <c r="S98" i="8" s="1"/>
  <c r="P13" i="8" l="1"/>
  <c r="T60" i="8" l="1"/>
  <c r="S60" i="8" s="1"/>
  <c r="T65" i="8"/>
  <c r="S65" i="8" s="1"/>
  <c r="T69" i="8"/>
  <c r="S69" i="8" s="1"/>
  <c r="T90" i="8"/>
  <c r="S90" i="8" s="1"/>
  <c r="T92" i="8"/>
  <c r="S92" i="8" s="1"/>
  <c r="T93" i="8"/>
  <c r="S93" i="8" s="1"/>
  <c r="T94" i="8"/>
  <c r="S94" i="8" s="1"/>
  <c r="T95" i="8"/>
  <c r="S95" i="8" s="1"/>
  <c r="T96" i="8"/>
  <c r="S96" i="8" s="1"/>
  <c r="T97" i="8"/>
  <c r="S97" i="8" s="1"/>
  <c r="T105" i="8"/>
  <c r="S105" i="8" s="1"/>
  <c r="T57" i="8"/>
  <c r="S57" i="8" s="1"/>
  <c r="T53" i="8"/>
  <c r="S53" i="8" s="1"/>
  <c r="T47" i="8"/>
  <c r="S47" i="8" s="1"/>
  <c r="T45" i="8"/>
  <c r="S45" i="8" s="1"/>
  <c r="T17" i="8"/>
  <c r="S17" i="8" s="1"/>
  <c r="P45" i="8" l="1"/>
  <c r="P101" i="8" l="1"/>
  <c r="T101" i="8"/>
  <c r="S101" i="8" s="1"/>
  <c r="P47" i="8" l="1"/>
  <c r="O129" i="8" l="1"/>
  <c r="E20" i="21" s="1"/>
  <c r="G7" i="21" l="1"/>
  <c r="G10" i="21" s="1"/>
  <c r="P97" i="8"/>
  <c r="P105" i="8" l="1"/>
  <c r="P92" i="8"/>
  <c r="P94" i="8" l="1"/>
  <c r="P95" i="8"/>
  <c r="P96" i="8"/>
  <c r="P93" i="8" l="1"/>
  <c r="Q92" i="8" l="1"/>
  <c r="P90" i="8"/>
  <c r="T7" i="8" l="1"/>
  <c r="S7" i="8" s="1"/>
  <c r="T6" i="8"/>
  <c r="S6" i="8" s="1"/>
  <c r="M85" i="8" l="1"/>
  <c r="M67" i="8"/>
  <c r="T85" i="8" l="1"/>
  <c r="S85" i="8" s="1"/>
  <c r="P85" i="8"/>
  <c r="Q85" i="8"/>
  <c r="P67" i="8"/>
  <c r="T67" i="8"/>
  <c r="S67" i="8" s="1"/>
  <c r="P6" i="8"/>
  <c r="M5" i="8"/>
  <c r="P5" i="8" l="1"/>
  <c r="T5" i="8"/>
  <c r="S5" i="8" s="1"/>
  <c r="Q5" i="8"/>
  <c r="P7" i="8"/>
  <c r="M89" i="8" l="1"/>
  <c r="M88" i="8"/>
  <c r="T88" i="8" s="1"/>
  <c r="S88" i="8" s="1"/>
  <c r="M87" i="8"/>
  <c r="M86" i="8"/>
  <c r="T86" i="8" s="1"/>
  <c r="S86" i="8" s="1"/>
  <c r="M84" i="8"/>
  <c r="T84" i="8" s="1"/>
  <c r="S84" i="8" s="1"/>
  <c r="M81" i="8"/>
  <c r="Q81" i="8" s="1"/>
  <c r="M80" i="8"/>
  <c r="T80" i="8" s="1"/>
  <c r="S80" i="8" s="1"/>
  <c r="M79" i="8"/>
  <c r="T79" i="8" s="1"/>
  <c r="S79" i="8" s="1"/>
  <c r="M77" i="8"/>
  <c r="M68" i="8"/>
  <c r="T68" i="8" s="1"/>
  <c r="S68" i="8" s="1"/>
  <c r="M66" i="8"/>
  <c r="Q66" i="8" s="1"/>
  <c r="M64" i="8"/>
  <c r="M62" i="8"/>
  <c r="P61" i="8" s="1"/>
  <c r="P60" i="8"/>
  <c r="M59" i="8"/>
  <c r="M58" i="8"/>
  <c r="T54" i="8"/>
  <c r="S54" i="8" s="1"/>
  <c r="T51" i="8"/>
  <c r="S51" i="8" s="1"/>
  <c r="M46" i="8"/>
  <c r="Q46" i="8" s="1"/>
  <c r="M43" i="8"/>
  <c r="M41" i="8"/>
  <c r="M39" i="8"/>
  <c r="M33" i="8"/>
  <c r="Q33" i="8" s="1"/>
  <c r="M31" i="8"/>
  <c r="M28" i="8"/>
  <c r="M27" i="8"/>
  <c r="M26" i="8"/>
  <c r="M25" i="8"/>
  <c r="M24" i="8"/>
  <c r="M23" i="8"/>
  <c r="M21" i="8"/>
  <c r="M20" i="8"/>
  <c r="M16" i="8"/>
  <c r="T16" i="8" s="1"/>
  <c r="S16" i="8" s="1"/>
  <c r="M15" i="8"/>
  <c r="M14" i="8"/>
  <c r="M12" i="8"/>
  <c r="M11" i="8"/>
  <c r="M10" i="8"/>
  <c r="M9" i="8"/>
  <c r="T77" i="8" l="1"/>
  <c r="S77" i="8" s="1"/>
  <c r="Q77" i="8"/>
  <c r="T14" i="8"/>
  <c r="S14" i="8" s="1"/>
  <c r="Q14" i="8"/>
  <c r="T23" i="8"/>
  <c r="S23" i="8" s="1"/>
  <c r="Q23" i="8"/>
  <c r="T39" i="8"/>
  <c r="S39" i="8" s="1"/>
  <c r="Q39" i="8"/>
  <c r="T41" i="8"/>
  <c r="S41" i="8" s="1"/>
  <c r="Q41" i="8"/>
  <c r="Q58" i="8"/>
  <c r="M127" i="8"/>
  <c r="E7" i="21" s="1"/>
  <c r="T33" i="8"/>
  <c r="S33" i="8" s="1"/>
  <c r="T9" i="8"/>
  <c r="S9" i="8" s="1"/>
  <c r="Q9" i="8"/>
  <c r="T81" i="8"/>
  <c r="S81" i="8" s="1"/>
  <c r="P19" i="8"/>
  <c r="T19" i="8"/>
  <c r="S19" i="8" s="1"/>
  <c r="P21" i="8"/>
  <c r="T21" i="8"/>
  <c r="S21" i="8" s="1"/>
  <c r="P24" i="8"/>
  <c r="T24" i="8"/>
  <c r="S24" i="8" s="1"/>
  <c r="P26" i="8"/>
  <c r="T26" i="8"/>
  <c r="S26" i="8" s="1"/>
  <c r="P28" i="8"/>
  <c r="T28" i="8"/>
  <c r="S28" i="8" s="1"/>
  <c r="P30" i="8"/>
  <c r="T30" i="8"/>
  <c r="S30" i="8" s="1"/>
  <c r="P35" i="8"/>
  <c r="T35" i="8"/>
  <c r="S35" i="8" s="1"/>
  <c r="T43" i="8"/>
  <c r="S43" i="8" s="1"/>
  <c r="Q43" i="8"/>
  <c r="P48" i="8"/>
  <c r="T48" i="8"/>
  <c r="S48" i="8" s="1"/>
  <c r="P64" i="8"/>
  <c r="T64" i="8"/>
  <c r="S64" i="8" s="1"/>
  <c r="P11" i="8"/>
  <c r="T11" i="8"/>
  <c r="S11" i="8" s="1"/>
  <c r="P10" i="8"/>
  <c r="T10" i="8"/>
  <c r="S10" i="8" s="1"/>
  <c r="P12" i="8"/>
  <c r="T12" i="8"/>
  <c r="S12" i="8" s="1"/>
  <c r="P15" i="8"/>
  <c r="T15" i="8"/>
  <c r="S15" i="8" s="1"/>
  <c r="P18" i="8"/>
  <c r="T18" i="8"/>
  <c r="S18" i="8" s="1"/>
  <c r="P20" i="8"/>
  <c r="T20" i="8"/>
  <c r="S20" i="8" s="1"/>
  <c r="P25" i="8"/>
  <c r="T25" i="8"/>
  <c r="S25" i="8" s="1"/>
  <c r="P27" i="8"/>
  <c r="T27" i="8"/>
  <c r="S27" i="8" s="1"/>
  <c r="P29" i="8"/>
  <c r="T29" i="8"/>
  <c r="S29" i="8" s="1"/>
  <c r="P31" i="8"/>
  <c r="T31" i="8"/>
  <c r="S31" i="8" s="1"/>
  <c r="P34" i="8"/>
  <c r="T34" i="8"/>
  <c r="S34" i="8" s="1"/>
  <c r="T36" i="8"/>
  <c r="S36" i="8" s="1"/>
  <c r="T46" i="8"/>
  <c r="S46" i="8" s="1"/>
  <c r="T58" i="8"/>
  <c r="S58" i="8" s="1"/>
  <c r="P59" i="8"/>
  <c r="T59" i="8"/>
  <c r="S59" i="8" s="1"/>
  <c r="T62" i="8"/>
  <c r="S62" i="8" s="1"/>
  <c r="T66" i="8"/>
  <c r="S66" i="8" s="1"/>
  <c r="P87" i="8"/>
  <c r="T87" i="8"/>
  <c r="S87" i="8" s="1"/>
  <c r="P89" i="8"/>
  <c r="T89" i="8"/>
  <c r="S89" i="8" s="1"/>
  <c r="P16" i="8"/>
  <c r="P46" i="8"/>
  <c r="P58" i="8"/>
  <c r="P51" i="8"/>
  <c r="Q51" i="8"/>
  <c r="P66" i="8"/>
  <c r="Q79" i="8"/>
  <c r="P79" i="8"/>
  <c r="Q86" i="8"/>
  <c r="P86" i="8"/>
  <c r="P9" i="8"/>
  <c r="P14" i="8"/>
  <c r="P23" i="8"/>
  <c r="P69" i="8"/>
  <c r="P81" i="8"/>
  <c r="Q88" i="8"/>
  <c r="P88" i="8"/>
  <c r="P41" i="8"/>
  <c r="P43" i="8"/>
  <c r="P54" i="8"/>
  <c r="Q54" i="8"/>
  <c r="Q68" i="8"/>
  <c r="P68" i="8"/>
  <c r="Q80" i="8"/>
  <c r="P80" i="8"/>
  <c r="P33" i="8"/>
  <c r="P39" i="8"/>
  <c r="P77" i="8"/>
  <c r="P84" i="8"/>
  <c r="Q84" i="8"/>
  <c r="E16" i="21" l="1"/>
  <c r="H7" i="21"/>
  <c r="E10" i="21"/>
  <c r="I7" i="21"/>
  <c r="T127" i="8"/>
  <c r="S127" i="8" s="1"/>
  <c r="Q127" i="8"/>
  <c r="E22" i="21" l="1"/>
  <c r="I10" i="21"/>
  <c r="H10" i="21"/>
  <c r="P127" i="8" l="1"/>
  <c r="I23" i="6" l="1"/>
  <c r="G23" i="6"/>
  <c r="F23" i="6"/>
</calcChain>
</file>

<file path=xl/comments1.xml><?xml version="1.0" encoding="utf-8"?>
<comments xmlns="http://schemas.openxmlformats.org/spreadsheetml/2006/main">
  <authors>
    <author>Autor</author>
  </authors>
  <commentList>
    <comment ref="C7" authorId="0" shapeId="0">
      <text>
        <r>
          <rPr>
            <b/>
            <sz val="8"/>
            <color indexed="81"/>
            <rFont val="Tahoma"/>
            <family val="2"/>
            <charset val="238"/>
          </rPr>
          <t>Autor:</t>
        </r>
        <r>
          <rPr>
            <sz val="8"/>
            <color indexed="81"/>
            <rFont val="Tahoma"/>
            <family val="2"/>
            <charset val="238"/>
          </rPr>
          <t xml:space="preserve">
44.293,75</t>
        </r>
      </text>
    </comment>
    <comment ref="C8" authorId="0" shapeId="0">
      <text>
        <r>
          <rPr>
            <b/>
            <sz val="8"/>
            <color indexed="81"/>
            <rFont val="Tahoma"/>
            <family val="2"/>
            <charset val="238"/>
          </rPr>
          <t>Autor:</t>
        </r>
        <r>
          <rPr>
            <sz val="8"/>
            <color indexed="81"/>
            <rFont val="Tahoma"/>
            <family val="2"/>
            <charset val="238"/>
          </rPr>
          <t xml:space="preserve">
397500</t>
        </r>
      </text>
    </comment>
  </commentList>
</comments>
</file>

<file path=xl/sharedStrings.xml><?xml version="1.0" encoding="utf-8"?>
<sst xmlns="http://schemas.openxmlformats.org/spreadsheetml/2006/main" count="1371" uniqueCount="794">
  <si>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</si>
  <si>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</si>
  <si>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</si>
  <si>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</si>
  <si>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</si>
  <si>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</si>
  <si>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</si>
  <si>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</si>
  <si>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</si>
  <si>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</si>
  <si>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</si>
  <si>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</si>
  <si>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</si>
  <si>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</si>
  <si>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</si>
  <si>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</si>
  <si>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</si>
  <si>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</si>
  <si>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</si>
  <si>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</si>
  <si>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</si>
  <si>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</si>
  <si>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</si>
  <si>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</si>
  <si>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</si>
  <si>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</si>
  <si>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</si>
  <si>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</si>
  <si>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</si>
  <si>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</si>
  <si>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</si>
  <si>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</si>
  <si>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</si>
  <si>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</si>
  <si>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</si>
  <si>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</si>
  <si>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</si>
  <si>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</si>
  <si>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</si>
  <si>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</si>
  <si>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</si>
  <si>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</si>
  <si>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</si>
  <si>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</si>
  <si>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</si>
  <si>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</si>
  <si>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</si>
  <si>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</si>
  <si>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</si>
  <si>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</si>
  <si>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</si>
  <si>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</si>
  <si>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</si>
  <si>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</si>
  <si>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</si>
  <si>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</si>
  <si>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</si>
  <si>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</si>
  <si>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</si>
  <si>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</si>
  <si>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</si>
  <si>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</si>
  <si>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</si>
  <si>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</si>
  <si>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</si>
  <si>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SZŠ a VOŠ Cheb</t>
  </si>
  <si>
    <t xml:space="preserve">Společné ošetřovatelské postupy ČR – Bavorsko – reg. č. 87 </t>
  </si>
  <si>
    <t>Muzeum Sokolov, p.o. KK</t>
  </si>
  <si>
    <t>První české gymnázium v Karlových Varech</t>
  </si>
  <si>
    <t>Poznámka</t>
  </si>
  <si>
    <t>APDM</t>
  </si>
  <si>
    <t>2.1.2007 - 29.10.2010</t>
  </si>
  <si>
    <t>2.1.2007 - 28.2.2011</t>
  </si>
  <si>
    <t>Galerie 4 -  p.o. KK</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</si>
  <si>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</si>
  <si>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</si>
  <si>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</si>
  <si>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</si>
  <si>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</si>
  <si>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</si>
  <si>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</si>
  <si>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</si>
  <si>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</si>
  <si>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</si>
  <si>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</si>
  <si>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</si>
  <si>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</si>
  <si>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</si>
  <si>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</si>
  <si>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</si>
  <si>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</si>
  <si>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</si>
  <si>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</si>
  <si>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</si>
  <si>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</si>
  <si>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</si>
  <si>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</si>
  <si>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rgb="FFFF0000"/>
        <rFont val="Calibri"/>
        <family val="2"/>
        <charset val="238"/>
        <scheme val="minor"/>
      </rPr>
      <t>* běží daňové řízení</t>
    </r>
    <r>
      <rPr>
        <sz val="11"/>
        <rFont val="Calibri"/>
        <family val="2"/>
        <charset val="238"/>
        <scheme val="minor"/>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</si>
  <si>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</si>
  <si>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</si>
  <si>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</si>
  <si>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</si>
  <si>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</si>
  <si>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</si>
  <si>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</si>
  <si>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</si>
  <si>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</si>
  <si>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</si>
  <si>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</si>
  <si>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</si>
  <si>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</si>
  <si>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</si>
  <si>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</si>
  <si>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</si>
  <si>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</si>
  <si>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</si>
  <si>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</si>
  <si>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</si>
  <si>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</si>
  <si>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</si>
  <si>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</si>
  <si>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</si>
  <si>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</si>
  <si>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</si>
  <si>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</si>
  <si>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Název a registrační číslo projektu</t>
  </si>
  <si>
    <t>Období realizace projektu</t>
  </si>
  <si>
    <t>Specifikace finančního postihu</t>
  </si>
  <si>
    <t>ÚRR 
odvod za porušení rozp. kázně</t>
  </si>
  <si>
    <t>FÚ 
odvod za porušení rozp. kázně</t>
  </si>
  <si>
    <t>Operační program</t>
  </si>
  <si>
    <t>ÚRR
neproplacení dotace</t>
  </si>
  <si>
    <t>Příjemce dotace/ garant projektu</t>
  </si>
  <si>
    <t>FÚ
penále</t>
  </si>
  <si>
    <t>OPLZZ</t>
  </si>
  <si>
    <t>1.6.2012-31.5.2015</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</si>
  <si>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</si>
  <si>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</si>
  <si>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</si>
  <si>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</si>
  <si>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</si>
  <si>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</si>
  <si>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</si>
  <si>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</si>
  <si>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</si>
  <si>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</si>
  <si>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</si>
  <si>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</si>
  <si>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</si>
  <si>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</si>
  <si>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</si>
  <si>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</si>
  <si>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</si>
  <si>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</si>
  <si>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</si>
  <si>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</si>
  <si>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</si>
  <si>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</si>
  <si>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</si>
  <si>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</si>
  <si>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</si>
  <si>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</si>
  <si>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</si>
  <si>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</si>
  <si>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</si>
  <si>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</si>
  <si>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</si>
  <si>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</si>
  <si>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</si>
  <si>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</si>
  <si>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</si>
  <si>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</si>
  <si>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</si>
  <si>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</si>
  <si>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</si>
  <si>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</si>
  <si>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</si>
  <si>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</si>
  <si>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</si>
  <si>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</si>
  <si>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</si>
  <si>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</si>
  <si>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</si>
  <si>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</si>
  <si>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</si>
  <si>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</si>
  <si>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</si>
  <si>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</si>
  <si>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</si>
  <si>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</si>
  <si>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</si>
  <si>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</si>
  <si>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</si>
  <si>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</si>
  <si>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</si>
  <si>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</si>
  <si>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</si>
  <si>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</si>
  <si>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</si>
  <si>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</si>
  <si>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</si>
  <si>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</si>
  <si>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</si>
  <si>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</si>
  <si>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</si>
  <si>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</si>
  <si>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</si>
  <si>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</si>
  <si>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netransparentní hodnotící kritéria (dodávka propagačních materiálů)</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</si>
  <si>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</si>
  <si>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</si>
  <si>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</si>
  <si>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</si>
  <si>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</si>
  <si>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</si>
  <si>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</si>
  <si>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</si>
  <si>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</si>
  <si>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</si>
  <si>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</si>
  <si>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</si>
  <si>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</si>
  <si>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</si>
  <si>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</si>
  <si>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</si>
  <si>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</si>
  <si>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</si>
  <si>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</si>
  <si>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</si>
  <si>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</si>
  <si>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</si>
  <si>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</si>
  <si>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</si>
  <si>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</si>
  <si>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</si>
  <si>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</si>
  <si>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</si>
  <si>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</si>
  <si>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</si>
  <si>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</si>
  <si>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</si>
  <si>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</si>
  <si>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</si>
  <si>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</si>
  <si>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</si>
  <si>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</si>
  <si>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</si>
  <si>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</si>
  <si>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</si>
  <si>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</si>
  <si>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</si>
  <si>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</si>
  <si>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</si>
  <si>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v akčním plánu není člen RKK stanoven</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</si>
  <si>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</si>
  <si>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</si>
  <si>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</si>
  <si>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</si>
  <si>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</si>
  <si>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</si>
  <si>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</si>
  <si>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</si>
  <si>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</si>
  <si>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</si>
  <si>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</si>
  <si>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</si>
  <si>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</si>
  <si>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</si>
  <si>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</si>
  <si>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</si>
  <si>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</si>
  <si>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</si>
  <si>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</si>
  <si>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</si>
  <si>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</si>
  <si>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</si>
  <si>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</si>
  <si>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</si>
  <si>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</si>
  <si>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</si>
  <si>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</si>
  <si>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</si>
  <si>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</si>
  <si>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</si>
  <si>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</si>
  <si>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</si>
  <si>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</si>
  <si>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</si>
  <si>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</si>
  <si>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</si>
  <si>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</si>
  <si>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</si>
  <si>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</si>
  <si>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Pořadové číslo</t>
  </si>
  <si>
    <t>maximální možný očekávaný finanční postih</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</si>
  <si>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</si>
  <si>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</si>
  <si>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</si>
  <si>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</si>
  <si>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21.1.2014-16.12.2015 (odstoupeno od smlouvy)</t>
  </si>
  <si>
    <r>
      <t xml:space="preserve">porušení zákazu diskriminace - požadavek na dvoujádrový procesor a frekvenci procesorů - </t>
    </r>
    <r>
      <rPr>
        <sz val="11"/>
        <rFont val="Calibri"/>
        <family val="2"/>
        <charset val="238"/>
        <scheme val="minor"/>
      </rPr>
      <t>finanční úřad zjištění nepotvrdil;</t>
    </r>
    <r>
      <rPr>
        <sz val="11"/>
        <color theme="1"/>
        <rFont val="Calibri"/>
        <family val="2"/>
        <charset val="238"/>
        <scheme val="minor"/>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</si>
  <si>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</si>
  <si>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</si>
  <si>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</si>
  <si>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</si>
  <si>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</si>
  <si>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</si>
  <si>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</si>
  <si>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</si>
  <si>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</si>
  <si>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</si>
  <si>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</si>
  <si>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</si>
  <si>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</si>
  <si>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</si>
  <si>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</si>
  <si>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</si>
  <si>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</si>
  <si>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</si>
  <si>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</si>
  <si>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</si>
  <si>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</si>
  <si>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</si>
  <si>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</si>
  <si>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</si>
  <si>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</si>
  <si>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</si>
  <si>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</si>
  <si>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</si>
  <si>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</si>
  <si>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</si>
  <si>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</si>
  <si>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</si>
  <si>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</si>
  <si>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</si>
  <si>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</si>
  <si>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</si>
  <si>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</si>
  <si>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</si>
  <si>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</si>
  <si>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</si>
  <si>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</si>
  <si>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</si>
  <si>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</si>
  <si>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</si>
  <si>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</si>
  <si>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</si>
  <si>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</si>
  <si>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</si>
  <si>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Vyčíslení úspěchů obrany</t>
  </si>
  <si>
    <t>v %</t>
  </si>
  <si>
    <t>sl. 16 (sl.17/sl.10)</t>
  </si>
  <si>
    <t>sl. 17 (sl.11-sl.10)</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</si>
  <si>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</si>
  <si>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</si>
  <si>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chybné přihlášení zaměstnanců k účasti na sociálním pojištění, chybné vyplnění údajů na oznámení o nástupu do zaměstnání, nesprávné stanovení vyměřovacího základu pro odvod pojistného</t>
  </si>
  <si>
    <t>Zvýšení akceschopnosti zdravotnické záchranné služby Karlovarského kraje 
CZ.1.06/3.4.00/23.0929</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</si>
  <si>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</si>
  <si>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</si>
  <si>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</si>
  <si>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1.12.2011 -30.11.2015
finančně ukončen 16.3.2016</t>
  </si>
  <si>
    <t>Gymnázium a obchodní akademie Mariánské Lázně</t>
  </si>
  <si>
    <t>Výzva č. 56 - GOAML
CZ.1.07/1.1.00/56.0586</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</si>
  <si>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</si>
  <si>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</si>
  <si>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</si>
  <si>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</si>
  <si>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Cíl 3 ČR - Sasko</t>
  </si>
  <si>
    <t>kurzová ztráta</t>
  </si>
  <si>
    <t>Ing. Eva Valjentová</t>
  </si>
  <si>
    <t>překročení schválené finanční částky</t>
  </si>
  <si>
    <t>nezpůsobilé výdaje - zpracování projektové dokumentace v přípravné fázi projektu, bankovní poplatky, srážková daň z úroků, výdaj za dopravu autobusem, kurzové ztráty</t>
  </si>
  <si>
    <t>MŠMT nesrovnalost/
FÚ 
odvod za porušení rozp. kázně</t>
  </si>
  <si>
    <t>23.1.2012 podány námitky proti kontrolním zjištěním z veřejnosprávní kontroly; finanční postih nebyl uplatněn</t>
  </si>
  <si>
    <t>OPVK</t>
  </si>
  <si>
    <t xml:space="preserve">GG OPVK - Podpora nabídky dalšího vzdělávání v Karlovarském kraji
CZ.1.07/3.2.12 </t>
  </si>
  <si>
    <t>FÚ 
penále</t>
  </si>
  <si>
    <t>MŠMT 
odvod za porušení rozpočtové kázně</t>
  </si>
  <si>
    <t>pochybení ze strany příjemce grantového projektu nikoli KK</t>
  </si>
  <si>
    <t>PhDr. Josef Novotný</t>
  </si>
  <si>
    <t>přezkoumání postupu při zadávání VZ - rentgeny</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</si>
  <si>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</si>
  <si>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</si>
  <si>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</si>
  <si>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</si>
  <si>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</si>
  <si>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</si>
  <si>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</si>
  <si>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</si>
  <si>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</si>
  <si>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</si>
  <si>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</si>
  <si>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</si>
  <si>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</si>
  <si>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</si>
  <si>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</si>
  <si>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</si>
  <si>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</si>
  <si>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</si>
  <si>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</si>
  <si>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</si>
  <si>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</si>
  <si>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</si>
  <si>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</si>
  <si>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</si>
  <si>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</si>
  <si>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</si>
  <si>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</si>
  <si>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</si>
  <si>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</si>
  <si>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</si>
  <si>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</si>
  <si>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</si>
  <si>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</si>
  <si>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</si>
  <si>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</si>
  <si>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</si>
  <si>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</si>
  <si>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</si>
  <si>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</si>
  <si>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</si>
  <si>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</si>
  <si>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</si>
  <si>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</si>
  <si>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</si>
  <si>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</si>
  <si>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</si>
  <si>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</si>
  <si>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</si>
  <si>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</si>
  <si>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</si>
  <si>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</si>
  <si>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</si>
  <si>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</si>
  <si>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 xml:space="preserve">REDI-regionalistika, ekologie,
Developing. Investice, spol. s r.o. </t>
  </si>
  <si>
    <t>Olivius s.r.o.</t>
  </si>
  <si>
    <t>Ing. Josef Vacek - fyzická osoba podnikatelská - administrace projektu</t>
  </si>
  <si>
    <t>GOAML, p.o.</t>
  </si>
  <si>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</si>
  <si>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</si>
  <si>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</si>
  <si>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</si>
  <si>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</si>
  <si>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</si>
  <si>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</si>
  <si>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</si>
  <si>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</si>
  <si>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</si>
  <si>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</si>
  <si>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</si>
  <si>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</si>
  <si>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</si>
  <si>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</si>
  <si>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</si>
  <si>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</si>
  <si>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</si>
  <si>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</si>
  <si>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</si>
  <si>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</si>
  <si>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</si>
  <si>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</si>
  <si>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</si>
  <si>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</si>
  <si>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</si>
  <si>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</si>
  <si>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</si>
  <si>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</si>
  <si>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</si>
  <si>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</si>
  <si>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</si>
  <si>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</si>
  <si>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xxx</t>
  </si>
  <si>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</si>
  <si>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</si>
  <si>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t>SFŽP</t>
  </si>
  <si>
    <t>nevedení u všech prvotních účetních záznamů oddělené účtování od svého vlastního účetnictví</t>
  </si>
  <si>
    <r>
      <rPr>
        <b/>
        <sz val="22"/>
        <rFont val="Calibri"/>
        <family val="2"/>
        <charset val="238"/>
      </rPr>
      <t>Přehled</t>
    </r>
    <r>
      <rPr>
        <b/>
        <sz val="22"/>
        <color indexed="8"/>
        <rFont val="Calibri"/>
        <family val="2"/>
        <charset val="238"/>
      </rPr>
      <t xml:space="preserve"> finančních postihů u projektů financovaných z prostředků EU včetně jiných zdrojů - příspěvkové organizace a KKN a.s.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</si>
  <si>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charset val="238"/>
      </rPr>
      <t>KONEČNÝ STAV - BEZ ZJIŠTĚNÍ</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</si>
  <si>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</si>
  <si>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</si>
  <si>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</si>
  <si>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Zateplení obvodového pláště budovy a výměna části oken budovy Domova pro seniory v Lázních Kynžvart, příspěvkové organizace</t>
  </si>
  <si>
    <t>výzva</t>
  </si>
  <si>
    <t>Domov pro seniory v Lázních Kynžvart, p.o.</t>
  </si>
  <si>
    <t>Integrovaná střední škola Cheb, p.o.</t>
  </si>
  <si>
    <t>Zateplení a výměna zdroje tepla čp. 119, ISŠ Cheb</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</si>
  <si>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</si>
  <si>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</si>
  <si>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KARP</t>
  </si>
  <si>
    <t>nebyla naplněna podmínka adekvátního nároku dovolené zohledňující zapojení zaměstnance do realizace projektu</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</si>
  <si>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</si>
  <si>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</si>
  <si>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</si>
  <si>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</si>
  <si>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</si>
  <si>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</si>
  <si>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za pronájem prostor pro potřeby projektu byla nárokována vyšší částka, než na jakou byla faktura vystavena</t>
  </si>
  <si>
    <t>Clara III: Rozvoj společné partnerské spolupráce veřejné správy v česko-saském regionu</t>
  </si>
  <si>
    <t>Cíl 2 ČR - Sasko</t>
  </si>
  <si>
    <t>fa č. 16/2016 - neuznatelný výdaj - výstupem je dokument, jehož obsah tvoří převážně kompilace dostupných informací z programové dokumentace</t>
  </si>
  <si>
    <t>1.10.2016-30.9.2019</t>
  </si>
  <si>
    <t>Ing. Josef Janů</t>
  </si>
  <si>
    <t>1.5.2016 - 31.10.2018</t>
  </si>
  <si>
    <t xml:space="preserve">VZ "Realizace stavby "Centralizace lékařské péče v nemocnici v Karlových Varech" </t>
  </si>
  <si>
    <t>porušení zásady transparentnosti § 6 ZVZ - požadavek na dispozici s obalovnou - 10 % z VZ</t>
  </si>
  <si>
    <t>porušení zásady transparentnosti § 6 ZVZ - požadavek na dispozici s obalovnou - 5 % Z VZ</t>
  </si>
  <si>
    <t>rekonstrukce analytické laboratoře - diky  havarijnímu stavu staré budovy Střední uměleckoprůmyslové školy K.Vary nelze v době udržitelnosti projektu laboratoř  využívat</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</si>
  <si>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</si>
  <si>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Atlas zajímavostí v Karlovarském kraji 
CZ.04.1.05/4.132.1/1795
v rámci grantového schématu
Podpora místních a regionálních služeb cestovního ruchu v KK pro veřejné subjekty
CZ.04.1.05/4.132.1</t>
  </si>
  <si>
    <t xml:space="preserve">ÚRR 
penále </t>
  </si>
  <si>
    <r>
      <t xml:space="preserve">rozhodnutím z 29.7.2013 bylo penále prominuto v plné výši
</t>
    </r>
    <r>
      <rPr>
        <b/>
        <sz val="11"/>
        <rFont val="Calibri"/>
        <family val="2"/>
        <charset val="238"/>
        <scheme val="minor"/>
      </rPr>
      <t>KONEČNÝ STAV - POSTIH ZRUŠEN</t>
    </r>
  </si>
  <si>
    <r>
      <t xml:space="preserve">17.3.2014 oznámení o zahájení daňového řízení, 22.4.2014 vyjádření ve věci daňového řízení, 16.9.2014 PV ve výši 81.346.508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1"/>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</si>
  <si>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</si>
  <si>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 Kč; 8.11.2016 FÚ vyrozumění o postoupení na Gener.fin.ředitelství; 12.9.2017 Rozhodnutí o prominutí daně - promíjí se odvod ve výši 8.505,- Kč; dne 7.11.2017 FÚ Rozhodnutí o přeplatku ve výši 8.50 Kč; dne 13.11.2017 FÚ vrátil prominutý odvod ve výši 8.505 Kč; škoda ve výši 1.501 Kč byla řešena jako škodní případ - nebude vymáháno
</t>
    </r>
    <r>
      <rPr>
        <b/>
        <sz val="11"/>
        <rFont val="Calibri"/>
        <family val="2"/>
        <charset val="238"/>
        <scheme val="minor"/>
      </rPr>
      <t xml:space="preserve">KONEČNÝ STAV - ŠKODA NEBUDE VYMÁHÁNA </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</si>
  <si>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 Kč
</t>
    </r>
    <r>
      <rPr>
        <b/>
        <sz val="11"/>
        <rFont val="Calibri"/>
        <family val="2"/>
        <charset val="238"/>
        <scheme val="minor"/>
      </rPr>
      <t>KONEČNÝ STAV - PENÁLE VRÁCENO V PLNÉ VÝŠI</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</si>
  <si>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 Kč; 8.11.2016 FÚ vyrozumění o postoupení na Gener.fin.ředitelství; 12.9.2017 Rozhodnutí o prominutí daně - nepromíjí se odvod ve výši 11.771 Kč; ve výši 2.078 Kč - nebyla podávána žádost o prominutí z důvodu hospodárnosti; částka ve výši 13.849 Kč byla řešena jako škodní případ - nebude vymáháno
</t>
    </r>
    <r>
      <rPr>
        <b/>
        <sz val="11"/>
        <rFont val="Calibri"/>
        <family val="2"/>
        <charset val="238"/>
        <scheme val="minor"/>
      </rPr>
      <t>KONEČNÝ STAV - ŠKODA NEBUDE VYMÁHÁNA</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</si>
  <si>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částka ve výši 1.941,- Kč byla řešena jako škodní případ - nebude vymáháno
</t>
    </r>
    <r>
      <rPr>
        <b/>
        <sz val="11"/>
        <rFont val="Calibri"/>
        <family val="2"/>
        <charset val="238"/>
        <scheme val="minor"/>
      </rPr>
      <t xml:space="preserve">KONEČNÝ STAV - ŠKODA NEBUDE VYMÁHÁNA
</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</si>
  <si>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částka ve výši 2.090 Kč byla řešena jako škodní případ - nebude vymáháno
</t>
    </r>
    <r>
      <rPr>
        <b/>
        <sz val="11"/>
        <rFont val="Calibri"/>
        <family val="2"/>
        <charset val="238"/>
        <scheme val="minor"/>
      </rPr>
      <t>KONEČNÝ STAV - ŠKODA NEBUDE VYMÁHÁNA</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</si>
  <si>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1"/>
        <rFont val="Calibri"/>
        <family val="2"/>
        <charset val="238"/>
        <scheme val="minor"/>
      </rPr>
      <t>ODVOLÁNÍ PROTI PV</t>
    </r>
  </si>
  <si>
    <r>
      <t xml:space="preserve">dne 5.12.2017 KK podal podnět na ÚOHS, správní poplatek ve výši 10.000 Kč uhrazen dne 22.11.2017; dne 4.1.2018 z ÚOHS - Oznámení o výsledku šetření podnětu - nezahájí správní řízení
</t>
    </r>
    <r>
      <rPr>
        <b/>
        <sz val="11"/>
        <rFont val="Calibri"/>
        <family val="2"/>
        <charset val="238"/>
        <scheme val="minor"/>
      </rPr>
      <t>NEBUDE ZAHÁJENO SPRÁVNÍ ŘÍZENÍ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</si>
  <si>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1"/>
        <rFont val="Calibri"/>
        <family val="2"/>
        <charset val="238"/>
        <scheme val="minor"/>
      </rPr>
      <t>ODVOLÁNÍ PROTI PV</t>
    </r>
  </si>
  <si>
    <r>
      <t xml:space="preserve">dne 5.12.2017 KK podal podnět na ÚOHS, správní poplatek ve výši 10 tis. Kč uhrazen dne 22.11.2017; dne 4.1.2018 z ÚOHS - Oznámení o výsledku šetření podnětu - nezahájí správní řízení
</t>
    </r>
    <r>
      <rPr>
        <b/>
        <sz val="11"/>
        <rFont val="Calibri"/>
        <family val="2"/>
        <charset val="238"/>
        <scheme val="minor"/>
      </rPr>
      <t>NEBUDE ZAHÁJENO SPRÁVNÍ ŘÍZENÍ</t>
    </r>
  </si>
  <si>
    <r>
      <t xml:space="preserve">28.7.2016 MV předalo podnět na ÚOHS, 8.8.2016 ÚOHS žádost o zaslání dokumentace, 10.8.2016 odeslána na ÚOHS dokumentace, 18.8.2016 sdělení ÚOHS, že se nebude podnětem zabývat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</si>
  <si>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27.11.2015 odeslána dokumentace na ÚOHS; 16.12.2015 Výsledek šetření ÚOHS - neshledal důvody pro zahájení správního řízení
</t>
    </r>
    <r>
      <rPr>
        <b/>
        <sz val="11"/>
        <rFont val="Calibri"/>
        <family val="2"/>
        <charset val="238"/>
        <scheme val="minor"/>
      </rPr>
      <t>ÚOHS - BEZ ZJIŠTĚNÍ</t>
    </r>
  </si>
  <si>
    <r>
      <t xml:space="preserve">24.6.2015 zasláno vyjádření a dokumentace na ÚOHS; 30.10.2015 Oznámení ÚOHS - neshledal důvody pro zahájení správního řízení
</t>
    </r>
    <r>
      <rPr>
        <b/>
        <sz val="11"/>
        <rFont val="Calibri"/>
        <family val="2"/>
        <charset val="238"/>
        <scheme val="minor"/>
      </rPr>
      <t xml:space="preserve">ÚOHS </t>
    </r>
    <r>
      <rPr>
        <sz val="11"/>
        <rFont val="Calibri"/>
        <family val="2"/>
        <charset val="238"/>
        <scheme val="minor"/>
      </rPr>
      <t xml:space="preserve">- </t>
    </r>
    <r>
      <rPr>
        <b/>
        <sz val="11"/>
        <rFont val="Calibri"/>
        <family val="2"/>
        <charset val="238"/>
        <scheme val="minor"/>
      </rPr>
      <t>BEZ ZJIŠTĚNÍ</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</si>
  <si>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</si>
  <si>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</si>
  <si>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7.9.2016 žádost ÚOHS k zaslání dokumentace (u VZ - Akutní péče); 15.9.2016 zaslané dokumenty a stanovisko; 27. 9.2019 Oznámení z ÚOHS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</si>
  <si>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t xml:space="preserve">nedodržení lhůty 15 dnů pro uveřejnění dodatku smlouvy o dílo </t>
  </si>
  <si>
    <t>pochybení ve 3 veřejných zakázkách - dělení veřejných zakázek; chybný postup při zadávání víceprací</t>
  </si>
  <si>
    <t>podrobněji viz příloha č. 1 a č. 2</t>
  </si>
  <si>
    <t>viz usnesení č. ZKK 196/08/13 ze dne 19. 8. 2013</t>
  </si>
  <si>
    <t>viz součet sl. 4 v tabulce č. 1 (v součtu není zahrnut vratitelný přeplatek ve výši 39 092 619.25 Kč)</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</si>
  <si>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</si>
  <si>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t xml:space="preserve">uhrazeno
      387.193,00
</t>
    </r>
    <r>
      <rPr>
        <sz val="11"/>
        <color rgb="FF0070C0"/>
        <rFont val="Calibri"/>
        <family val="2"/>
        <charset val="238"/>
      </rPr>
      <t xml:space="preserve">podaná žádost o vratku ve výši </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</si>
  <si>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</si>
  <si>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r>
      <t xml:space="preserve">uhrazeno v 12/2012 a 2/2013; rozhodnutím z 13.5.2013 prominuto v plné výši; vráceno v plné výši 8/2013
</t>
    </r>
    <r>
      <rPr>
        <b/>
        <sz val="11"/>
        <rFont val="Calibri"/>
        <family val="2"/>
        <charset val="238"/>
        <scheme val="minor"/>
      </rPr>
      <t>KONEČNÝ STAV - POSTIH ZRUŠEN</t>
    </r>
  </si>
  <si>
    <r>
      <t xml:space="preserve">uhrazeno v 3/2013; rozhodnutím z 13.5.2013 prominuto v plné výši; vráceno v plné výši 8/2013
</t>
    </r>
    <r>
      <rPr>
        <b/>
        <sz val="11"/>
        <rFont val="Calibri"/>
        <family val="2"/>
        <charset val="238"/>
        <scheme val="minor"/>
      </rPr>
      <t>KONEČNÝ STAV - POSTIH ZRUŠEN</t>
    </r>
  </si>
  <si>
    <r>
      <t xml:space="preserve">uhrazeno v 1-2/2013; rozhodnutím z 17.7.2013 prominuto v plné výši; vráceno v plné výši 8/2013
</t>
    </r>
    <r>
      <rPr>
        <b/>
        <sz val="11"/>
        <rFont val="Calibri"/>
        <family val="2"/>
        <charset val="238"/>
        <scheme val="minor"/>
      </rPr>
      <t>KONEČNÝ STAV - POSTIH ZRUŠEN</t>
    </r>
  </si>
  <si>
    <r>
      <t xml:space="preserve">uhrazeno 3/2013; rozhodnutím z 17.7.2013 prominuto v plné výši; vráceno v plné výši 8/2013
</t>
    </r>
    <r>
      <rPr>
        <b/>
        <sz val="11"/>
        <rFont val="Calibri"/>
        <family val="2"/>
        <charset val="238"/>
        <scheme val="minor"/>
      </rPr>
      <t>KONEČNÝ STAV - POSTIH ZRUŠEN</t>
    </r>
  </si>
  <si>
    <r>
      <t xml:space="preserve">uhrazeno 9/2013; rozhodnutím z 20.3.2014 prominuto v plné výši; vráceno v plné výši 4/2013
</t>
    </r>
    <r>
      <rPr>
        <b/>
        <sz val="11"/>
        <rFont val="Calibri"/>
        <family val="2"/>
        <charset val="238"/>
        <scheme val="minor"/>
      </rPr>
      <t>KONEČNÝ STAV - POSTIH ZRUŠEN</t>
    </r>
  </si>
  <si>
    <r>
      <t xml:space="preserve">10.5.2016 ÚRR Výzva k vrácení dotace dotčené nesrovnalostí, uhrazeno 24.5.2016;
schv.usn.č.RK 586/05/16
</t>
    </r>
    <r>
      <rPr>
        <b/>
        <sz val="11"/>
        <rFont val="Calibri"/>
        <family val="2"/>
        <charset val="238"/>
        <scheme val="minor"/>
      </rPr>
      <t>VÝZVA UHRAZENA</t>
    </r>
  </si>
  <si>
    <r>
      <t xml:space="preserve">oznamovacím dopisem ze dne 28.2.2013 byl projekt pozastaven z důvodů šetření nesrovnalostí;
</t>
    </r>
    <r>
      <rPr>
        <b/>
        <sz val="11"/>
        <rFont val="Calibri"/>
        <family val="2"/>
        <charset val="238"/>
        <scheme val="minor"/>
      </rPr>
      <t>PROJEKT POZASTAVEN</t>
    </r>
  </si>
  <si>
    <r>
      <t xml:space="preserve">ÚOHS neshledal důvod pro zahájení správního řízení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</si>
  <si>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POSTIH ZRUŠEN</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</si>
  <si>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dne 21.12.2017 byl řešen škodní případ; RKK dne 22.1.2018 usnesením č. RK 36/01/18 schválila, že škoda nebude vymáhána
</t>
    </r>
    <r>
      <rPr>
        <b/>
        <sz val="11"/>
        <rFont val="Calibri"/>
        <family val="2"/>
        <charset val="238"/>
        <scheme val="minor"/>
      </rPr>
      <t>KONEČNÝ STAV - ŠKODA NEBUDE VYMÁHÁNA</t>
    </r>
  </si>
  <si>
    <r>
      <t xml:space="preserve">4.11.2014 ukončena veřejnosprávní kontrola - námitkám v plném rozsahu vyhověno;
vyúčtování projektu ZK 473/12/15 ze dne 3.12.2015
</t>
    </r>
    <r>
      <rPr>
        <b/>
        <sz val="11"/>
        <rFont val="Calibri"/>
        <family val="2"/>
        <charset val="238"/>
        <scheme val="minor"/>
      </rPr>
      <t>KONEČNÝ STAV - POSTIH ZRUŠEN</t>
    </r>
  </si>
  <si>
    <r>
      <t xml:space="preserve">13.7.2016 žádost ÚOHS u VZ - rentgeny o zaslání dokumentace, KK dne 13.7.2016 dokumentaci zaslal a 19.7.2016 ÚOHS - bez zjištění
</t>
    </r>
    <r>
      <rPr>
        <b/>
        <sz val="11"/>
        <rFont val="Calibri"/>
        <family val="2"/>
        <charset val="238"/>
        <scheme val="minor"/>
      </rPr>
      <t>ÚOHS - BEZ ZJIŠTĚNÍ</t>
    </r>
  </si>
  <si>
    <r>
      <t xml:space="preserve">16.11.2016 z ÚRR Oznámení o zahájení kontroly; 8.2.2017 ÚRR Protokol o kontrole - bez zjištění
</t>
    </r>
    <r>
      <rPr>
        <b/>
        <sz val="11"/>
        <rFont val="Calibri"/>
        <family val="2"/>
        <charset val="238"/>
        <scheme val="minor"/>
      </rPr>
      <t>ÚRR PROTOKOL O KONTROLE - BEZ ZJIŠTĚNÍ</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</si>
  <si>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 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</si>
  <si>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</si>
  <si>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</si>
  <si>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t>Fa č.1506148 ve výši 1.820.007,72Kč a fa č. 1506168 ve výši 2.569.568,23 Kč byly uhrazeny po ukončení fyzické realizace projektu, z nichž byly způsobilé výdaje ve výši 2.093.355,34 Kč</t>
  </si>
  <si>
    <r>
      <t xml:space="preserve">4.10.2016 ÚOHS žádost o zaslání dokumentace do 10.10.2016; 7.10.2016 žádost na ÚOHS o prodloužení termínu do 13.10.2016;
12.10.2016 odeslána dokumentace a vyjádření na ÚOHS;
1.11.2016 Sdělení výsledku šetření z ÚOHS - bez zjištění; vyúčtování ZKK 356/09/17 ze dne 7.9.2017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</si>
  <si>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t>ÚOHS 
Příkaz</t>
  </si>
  <si>
    <t xml:space="preserve">přestupek dle § 120 odst. 1 písm. a) zákona č. 137/2006 Sb., ZVZ, postupoval v rozporu s § 82 odst. 7 písm. b) ZVZ a zásadou zákazu diskriminace zakotvenou v § 6 odst. 1 ZVZ, když s vybraným uchazečem – společností Metrostav a.s. uzavřel dodatek č. 1 ke smlouvě o dílo na plnění shora uvedené veřejné zakázky, kterým posunul konečný termín plnění této zakázky ze dne 31. 7. 2015 na den 31. 8. 2015, čímž umožnil podstatnou změnu práv a povinností vyplývajících ze smlouvy o dílo, když změna konečného termínu plnění mohla za použití v původním zadávacím řízení umožnit účast jiných dodavatelů, přičemž tento postup mohl podstatně ovlivnit výběr nejvhodnější nabídky
</t>
  </si>
  <si>
    <t>14.3.2013-28.7.2015
vyúčtování projektu
ZK 292/06/17</t>
  </si>
  <si>
    <t>20.11.2015 - 18.5.2016
vyúčtování projektu  
ZK 293/06/17</t>
  </si>
  <si>
    <t>vratitelný přeplatek</t>
  </si>
  <si>
    <t>Zpráva z Auditu operace MF ČR - jiný peněžní příjem - nejedná se o VZ;
doporučení z AO pro ŘO na prověření "jiného peněžního příjmu"</t>
  </si>
  <si>
    <t>ÚOHS pokuta</t>
  </si>
  <si>
    <t>ÚRR 
vrácení dotace/ odstoupení od smlouvy</t>
  </si>
  <si>
    <t>neprovedené korekce ŘO za VŘ 003 a 004</t>
  </si>
  <si>
    <t>neponížení požadovaných nákladů o výzisky z prodeje vyfrézovaného materiálu</t>
  </si>
  <si>
    <t xml:space="preserve">neponížení požadovaných nákladů o výzisky z prodeje vyfrézovaného materiálu
</t>
  </si>
  <si>
    <t xml:space="preserve">neprovedené korekce ŘO za VŘ 004
</t>
  </si>
  <si>
    <t xml:space="preserve">FÚ 
odvod za porušení rozp. kázně </t>
  </si>
  <si>
    <t>FÚ 
odvod za porušení rozpočtové kázně (mylná platba)</t>
  </si>
  <si>
    <t xml:space="preserve">FÚ 
odvod </t>
  </si>
  <si>
    <t>FÚ 
úrok z posečkání za odvod a penále</t>
  </si>
  <si>
    <t>20.4.2010 -30.6.2015
vyúčtování projektu
ZK 462/09/16 ze dne 8.9.2016</t>
  </si>
  <si>
    <t>1.3.2015 - 30.10.2015
vyúčtování projektu
ZK 375/09/17 ze dne 7.9.2017</t>
  </si>
  <si>
    <t>17.9.2013 -28.12.2015
vyúčtování projektu
ZK 450/09/16 ze dne 8.9.2016</t>
  </si>
  <si>
    <t>6.11.2013 - 30.11.2015
vyúčtování projektu
ZK 248/06/16 ze dne 9.6.2016</t>
  </si>
  <si>
    <t>5.12.2013 - 30.11.2015
vyúčtování projektu
ZK 248/06/16 ze dne 9.6.2016</t>
  </si>
  <si>
    <t>18.12.2013 -27.3.2015
vyúčtování projektu
ZK 73/02/16 ze dne 25.2.2016</t>
  </si>
  <si>
    <t xml:space="preserve">13.12.2013 -27.3.2015
vyúčtování projektu
ZK 73/02/16 ze dne 25.2.2016
</t>
  </si>
  <si>
    <t>1.4.2015 - 27.11.2015
vyúčtování projektu 
ZK 257/06/16 ze dne 9.6.2016</t>
  </si>
  <si>
    <r>
      <t xml:space="preserve">9.2.2018 zaslal KK na ÚOHS na základě usnesení č. RK 805/07/17 podnět k případnému zahájení správního řízení z moci úřední,
15.3.2018 ÚOHS sdělil, že u veřejné zakázky "Modernizace a vybavení přístrojového vybavení Pavilonu akutní medicíny a centrálního vstupu KKN - Endosonografie - část 7" zahájil správní řízení, 
23.5.2018 nabylo právní moci rozhodnutí ÚOHS o vyměření pokuty ve výši 40.000 Kč, KKN pokutu uhradila.
KKN a.s. nepodala proti rozhodnutí rozklad – jednak z důvodu výše pokuty, jednak z důvodu limitně nulové pravděpodobnosti úspěchu,
KKN a.s. vyzvala k náhradě pokuty administrátora veřejné zakázky.
</t>
    </r>
    <r>
      <rPr>
        <b/>
        <sz val="11"/>
        <rFont val="Calibri"/>
        <family val="2"/>
        <charset val="238"/>
        <scheme val="minor"/>
      </rPr>
      <t>KONEČNÝ STAV</t>
    </r>
  </si>
  <si>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nabídek (doložení podepsaného návrhu smlouvy)</t>
  </si>
  <si>
    <t>Krajská agentura rozvoje podnikání, p.o.</t>
  </si>
  <si>
    <t>zadavatel nevyřadil při otevírání obálek nabídku, která obsahovala dokumenty v anglickém jazyce, k nimž nebyl připojen jejich úředně ověřený překlad do českého jazyka</t>
  </si>
  <si>
    <t xml:space="preserve">1.4.2010-31.3.2013
</t>
  </si>
  <si>
    <t>12.3.2007 - 29.7.2011
vyúčtování projektu
ZK 93/04/14 ze dne 24.4.2014</t>
  </si>
  <si>
    <t>25.9.2013 - 31.12.2013
vyúčtování projektu
ZK 302/09/15 ze dne 10.9.2015</t>
  </si>
  <si>
    <t>ÚRR 
očekávané penále</t>
  </si>
  <si>
    <t>z toho očekávaný finanční postih - odvod, pokuta nebo korekce, penále</t>
  </si>
  <si>
    <t>ÚRR očekávané penále</t>
  </si>
  <si>
    <t>27.6.2018 doručen platební výměr na odvod ve výši 89.250,00 Kč; předpoklad vyměření penále až do výše odvodu;</t>
  </si>
  <si>
    <t>28.6.2018 doručen platební výměr na odvod ve výši 19.278.653,00 Kč; předpoklad vyměření penále až do výše odvodu;</t>
  </si>
  <si>
    <t>V rámci kontroly 3E byly dotačním orgánem stanoveny ex-post maximální pořizovací ceny jednotlivých přístrojů. Vzhledem k tomu, že ceny experta ÚRR absolutně neodrážely realitu tržního prostředí a ÚRR umožňovala u projektu vyhotovení znaleckého posudku, KKN zadala u soudního znalce znalecké posudky. KKN se podařilo prostřednictvím soudního znalce snížit tyto neuznatelné výdaje na 323.212,20 Kč (z původních 3.462.807 Kč).</t>
  </si>
  <si>
    <t>24.7.2018 doručen platební výměr na odvod ve výši 5.932.671,00 Kč; předpoklad vyměření penále až do výše odvodu;</t>
  </si>
  <si>
    <t>Výstavba kooperační sítě v oblasti automatizace za účelem zvýšení ekonomickotechnické úrovně v sasko-české oblasti podpory - AKONA</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</si>
  <si>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</si>
  <si>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1.8.2014 - 30.10.2015
vyúčtování projektu
ZK 449/09/16 ze dne 8.9.2016</t>
  </si>
  <si>
    <t>2.1.2012 - 29.10.2015
vyúčtování projektu
ZK 604/12/16 ze dne 20.12.2016</t>
  </si>
  <si>
    <t>1. 7. 2010 - 30. 6. 2013
vyúčtování projektu
ZK 121/04/14 ze dne 24.4.2014</t>
  </si>
  <si>
    <t>ÚRR 
krácení dotace</t>
  </si>
  <si>
    <t>MMR 
krácení dotace</t>
  </si>
  <si>
    <t>CRR ČR 
krácení dotace</t>
  </si>
  <si>
    <t>MŠMT
krácení dotace</t>
  </si>
  <si>
    <t>MŽP
krácení dotace</t>
  </si>
  <si>
    <t>MPSV
krácení dotace</t>
  </si>
  <si>
    <t>MF krácení dotace</t>
  </si>
  <si>
    <t>CRR
krácení dotace</t>
  </si>
  <si>
    <t>MŠMT 
krácení dotace</t>
  </si>
  <si>
    <t>krácení dotace</t>
  </si>
  <si>
    <t>FÚ penále za prodlení</t>
  </si>
  <si>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 přečerpání položky - pravděpodobně chyba administrátora (příjemce bude po administrátorovi vymáhat), námitky zamítnuty, 15.2.2016 projekt finančně ukončen,
dne 27.1.2017 ÚRR dobrovolně odeslal Oznámení o krácení způsobilých výdajů; při závěrečném vyúčtování projektu pracovní skupina provedla přepočet krácení způsobilých výdajů dle zaslaného oznámení z ÚRR, původní pochybení ve výši 554.433,10 Kč za veřejnou zakázku se vztahovalo k projektu pouze částečně, a to jen ve výši 108.641,22 Kč;
Rada usnesením č. RK 932/08/17 ze dne 7.8.2017vzala na vědomí nepodání sporu pro peněžité plnění, náklady na zpracování návrhu na zahájení sporného řízení v konečném důsledku pravděpodobně převýšily případné snížení sankce; 
30.5.2018 proběhlo jednání škodní komise, které vzhledem k tomu, že škoda vznikla v roce 2008 a že výběrové řízení bylo konáno v souladu s tehdejší běžnou praxi a že nelze specifikovat osobu odpovědnou za vznik konkrétní škody doporučila  škodu ve výši 94.941,60 Kč nevymáhat. Částku ve výši 13 699,62 na základě výzvy Muzea Sokolov zaplatila firma OLIVIUS, s.r.o.   
</t>
    </r>
    <r>
      <rPr>
        <b/>
        <sz val="11"/>
        <rFont val="Calibri"/>
        <family val="2"/>
        <charset val="238"/>
        <scheme val="minor"/>
      </rPr>
      <t xml:space="preserve">KONEČNÝ STAV </t>
    </r>
  </si>
  <si>
    <t>1.10.2014-31.10.2015
informace k projektu 
ZK 285/09/15 ze dne 10.9.2015</t>
  </si>
  <si>
    <t>1.7.2015 - 30.11.2015
informace k projektu 
ZK 392/09/16 ze dne 8.9.2016</t>
  </si>
  <si>
    <t>9. 9. 2013 - 20.6. 2014
vyúčtování projektu
ZK 147/04/17 ze dne 20.4.2017</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</si>
  <si>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</si>
  <si>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FÚ penále </t>
  </si>
  <si>
    <t>penále za prodlení s odvodem</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</si>
  <si>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</si>
  <si>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</si>
  <si>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t>Technická pomoc - Karlovarský kraj - kód 121</t>
  </si>
  <si>
    <t>1.9.2015-31.12.2023</t>
  </si>
  <si>
    <t>výdaje na spotřebu paliva - neuznatelné</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</si>
  <si>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PV NA PENÁLE</t>
    </r>
    <r>
      <rPr>
        <b/>
        <sz val="16"/>
        <color theme="1"/>
        <rFont val="Calibri"/>
        <family val="2"/>
        <charset val="238"/>
        <scheme val="minor"/>
      </rPr>
      <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</si>
  <si>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 6. 2018 z URR doručen PV č. 16/2018 ve výši 89.250,00 Kč; dne 28. 6 2018 z URR doručen PV č. 17/2018 ve výši 19.278.653,00 Kč; 26. 7. 2018 odesláno odvolání proti PV; Dne 5.9.2018 Policie ČR usnesením rozhodla o odložení trestní věci podezření ze spáchání trestného činu; 
</t>
    </r>
    <r>
      <rPr>
        <b/>
        <sz val="11"/>
        <rFont val="Calibri"/>
        <family val="2"/>
        <charset val="238"/>
        <scheme val="minor"/>
      </rPr>
      <t>OČEKÁVÁME PV NA PENÁLE</t>
    </r>
  </si>
  <si>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</si>
  <si>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předpoklad vyměření penále až do výše odvodu - dosud nevyměřeno</t>
  </si>
  <si>
    <r>
      <t xml:space="preserve">FÚ penále dosud nevyměřil,  penále bude ve výši 1 promile z částky odvodu za každý den prodlení, penále bude zřejmě ve 100% výši, 
7.10.2016 odeslána na FÚ žádost o prominutí odvodu a dosud nevym. penále
</t>
    </r>
    <r>
      <rPr>
        <b/>
        <sz val="11"/>
        <rFont val="Calibri"/>
        <family val="2"/>
        <charset val="238"/>
        <scheme val="minor"/>
      </rPr>
      <t>OČEKÁVÁME PV NA PENÁLE</t>
    </r>
  </si>
  <si>
    <t>FÚ
penále - dosud nevyměřeno</t>
  </si>
  <si>
    <t>1.1.2009 -31.8.2012
vyúčtování projektu
ZK 211/04/17 ze dne 20.4.2017</t>
  </si>
  <si>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RKK usnesením č. RK 861/07/17 ze dne 24.7.2017 vzala na vědomí výsledek sporu pro nepeněžité plnění a informaci o nepodání návrhu na peněžité plnění,
13.9.2018 vyzval KK ředitele KSÚS KK  dopisem  č.j. 2789/FI/18 k řešení škod dle usnesení č. RK 861/07/17
</t>
    </r>
    <r>
      <rPr>
        <b/>
        <sz val="11"/>
        <color indexed="8"/>
        <rFont val="Calibri"/>
        <family val="2"/>
        <charset val="238"/>
      </rPr>
      <t>KSÚS BUDE KRÁCENÍ DOTACE  ŘEŠIT JAKO ŠKODNÍ PŘÍPAD</t>
    </r>
  </si>
  <si>
    <t>uhrazené platební výměry, provedené korekce, včetně vratitelného přeplatku ve výši 39.092.619,25 Kč</t>
  </si>
  <si>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</si>
  <si>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t>ÚRR 
přesun do nezpůsobilých výdajů</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</si>
  <si>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</si>
  <si>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r>
      <t xml:space="preserve">16.6.2015 doručen protokol o kontrole; 7.7.2015 podány námitky; 31.7.2015
MPSV zamítlo námitky; 29.7.2015
podána závěrečná ŽoP; 28.8.2015 proběhla ze strany CRR kontrola na místě, bez nálezu a projekt byl postoupen MPSV k závěrečné kontrole;
MPSV vydalo Závěrečné vyhodnocení akce, dne 27.6.2016 ukončen finančně; 
dne 11.9.2018 proběhlo jednání škodní komise, dne 5. 11. 2018 odeslána výzva k náhradě škody ve výši 20 % ze 75.625,00 Kč tj. 15.125,00 Kč. Dne 20. 11. 2018 uhradila APDM náhradu škody ve výši 15.125,00 Kč dle usnesení č. RK 1179/10/18 ze dne 22.10.2018.
</t>
    </r>
    <r>
      <rPr>
        <b/>
        <sz val="11"/>
        <rFont val="Calibri"/>
        <family val="2"/>
        <charset val="238"/>
        <scheme val="minor"/>
      </rPr>
      <t>KONEČNÝ STAV</t>
    </r>
  </si>
  <si>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dne 28.10.2018 vydalo OLP pr. posouzení - za vznik škody odpovídá Sdružení RELSIE-PFI
</t>
    </r>
    <r>
      <rPr>
        <b/>
        <sz val="11"/>
        <rFont val="Calibri"/>
        <family val="2"/>
        <charset val="238"/>
        <scheme val="minor"/>
      </rPr>
      <t>ŽÁDOST O PROMINUTÍ ODVODU A DOSUD NEVYM.PENÁLE NA GENER.FIN.ŘED.</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</si>
  <si>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proběhla škodní komise - RKK schválila usnesením č. RK 1330/11/17 ze dne 13.11.2017 - škoda bude vymáhána po vedoucím projektu APDM; Škoda ve výši 2.762,50 Kč byla APDM dne 9.8.2018 uhrazena 
</t>
    </r>
    <r>
      <rPr>
        <b/>
        <sz val="11"/>
        <rFont val="Calibri"/>
        <family val="2"/>
        <charset val="238"/>
        <scheme val="minor"/>
      </rPr>
      <t>KONEČNÝ STAV</t>
    </r>
  </si>
  <si>
    <r>
      <t xml:space="preserve">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 5. 2018 doručena žádost o opravu vydaných platebních výměrů z MF (nezohlednili 5% vlastních zdrojů příjemce dotace) dne 11. 5. 2018 podal KK proti PV odvolání; dne 19.6.2018 obdržel KK Návrh Zprávy o auditu - bez zjištění; 2. 7. 2018 doručeno Rozhodnutí o odvolání z FÚ KV- změna výše PV z 2.401,00 Kč na 2.281,00 Kč. Dne 17.9.2018 obdržel KK od FÚ KV vratku ve výši 120,00 Kč; 
</t>
    </r>
    <r>
      <rPr>
        <b/>
        <sz val="11"/>
        <rFont val="Calibri"/>
        <family val="2"/>
        <charset val="238"/>
        <scheme val="minor"/>
      </rPr>
      <t>PO UKONČENÍ PROJEKTU BUDE ŘEŠENO JAKO ŠKODNÍ PŘÍPAD</t>
    </r>
  </si>
  <si>
    <r>
      <t xml:space="preserve">dne 3. 5. 2018 doručen PV na penále za prodlení s odvodem za porušení rozpočtové kázně ve výši 1.140,00 Kč;
7.8.2018 z FÚ pro Karlovarský kraj doručen opravný platební výměr na penále za prodlení s odvodem,
KK uhradil 7.8.2018 PV na penále ve výši 1.084,00 Kč.
</t>
    </r>
    <r>
      <rPr>
        <b/>
        <sz val="11"/>
        <rFont val="Calibri"/>
        <family val="2"/>
        <charset val="238"/>
        <scheme val="minor"/>
      </rPr>
      <t>PO UKONČENÍ PROJEKTU BUDE ŘEŠENO JAKO ŠKODNÍ PŘÍPAD</t>
    </r>
  </si>
  <si>
    <r>
      <t xml:space="preserve">dne 23.10.2017 Oznámení o ukončení kontroly z CRR, stížnost do 24.11.2017, dne 15.11.2017 odeslaná stížnost na CRR a MMR; dne 15.12.2017 z CRR vypořádání stížnosti - zamítnutí; 10. 5. 2018 obdržel KK Odpověď na opakovanou žádost o odůvodnění rozhodnutí, ve kterém se CRR vyjádřilo ke správnému postupu kontrolora; dne 10.8.2018 postoupení věci MMR - přezkum postupu kontrolora; dne 8.10.2018 doručeno vyjádření MMR.
</t>
    </r>
    <r>
      <rPr>
        <b/>
        <sz val="11"/>
        <rFont val="Calibri"/>
        <family val="2"/>
        <charset val="238"/>
        <scheme val="minor"/>
      </rPr>
      <t>PO UKONČENÍ PROJEKTU BUDE ŘEŠENO JAKO ŠKODNÍ PŘÍPAD</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</si>
  <si>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Rada KK usnesením č, 897/08/18 ze dne 6.8.2018 rozhodla o nepodání sporu z veřejnoprávní smlouvy pro peněžité plnění; 9.8.2018 odeslána APDM žádost o vyhotovení protokolu o škodě, 
17. 9. 2018 zasedala škodní komise na základě Protokolu o škodě ze dne 31. 8. 2018 vyhotoveného ředitelem APDM. Dne 5. 11. 2018 odeslána výzva k náhradě škody ve výši 16.023,96 Kč na základě usnesení RK 1178/10/18 ze dne 22.10.2018. Dne 20. 11. 2018 uhradila APDM náhradu škody ve výši 16.023,97 Kč.
13.12.2018 zaslal KK na bankovní účet Stat. města Karlovy Vary částku 16.023,97 Kč, neboť na základě Smlouvy o spolupráci ze dne 9.7.2014 a Smlouvy o poskytnutí příspěvku z rozpočtu Stat. města Karlovy Vary ze dne 25.6.2014 byl projekt  financován Stat.městem Karlovy Vary (KK byl pouze žadatelem o dotaci)
</t>
    </r>
    <r>
      <rPr>
        <b/>
        <sz val="11"/>
        <rFont val="Calibri"/>
        <family val="2"/>
        <charset val="238"/>
        <scheme val="minor"/>
      </rPr>
      <t>KONEČNÝ STAV</t>
    </r>
  </si>
  <si>
    <r>
      <t xml:space="preserve">dne 1.9.2016 doručena žádost o zaslání dokumentace k VZ 8, nejpozději do dne 8.9.2016;
23.9.2016 - ÚOHS neshledal důvody pro zahájení řízení.
</t>
    </r>
    <r>
      <rPr>
        <b/>
        <sz val="11"/>
        <color indexed="8"/>
        <rFont val="Calibri"/>
        <family val="2"/>
        <charset val="238"/>
      </rPr>
      <t>KONEČNÝ STAV - ŠETŘENÍ ÚOHS BYLO BEZDŮVODNÉ.</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</si>
  <si>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Olivius,s.r. o. Zbylou část korekce uhradila ZZS KK ze svého rozpočtu.
</t>
    </r>
    <r>
      <rPr>
        <b/>
        <sz val="11"/>
        <color indexed="8"/>
        <rFont val="Calibri"/>
        <family val="2"/>
        <charset val="238"/>
      </rPr>
      <t>KONEČNÝ STAV - PROTI KRÁCENÍ SE JIŽ NELZE BRÁNIT.</t>
    </r>
  </si>
  <si>
    <r>
      <t xml:space="preserve">10.2.2017 doručena zpráva o auditu operace, auditní orgány zkontroloval výdaje ve výši 98.302.215 Kč a neidentifikoval žádné nezpůsobilé výdaje.
</t>
    </r>
    <r>
      <rPr>
        <b/>
        <sz val="11"/>
        <color indexed="8"/>
        <rFont val="Calibri"/>
        <family val="2"/>
        <charset val="238"/>
      </rPr>
      <t>KONEČNÝ STAV - BEZ ZJIŠTĚNÍ.</t>
    </r>
  </si>
  <si>
    <r>
      <t xml:space="preserve">Stanovisko ÚRR č. RRSZ 17300/2015 ze dne 6.8.2015, dne 19.8.2015 podány Námitky proti stanovisku,
9.9.2015 podepsána Smlouva o dotaci v původní výši, přesun  způsobilých výdajů do nezpůsobilých ÚRR neprovedl.
</t>
    </r>
    <r>
      <rPr>
        <b/>
        <sz val="11"/>
        <color indexed="8"/>
        <rFont val="Calibri"/>
        <family val="2"/>
        <charset val="238"/>
      </rPr>
      <t>KONEČNÝ STAV - BEZ KRÁCENÍ.</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</si>
  <si>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</si>
  <si>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r>
      <t xml:space="preserve">6.10.2015 zastaveno správní řízení ÚOHS - nebyly zjištěny důvody pro uložení sankce
</t>
    </r>
    <r>
      <rPr>
        <b/>
        <sz val="11"/>
        <color indexed="8"/>
        <rFont val="Calibri"/>
        <family val="2"/>
        <charset val="238"/>
      </rPr>
      <t>KONEČNÝ STAV - ŠETŘENÍ ÚOHS BYLO BEZDŮVODNÉ.</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</si>
  <si>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</si>
  <si>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</si>
  <si>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(23.661.620 Kč)  
Odstoupení od projektu bylo schváleno RKK 1352/12/14. Vratka dotace uhrazena dne 20.2.2015 na účet poskytovatele.
Od projektu bylo odstoupeno, nelze se jakkoliv bránit.
</t>
    </r>
    <r>
      <rPr>
        <b/>
        <sz val="11"/>
        <color indexed="8"/>
        <rFont val="Calibri"/>
        <family val="2"/>
        <charset val="238"/>
      </rPr>
      <t>KONEČNÝ STAV - ODSTOUPENO OD PROJEKTU.</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</si>
  <si>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</si>
  <si>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charset val="238"/>
      </rPr>
      <t>KONEČNÝ STAV - ŠETŘENÍ ÚOHS BYLO BEZDŮVODNÉ.</t>
    </r>
  </si>
  <si>
    <r>
      <t xml:space="preserve">rozhodnutí o pokutě z 4.4.2012, pokutu ÚOHS uhradil ředitel školy - rozhodnutí škodní komise ze dne 21.5.201, datum úhrady 20.6.2012.
</t>
    </r>
    <r>
      <rPr>
        <b/>
        <sz val="11"/>
        <color indexed="8"/>
        <rFont val="Calibri"/>
        <family val="2"/>
        <charset val="238"/>
      </rPr>
      <t>KONEČNÝ STAV - ULOŽENÁ POKUTA JE DEFINITIVNÍ.</t>
    </r>
  </si>
  <si>
    <r>
      <t xml:space="preserve">12.8.2010 ukončena veřejnosprávní kontrola - námitkám nebylo vyhověno,
11.5.2012 oznámení MMR ČR o provedení korekce, 
</t>
    </r>
    <r>
      <rPr>
        <sz val="11"/>
        <color indexed="8"/>
        <rFont val="Calibri"/>
        <family val="2"/>
        <charset val="238"/>
      </rPr>
      <t xml:space="preserve">výše nezpůsobilých výdajů navýšena dle vyúčtování projektu o další výdaje krácené mimo VSK (chybně proplacené výdaje apod.).
Pracovní skupina pro finanční postihy se o navýšení nezpůsobilých výdajů dozvěděla až  při závěrečném vyúčtování projektu - viz usnesení ZK 211/04/17, řediteli školy byla uložena část korekce k úhradě - viz usnesení RK 503/04/17, náhradu škody ředitel uhradil.
</t>
    </r>
    <r>
      <rPr>
        <b/>
        <sz val="11"/>
        <color indexed="8"/>
        <rFont val="Calibri"/>
        <family val="2"/>
        <charset val="238"/>
      </rPr>
      <t>KONEČNÝ STAV - PROTI KRÁCENÍ JIŽ NENÍ PŘÍPUSNÁ DALŠÍ OBRANA.</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</si>
  <si>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</si>
  <si>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a nepodání návrhu na spor pro 173.153,08  Kč (pochybení A1.3);
RKK usnesením č. RK 848/07/18 ze dne 23.7.2018 vzala na vědomí nepodání sporu na peněžité plnění, 
13.9.2018 vyzval KK ředitele KSÚS KK  dopisem  č.j. 2789/FI/18 k řešení škod dle usnesení č. RK 591/05/17
</t>
    </r>
    <r>
      <rPr>
        <b/>
        <sz val="11"/>
        <rFont val="Calibri"/>
        <family val="2"/>
        <charset val="238"/>
        <scheme val="minor"/>
      </rPr>
      <t>OČEKÁVÁME VYJÁDŘENÍ KSÚS K DALŠÍMU POSTUPU.</t>
    </r>
  </si>
  <si>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</si>
  <si>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</si>
  <si>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r>
      <t xml:space="preserve">rozhodnutím ÚOHS z 15.1.2015 snížena pokuta na 200 000 Kč; 28.1.2015 podán proti rozhodnutí rozklad;
4.1.2016 Rozhodnutí ÚOHS - zrušena pokuta, zastaveno správní řízení.
</t>
    </r>
    <r>
      <rPr>
        <b/>
        <sz val="11"/>
        <color indexed="8"/>
        <rFont val="Calibri"/>
        <family val="2"/>
        <charset val="238"/>
      </rPr>
      <t>KONEČNÝ STAV - POSTIH ZRUŠEN.</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</si>
  <si>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a rozhodl o náhradě výloh ve prospěch KSÚS.
</t>
    </r>
    <r>
      <rPr>
        <b/>
        <sz val="11"/>
        <color indexed="8"/>
        <rFont val="Calibri"/>
        <family val="2"/>
        <charset val="238"/>
      </rPr>
      <t>KONEČNÝ STAV - POSTIH ZRUŠEN.</t>
    </r>
  </si>
  <si>
    <t>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OČEKÁVÁME MOŽNÉ VYDÁNÍ PLATEBNÍCH VÝMĚRŮ PRO DALŠÍ ZJIŠTĚNÍ (zbývající část výzev ve výši 4.224.352,03 Kč, případně v max. výši 4.938.993,28 Kč dle Zprávy o auditu operace  ROPSZ/2015/5202-9, včetně doměření za I.etapu).
OČEKÁVÁME ROZHODNUTÍ MFČR O ODVOLÁNÍ PROTI PLATEBNÍMU VÝMĚRU č.  3/2017 a 21/2018.</t>
  </si>
  <si>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č.9/2014</t>
    </r>
  </si>
  <si>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</si>
  <si>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</si>
  <si>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r>
      <t xml:space="preserve">30.7.2014 ÚRR zahájil daňové řízení, 19.8.2014 zasláno na ÚRR podání ve věci daňového řízení; 
</t>
    </r>
    <r>
      <rPr>
        <sz val="11"/>
        <rFont val="Calibri"/>
        <family val="2"/>
        <charset val="238"/>
      </rPr>
      <t xml:space="preserve">6.11.2015 doručeny platební výměry č. 21/2015 a č. 22/2015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</si>
  <si>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r>
      <t>20.12.2016 doručena Zpráva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</si>
  <si>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r>
      <t xml:space="preserve">Dne 31.10.2018 Oznámení o ukončení kontroly z CRR - krácení 81,20 EUR.
</t>
    </r>
    <r>
      <rPr>
        <b/>
        <sz val="11"/>
        <rFont val="Calibri"/>
        <family val="2"/>
        <charset val="238"/>
        <scheme val="minor"/>
      </rPr>
      <t>PO UKONČENÍ PROJEKTU BUDE ŘEŠENO JAKO ŠKODNÍ PŘÍPAD</t>
    </r>
  </si>
  <si>
    <t>podrobněji viz příloha č. 2</t>
  </si>
  <si>
    <t>u PO sl. 4 - nejedná se o součet sl. 5 a sl. 6, neboť u projektů PO_1, PO_2 a PO_03 byl vyměřen a uhrazen odvod (sl. 5) ve vyšší částce, než je aktuální výše zjištěného pochybení (sl. 4), očekáváme vratku vratitelného přeplatku ve výši 39.092.619,25 Kč -
z důvodu transparentnosti poskytovaných dat uvedeny veškeré údaje a částky, více k projektu v příloze č. 2</t>
  </si>
  <si>
    <t>snížení čerpání</t>
  </si>
  <si>
    <t>Česko-bavorský   geopark – přírodní dědictví jako šance pro region,
reg. č.: 215</t>
  </si>
  <si>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</si>
  <si>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MFČR dopisem ze 7.11.2016 rozdělilo návrh spor na dva návrhy (nepeněžité a peněžité). Prozatím byl doručen a uhrazen platební výměr na správní poplatek ve výši 2.000,-Kč na nepeněžité plnění,
6.1.2017 doručeno vyjádření ÚRR ke sporu, 18.1.2017 odeslala KKN repliku.
</t>
    </r>
    <r>
      <rPr>
        <b/>
        <sz val="11"/>
        <color indexed="8"/>
        <rFont val="Calibri"/>
        <family val="2"/>
        <charset val="238"/>
      </rPr>
      <t>OČEKÁVÁME ROZHODNUTÍ MINISTERSTVA FINANCÍ VE VĚCI SPORU PRO PENĚŽITÉ A NEPENĚŽITÉ PLNĚNÍ.</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</si>
  <si>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vyúčtování ZKK 356/09/17 ze dne 7.9.2017; dne 28. 6. 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 1. 2019 Dopis č. j. MF-30451/2018/1203-8 ze dne 9. 1. 2019  informace o stanovení oprávněných úředních osob k provádění úkonů ve sporném řízení, dne 12.2.2019 doručeno vyjádření odpůrkyně č.j. RRSZ771/2019 ze dne 6.2.2019
</t>
    </r>
    <r>
      <rPr>
        <b/>
        <sz val="11"/>
        <rFont val="Calibri"/>
        <family val="2"/>
        <charset val="238"/>
        <scheme val="minor"/>
      </rPr>
      <t>OČEKÁVÁME ROZHODNUTÍ VE  SPORU Z VEŘEJNOPRÁVNÍ SMLOUVY PRO PENĚŽITÉ PLNĚNÍ</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</si>
  <si>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 1. 2019 Dopis č. j. MF-31127/2018/1203-9 ze dne 14. 1. 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t>
    </r>
    <r>
      <rPr>
        <b/>
        <sz val="11"/>
        <rFont val="Calibri"/>
        <family val="2"/>
        <charset val="238"/>
        <scheme val="minor"/>
      </rPr>
      <t>OČEKÁVÁME ROZHODNUTÍ VE  SPORU Z VEŘEJNOPRÁVNÍ SMLOUVY PRO PENĚŽITÉ PLNĚNÍ</t>
    </r>
  </si>
  <si>
    <t>2011 - 31.12.2013
vyúčtování projektu
RK 194/02/19 ze dne 25.2.2019</t>
  </si>
  <si>
    <t xml:space="preserve">
VŘ 001 - neúplné prokázání kvalifikačních požadavků na prokázání referencí (korekce 25% - 99.893,06 Kč),
VŘ 003 - diskriminační požadavky, požadavek na reference pouze z EU (korekce 25% - 12.856,25 Kč),
VŘ 006 a VŘ 007 - porušení zákazu diskriminace a rovného zacházení s uchazeči, neoprávněné dělení zakázky (korekce 25% - 393.224,09 Kč a 282.066,13 Kč), 
VŘ 011 - úředně ověřené překlady uchazeče byly mimo spis, kdy nebylo zřejmé, kdy tyto překlady byly zadavateli předloženy (korekce 25% - 1.012.044 Kč),
VŘ 015 - zadavatel neuveřejnil písemnou zprávu na profilu zadavatele do 15 dnů od ukončení zadávacího řízení (korekce 5% - 203.238,10 Kč),
VŘ 020 - zadavatel neprodloužil lhůtu pro podání nabídek vzhledem k doplnění zadávací dokumentace (korekce 5% - 483.531,- Kč).
</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</si>
  <si>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 xml:space="preserve">8.11.2018 podala ISŠTE zásahovou správní žalobu (žalobu na ochranu před nezákonným zásahem dle § 82 správního řádu).  </t>
    </r>
    <r>
      <rPr>
        <sz val="11"/>
        <rFont val="Calibri"/>
        <family val="2"/>
        <charset val="238"/>
      </rPr>
      <t xml:space="preserve">
8.11.2018 zaslala ISŠTE na RRSZ dopis s žádostí o vyjádření k žádosti o vratku. Soudní poplatek ve výši 2 000,- Kč byl zaplacen dne 19.12.2018. 
Dne 18.2.2019 doručena výzva Městského soudu v Praze k vyjádření k rozhodnutí o věci samé bez jednání a vyjádření žalovaného, tj. MFČR.</t>
    </r>
    <r>
      <rPr>
        <b/>
        <sz val="11"/>
        <rFont val="Calibri"/>
        <family val="2"/>
        <charset val="238"/>
      </rPr>
      <t xml:space="preserve">
OČEKÁVÁME ROZHODNUTÍ MF O ODVOLÁNÍ PROTI NEPŘIZNÁNÍ VRATITELNÉHO PŘEPLATKU, PROTI CHYBNÉ VÝŠI ÚROKU Z VRATITELNÉHO PŘELATKU A PROTI NEPŘIZNÁNÍ ÚROKU Z NEOPRÁVNĚNÉHO JEDNÁNÍ SPRÁVCE DANĚ.</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</si>
  <si>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</si>
  <si>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t>správní delikt - zadavatel nedodržel postup stanovený v ZVZ, když požadoval jistotu ve výši 1.000.000,- Kč</t>
  </si>
  <si>
    <r>
      <t xml:space="preserve">30. 9. 2016 skupině pro řešení finančních postihů předložen souhrn nezpůsobilých nákladů, vyúčtování projektu - viz usnesení č. ZK 292/06/17; 
12.7.2018 stanovisko KKN a.s. k případnému zahájení sporného řízení (písemnost čj. 2545/FI/18) - sporné řízení pro peněžité plnění s ohledem na rozhodovací praxi nebude zahájeno,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scheme val="minor"/>
      </rPr>
      <t>KONEČNÝ STAV</t>
    </r>
  </si>
  <si>
    <r>
      <t xml:space="preserve">24.3.2016 Doručen Protokol o kontrole č.j. RRSZ 3770/2016,
7.4.2016 KKN, a.s. podala námitky proti Protokolu,
5/2016 vyřízení námitek - částečně vyhověno,
27.1.2017 ÚRR dobrovolně odeslal Oznámení o krácení způsobilých výdajů,
</t>
    </r>
    <r>
      <rPr>
        <sz val="11"/>
        <rFont val="Calibri"/>
        <family val="2"/>
        <charset val="238"/>
      </rPr>
      <t>12.7.2018 stanovisko KKN a.s. k případnému zahájení sporného řízení (písemnost čj. 2545/FI/18) - sporné řízení pro peněžité plnění   s ohledem na rozhodovací praxi nebude zahájeno;</t>
    </r>
    <r>
      <rPr>
        <b/>
        <sz val="11"/>
        <rFont val="Calibri"/>
        <family val="2"/>
        <charset val="238"/>
      </rPr>
      <t xml:space="preserve">
</t>
    </r>
    <r>
      <rPr>
        <sz val="11"/>
        <rFont val="Calibri"/>
        <family val="2"/>
        <charset val="238"/>
      </rPr>
      <t xml:space="preserve">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</si>
  <si>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r>
      <t xml:space="preserve">30. 9. 2016 skupině pro řešení finančních postihů předložen souhrn nezpůsobilých nákladů, 
12.7.2018 stanovisko KKN a.s. k případnému zahájení sporného řízení (písemnost čj. 2545/FI/18) - sporné řízení pro peněžité plnění   s ohledem na rozhodovací praxi nebude zahájeno,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scheme val="minor"/>
      </rPr>
      <t>KONEČNÝ STAV</t>
    </r>
  </si>
  <si>
    <r>
      <t xml:space="preserve">Rozhodnutí o pokutě z 10.6.2014; KKN a.s. rozklad nepodávala, KKN pokutu uhradila.
</t>
    </r>
    <r>
      <rPr>
        <b/>
        <sz val="11"/>
        <color indexed="8"/>
        <rFont val="Calibri"/>
        <family val="2"/>
        <charset val="238"/>
      </rPr>
      <t>KONEČNÝ STAV</t>
    </r>
  </si>
  <si>
    <r>
      <t xml:space="preserve">rozhodnutí o pokutě z 13.1.2014; KKN a.s. pokutu uhradila
</t>
    </r>
    <r>
      <rPr>
        <b/>
        <sz val="11"/>
        <color indexed="8"/>
        <rFont val="Calibri"/>
        <family val="2"/>
        <charset val="238"/>
      </rPr>
      <t>KONEČNÝ STAV</t>
    </r>
  </si>
  <si>
    <t xml:space="preserve">porušení zásady rovného zacházení, diskriminace, změna v zadávacím řízení, kdy původně bylo požadováno ISO 9001, ale během ZŘ bylo od požadavku upuštěno,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</si>
  <si>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r>
      <t>26.9.2016 doručeno oznámení o zahájení správního řízení ÚOHS-S0625/2016/VZ-39109/2016/542/JVo za VZ část 1 "Lůžka a anesteziologie" a část 2 "Ohřevy",
6.10.2016 odeslala KKN stanovisko k zahájenému správnímu řízení, 16.11.2016 doručeno rozhodnutí o správní pokutě ve výši 30.000,- Kč,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předseda ÚOHS stížnost proti postupu ÚOHS zamítl.
9.3.2017 KKN podala žalobu na ochranu před nezákonným zásahem, kterou Krajský soud v Brně 14. 6. 2018 odmítl pro nepřípustnost.
Dle rozsudku Nejsvyššího spr</t>
    </r>
    <r>
      <rPr>
        <sz val="11"/>
        <rFont val="Calibri"/>
        <family val="2"/>
        <charset val="238"/>
      </rPr>
      <t xml:space="preserve">ávního soudu z 7.9.2017 ÚOHS postupoval chybně, proto ÚOHS 25. 9. 2017 znovu otevřel řízení o rozkladu a zamítl jej (10.11.2017), 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 xml:space="preserve">
KONEČNÝ STAV</t>
    </r>
  </si>
  <si>
    <r>
      <t xml:space="preserve">dne 1.9.2016 doručena žádost o zaslání dokumentace k VZ pro části 7, nejpozději do dne 8.9.2016,
30.9.2016 doručeno oznámení o zahájení správního řízení č.j. ÚOHS-S0635/2016/VZ-39900/2016/551/OPa za VZ část 7 - Endoskopie a vrtačky, stanovisko odesláno 10.10.2016,
11.11.2016 doručeno rozhodnutí o udělení správní pokuty ve výši 60.000 Kč,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Nejsvyššího správního soudu z 7.9.2017 ÚOHS postupoval chybně, proto ÚOHS 25. 9. 2017 znovu otevřel řízení o rozkladu a zamítl jej (10.11.2017), 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</si>
  <si>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r>
      <t xml:space="preserve">Dne 23.9.2016 doručena žádost o zaslání protokolů k VZ pro část 14, nejpozději do dne 27.9.2016,
30.9.2016 doručeno oznámení o zahájení správního řízení č.j. ÚOHS-S0638/2016/VZ-40019/2016/551/SBe za VZ část 14 - Inkubátory a vyhřívané lůžko, stanovisko odesláno 10.10.2016,
14.11.2016 doručeno rozhodnutí o správní pokutě ve výši 10.000 Kč,  30.11.2016 odeslán rozklad, dne 11.1.2017 sdělení ÚOHS o tom, že rozklad nebyl podán, neboť podání nebylo elektronicky podepsáno; dne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Nejsvyššího správního soudu z 7.9.2017 ÚOHS postupoval chybně, proto ÚOHS 25. 9. 2017 znovu otevřel řízení o rozkladu a zamítl jej (10.11.2017), </t>
    </r>
    <r>
      <rPr>
        <sz val="11"/>
        <rFont val="Calibri"/>
        <family val="2"/>
        <charset val="238"/>
      </rPr>
      <t xml:space="preserve">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</si>
  <si>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Kč,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Nejsvyššího správního soudu z 7.9.2017 ÚOHS postupoval chybně, proto ÚOHS 25. 9. 2017 znovu otevřel řízení o rozkladu a zamítl jej (10.11.2017), </t>
    </r>
    <r>
      <rPr>
        <sz val="11"/>
        <rFont val="Calibri"/>
        <family val="2"/>
        <charset val="238"/>
      </rPr>
      <t xml:space="preserve">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</si>
  <si>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r>
      <t xml:space="preserve">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 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 Kč, uhrazen dne 26.4.2017; 14.3.2019 doručen Rozsudek č.j. 30Af25/2017-149 ze dne 31.1.2019 o zamítnutí žaloby
</t>
    </r>
    <r>
      <rPr>
        <b/>
        <sz val="11"/>
        <rFont val="Calibri"/>
        <family val="2"/>
        <charset val="238"/>
        <scheme val="minor"/>
      </rPr>
      <t xml:space="preserve">ŽÁDOST O PROMINUTÍ ODVODU A DOSUD NEVYM.PENÁLE NA GENER.FIN.ŘED.
</t>
    </r>
  </si>
  <si>
    <r>
      <t xml:space="preserve">6.9.2018 doručen PV na penále za prodlení s odvodem; dne 10.9.2018 PV na penále uhrazen
</t>
    </r>
    <r>
      <rPr>
        <b/>
        <sz val="11"/>
        <rFont val="Calibri"/>
        <family val="2"/>
        <charset val="238"/>
        <scheme val="minor"/>
      </rPr>
      <t>OČEKÁVÁME ROZHODNUTÍ O PROMINUTÍ ODVODU A PENÁLE</t>
    </r>
  </si>
  <si>
    <r>
      <t xml:space="preserve">dne 22.2.2018 z FÚ platební výměry na penále ve výši 17.228 Kč a 3.041 Kč; dne 5.3.2018 KK PV na penále uhradil; 19.3.2018 schválila RKK nepodání odvolání proti PV na penále -  viz RK 273/03/18.
</t>
    </r>
    <r>
      <rPr>
        <b/>
        <sz val="11"/>
        <rFont val="Calibri"/>
        <family val="2"/>
        <charset val="238"/>
        <scheme val="minor"/>
      </rPr>
      <t>Dne 3.11.2018 odeslána žádost o prominutí odvodu.
ŽÁDOST O PROMINUTÍ ODVODU A PENÁLE NA GENER.FIN.ŘED.</t>
    </r>
  </si>
  <si>
    <r>
      <t xml:space="preserve">dne 22.2.2018 z FÚ platební výměry na penále ve výši 1.970.915 Kč a 347.809 Kč; dne 5.3.2018 KK PV na penále uhradil; 19.3.2018 schválila RKK nepodání odvolání proti PV na penále -  viz RK 274/03/18.
Dne 3.11.2018 odeslána žádost o prominutí odvodu a penále.
</t>
    </r>
    <r>
      <rPr>
        <b/>
        <sz val="11"/>
        <rFont val="Calibri"/>
        <family val="2"/>
        <charset val="238"/>
        <scheme val="minor"/>
      </rPr>
      <t>ŽÁDOST O PROMINUTÍ ODVODU A PENÁLE NA GENER.FIN.ŘED.
SPRÁVNÍ ŽALOBA</t>
    </r>
  </si>
  <si>
    <r>
      <t xml:space="preserve">dne 24.1.2018 - e-mailem sdělení z MŠMT o sankci, možno podat do 8.2.2018 námitky, sankce bude předána na FÚ; dne 6.2.2018 na MŠMT odeslány námitky; doručeno Rozhodnutí č. 3 o změně rozhodnutí o poskytnutí dotace č. 04/44/1.1./2013 ze dne 18.4.2018; ukončení udržitelnosti 30.6.2018; dne 31. 8. 2018 odevzdal odbor školství 3. monitorovací zprávu o udržitelnosti; Dne 5. 11. 2018 obdržel odbor školství emailem MŠMT informace, o schválení 3. Monitorovací zprávy o udržitelnosti projektu. Jednalo se o poslední zprávu o udržitelnosti projektu, která je tímto ukončena.
</t>
    </r>
    <r>
      <rPr>
        <b/>
        <sz val="11"/>
        <rFont val="Calibri"/>
        <family val="2"/>
        <charset val="238"/>
        <scheme val="minor"/>
      </rPr>
      <t>KONEČNÝ STAV - POSTIH ZRUŠEN</t>
    </r>
    <r>
      <rPr>
        <sz val="11"/>
        <rFont val="Calibri"/>
        <family val="2"/>
        <charset val="238"/>
        <scheme val="minor"/>
      </rPr>
      <t xml:space="preserve">
</t>
    </r>
  </si>
  <si>
    <r>
      <t xml:space="preserve">Snížení čerpání projektových prostředků v položce 5021. Správná částka měla být 121 156,79 Kč, v žádosti byla zaokrouhlena, rozdíl uhrazen z rozpočtu Karlovarského kraje, po skončení projektu bude řešeno škodní komisí
</t>
    </r>
    <r>
      <rPr>
        <b/>
        <sz val="11"/>
        <color theme="1"/>
        <rFont val="Calibri"/>
        <family val="2"/>
        <charset val="238"/>
        <scheme val="minor"/>
      </rPr>
      <t>PO UKONČENÍ PROJEKTU BUDE ŘEŠENO JAKO ŠKODNÍ PŘÍPAD</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</si>
  <si>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plnění, 
13.9.2018 vyzval KK ředitele KSÚS KK  dopisem  č.j. 2789/FI/18 k řešení škod dle usnesení č. RK 677/06/17.
</t>
    </r>
    <r>
      <rPr>
        <b/>
        <sz val="11"/>
        <rFont val="Calibri"/>
        <family val="2"/>
        <charset val="238"/>
      </rPr>
      <t>RKK ULOŽILA KSÚS  PŘEDLOŽIT INFORMACI O DALŠÍM POSTUPU</t>
    </r>
  </si>
  <si>
    <r>
      <t xml:space="preserve">14.11.2014 ukončena veřejnosprávní kontrola - námitkám bylo částečně vyhověno;  16.2.2015 Protokol z VSK,
15.4.2015 Výsledek  šetření  podnětu ÚOHS 
ÚOHS-P57/2015/VZ-4918/2015/552/MSch (Jindřichovice) - bez  sankce,  ÚOHS-P56/2015/VZ-6679/2015/552/MSch (Chodov) - bez  sankce,
25.5.2015 doručen protokol o kontrole č.j. RRSZ 11564/2015, námitky nepodány z důvodu potřeby proplacení ŽoP,
aktuální finanční postih 682.903,83 Kč,
11.4.2016 zahájen spor pro nepeněžité plnění, 2.11.2016 rozhodnutí MFČR ve sporu pro nepeněžité plnění ve prospěch KSÚS,
15.11.2016 ÚRR naplnil rozhodnutí MFČR a zaslal KSÚS oznámení a odůvodnění provedených krácení,
24.7.2017 RKK (RK 860/07/17) vzala na vědomí rozhodnutí KSÚS o podání návrhu na spor pro 377.246,20 Kč (pochybení D) a nepodání návrhu na spor pro 305.657,63 Kč (pochybení A1, A2, A3, F, G), 
28.6.2018 podala KSÚS návrh na zahájení sporu pro peněžité plnění ve výši 377.246,20 Kč, 
13.9.2018 vyzval KK ředitele KSÚS KK  dopisem  č.j. 2789/FI/18 k řešení škod dle usnesení č. RK 860/07/17,
9. 11.2018 Rozhodnutí MFČR o sporu pro peněžité plnění - úspěch ve sporu, 7.12.2018 RRSZ zaslala na bankovní účet KK 377.246,20 Kč.  Přiznány náklady řízení ve výši 3.146 Kč, 
19.12.2018 KK částku ve výši 377.246,20 Kč přeposlal na bankovní účet KSÚS.
</t>
    </r>
    <r>
      <rPr>
        <b/>
        <sz val="11"/>
        <rFont val="Calibri"/>
        <family val="2"/>
        <charset val="238"/>
        <scheme val="minor"/>
      </rPr>
      <t xml:space="preserve">OČEKÁVÁME ŘEŠENÍ ZBÝVAJÍÍHO FINAČNÍHO POSTIHU VE VÝŠI 305.657,63 KČ JAKO ŠKODY. </t>
    </r>
  </si>
  <si>
    <r>
      <t xml:space="preserve">9/2014 ukončena veřejnosprávní kontrola - protokol č. RRSZ 17123/2014; 
2.6.2015 doručena Zpráva o auditu operace č. ROPSZ/2015/O/020 ze dne 19.5.2015, potvrzen závěru z VSK, vč. výše fin. postihu, ve zprávě je uveden nulový finanční postih;
VSK -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12.7.2018 stanovisko KKN a.s. k případnému zahájení sporného řízení (písemnost čj. 2545/FI/18) - sporné řízení pro peněžité plnění  bude zahájeno s ohledem na rozhodovací praxi pouze  u identifikovaného pochybení ve veřejné zakázce  část 10 - monitorovací systémy ve výši 483.531 Kč.
</t>
    </r>
    <r>
      <rPr>
        <sz val="11"/>
        <rFont val="Calibri"/>
        <family val="2"/>
        <charset val="238"/>
      </rPr>
      <t xml:space="preserve">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</si>
  <si>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t xml:space="preserve">Přesun do nezpůsobilých výdajů - zjištění A.1: pravidla ROP neumožňují odměnu; zjištění B.1: výstupy za zpracování projektové dokumentace se nepoužily </t>
  </si>
  <si>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dne 21.12. 2017 se škodní komise usnesla, že původcem škody je spol. Olivius s.r.o., ředitelka Domova vyzvala spol. Olivius s.r.o. k úhradě škody, která odmítla náhradu škodu uhradit. Dle sdělení právního zástupce ze dne 31.7.2017 by bylo vymáhání pohledávky neekonimické.
</t>
    </r>
    <r>
      <rPr>
        <b/>
        <sz val="11"/>
        <color theme="1"/>
        <rFont val="Calibri"/>
        <family val="2"/>
        <charset val="238"/>
        <scheme val="minor"/>
      </rPr>
      <t xml:space="preserve">KONEČNÝ STAV </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</si>
  <si>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č.2/2014, 3/2014 A 5/2014.</t>
    </r>
  </si>
  <si>
    <r>
      <t xml:space="preserve">24.6.2013 ÚOHS vyměřil pokutu ve výši 150.000 Kč. ÚOHS 10.4.2014 zamítnul rozklad, rozhodnutí o pokutě nabylo právní moci, pokuta uhrazena; 10.6.2014 podaná správní žaloba,
na 20.6.2016 předvolána ISŠTE k soudu v Brně; 30 Af 42/2014 - 71  ze dne 20.6.2016 rozsudek soudu ve věci správní žaloby -  zamítnuto, </t>
    </r>
    <r>
      <rPr>
        <b/>
        <sz val="11"/>
        <color indexed="8"/>
        <rFont val="Calibri"/>
        <family val="2"/>
        <charset val="238"/>
      </rPr>
      <t xml:space="preserve">
</t>
    </r>
    <r>
      <rPr>
        <sz val="11"/>
        <color indexed="8"/>
        <rFont val="Calibri"/>
        <family val="2"/>
        <charset val="238"/>
      </rPr>
      <t xml:space="preserve">19.7.2016 podala AK kasační stížnost, 3. 4. 2017 NSS  kasační stížnost zamítl;
9.6.2017 podala ISŠTE Sokolov prostřednictvím advokáta JUDr. Mgr. Slavomíra Hrinka ústavní stížnost - advokát zastupoval školu bezplatně, 20.6.2017 Ústavní soud rozhodl o bezdůvodnosti ústavní žaloby;
ISŠTE podala 28.7.2017 proti externímu administrátorovi společnosti AXCODE  žalobu, Obvodní soud pro prahu 10 rozsudkem z 18.4.2018 žalobu zamítnul. Škola dle usnesení č. RK 520/05/17 řeší finanční postih jako škodu, jednání škodní komise bylo přerušeno dne 14.11.2018 z důvodu vyžádání stanoviska právní zástupkyně školy. 30.11.2018 zaslala právní zástupkyně Mgr. Holečková  své stanovisko, němuž se vyjádřil  i OLPaKŽÚ. 
</t>
    </r>
    <r>
      <rPr>
        <b/>
        <sz val="11"/>
        <color indexed="8"/>
        <rFont val="Calibri"/>
        <family val="2"/>
        <charset val="238"/>
      </rPr>
      <t>KONEČNÝ STAV - PROBÍHÁ ŘEŠENÍ ŠKODNÍHO PŘÍPADU</t>
    </r>
  </si>
  <si>
    <r>
      <t xml:space="preserve">Dne  11.3.2015 doručeny  3 platební výměry v celkové výši 26 492,-- Kč, datum úhrady v  3/2013
</t>
    </r>
    <r>
      <rPr>
        <b/>
        <sz val="11"/>
        <rFont val="Calibri"/>
        <family val="2"/>
        <charset val="238"/>
        <scheme val="minor"/>
      </rPr>
      <t>KONEČNÝ STAV - ÚROK Z POSEČKÁNÍ UHRAZEN</t>
    </r>
  </si>
  <si>
    <r>
      <t xml:space="preserve">Dne 12.11.2012 doručeny3 platební výměry na částku 5.731.781 Kč, po prominutí ze dne 18.12.2012 odvody sníženy na celkovou částku ve výši 1.464.072 Kč,  
datum úhrady odvodu 2/2013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</si>
  <si>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t>platební výměr na úrok ze dne 14.11.2012, datum úhrady 12/2012</t>
  </si>
  <si>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 Kč a 3.041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t>
    </r>
    <r>
      <rPr>
        <b/>
        <sz val="11"/>
        <rFont val="Calibri"/>
        <family val="2"/>
        <charset val="238"/>
        <scheme val="minor"/>
      </rPr>
      <t xml:space="preserve">Dne 3.11.2018 odeslána žádost o prominutí odvodu </t>
    </r>
    <r>
      <rPr>
        <sz val="11"/>
        <rFont val="Calibri"/>
        <family val="2"/>
        <charset val="238"/>
        <scheme val="minor"/>
      </rPr>
      <t xml:space="preserve">a </t>
    </r>
    <r>
      <rPr>
        <b/>
        <sz val="11"/>
        <rFont val="Calibri"/>
        <family val="2"/>
        <charset val="238"/>
        <scheme val="minor"/>
      </rPr>
      <t>penále.</t>
    </r>
    <r>
      <rPr>
        <sz val="11"/>
        <rFont val="Calibri"/>
        <family val="2"/>
        <charset val="238"/>
        <scheme val="minor"/>
      </rPr>
      <t xml:space="preserve"> Dne 29.11.2018 úhrada správního poplatku ve výši 4.000 Kč.
</t>
    </r>
    <r>
      <rPr>
        <b/>
        <sz val="11"/>
        <rFont val="Calibri"/>
        <family val="2"/>
        <charset val="238"/>
        <scheme val="minor"/>
      </rPr>
      <t>ŽÁDOST O PROMINUTÍ ODVODU A PENÁLE NA GENER.FIN.ŘED.</t>
    </r>
  </si>
  <si>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 Kč a 1.970.915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 Kč.
</t>
    </r>
    <r>
      <rPr>
        <b/>
        <sz val="11"/>
        <rFont val="Calibri"/>
        <family val="2"/>
        <charset val="238"/>
        <scheme val="minor"/>
      </rPr>
      <t>ŽÁDOST O PROMINUTÍ ODVODU A PENÁLE NA GENER.FIN.ŘED.
SPRÁVNÍ ŽALOBA</t>
    </r>
  </si>
  <si>
    <r>
      <t xml:space="preserve">zjištění ze Zprávy z auditu operace č.OP/15/2011 z 19.8.2011; platební výměr z 4.11.2011, odvolání z 12/2011 proti platebnímu výměru zamítnuto dne 28.5.2012,  datum úhrady platebního výměru  9/2012; Kkse žalobou ze dne 19.8.2014 domáhal nároku po společnosti INVESTON, s.r.o. Okresní soud žalobě vyhověl. Společnost INVESTON, s.r.o. vzniklou škodu uhradila ve 4 splátkách v letech 2016-2018. Poslední splátka dne 26. 9.2018.
</t>
    </r>
    <r>
      <rPr>
        <b/>
        <sz val="11"/>
        <rFont val="Calibri"/>
        <family val="2"/>
        <charset val="238"/>
        <scheme val="minor"/>
      </rPr>
      <t>KONEČNÝ STAV</t>
    </r>
  </si>
  <si>
    <t>19.6.2013-31.12.2014
vyúčtování projektu
ZK 25/02/18 ze dne 22.2.2018</t>
  </si>
  <si>
    <t>21.1.2014 -31.12.2015
15.4.2016 finančně ukončen
vyúčtování projektu ZK 461/09/16 ze dne 8.9.2016</t>
  </si>
  <si>
    <t>Výdaje v rámci technické pomoci na činnost KK jako regionálního subjektu (Cíl 3 Sasko 2007 - 2013)
09-THTR-01.07 - 01</t>
  </si>
  <si>
    <t>SOŠ a SOU Nejdek, p.o.</t>
  </si>
  <si>
    <t>úhrada výdaje v EUR - měl být zvolen kurz použitý při převodu  ze zvl. účtu projektu</t>
  </si>
  <si>
    <t>19.12.2007-31.12.2015 
vyúčtování projektu
ZK 367/09/16 ze dne 8.9.2016</t>
  </si>
  <si>
    <t>chybný výpočet převodu na mzdy projektu</t>
  </si>
  <si>
    <t>27.10.2009 - 31.12.2015
vyúčtování projektu
ZK 354/09/16 ze dne 8.9.2016</t>
  </si>
  <si>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</si>
  <si>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FÚ odvod - datum úhrady 7/2013, FÚ penále - datum úhrady 7/2013, FÚ úrok z posečkání za odvod a penále - datum úhrady 9/2013, FÚ odvod - doplatek - datum úhrady 8/2013
</t>
    </r>
    <r>
      <rPr>
        <b/>
        <sz val="11"/>
        <color indexed="8"/>
        <rFont val="Calibri"/>
        <family val="2"/>
        <charset val="238"/>
      </rPr>
      <t xml:space="preserve">KONEČNÝ STAV - PROTI KRÁCENÍ NEJSOU JIŽ ŽÁDNÉ MOŽNOSTI OBRANY.
</t>
    </r>
    <r>
      <rPr>
        <sz val="11"/>
        <color indexed="8"/>
        <rFont val="Calibri"/>
        <family val="2"/>
        <charset val="238"/>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konzultoval možnost zahájení občanskoprávní řízenace s právní kanceláří. 
</t>
    </r>
    <r>
      <rPr>
        <b/>
        <sz val="11"/>
        <color indexed="8"/>
        <rFont val="Calibri"/>
        <family val="2"/>
        <charset val="238"/>
      </rPr>
      <t>Postup ve věci náhrady škody byl předložen RKK dne 11.3.2019, která materiál z jednání stáhla.</t>
    </r>
  </si>
  <si>
    <t>1.9.2013-31.10.2014
vyúčtování projektu
ZK 411/10/15 ze dne 22.10.2015</t>
  </si>
  <si>
    <t>10.1.2013-31.12.2014
vyúčtování projektu
ZK 411/10/15 ze dne 22.10.2015</t>
  </si>
  <si>
    <r>
      <t xml:space="preserve">Usneseni RK 1001/09/15 a ZK 411/10/15 - zdůvodnění nezpůsobilých výdajů. Výdaj ve výši 178.000 Kč  za zpracování projektové dokumentace v přípravné fázi projektu (bude posouzeno, zda se jedná o škodu) a částka ve výši 189.094,19 Kč zahrnující kurzovou ztrátu, poplatky atd. - není finančním postihem ani škodou.
</t>
    </r>
    <r>
      <rPr>
        <b/>
        <sz val="11"/>
        <rFont val="Calibri"/>
        <family val="2"/>
        <charset val="238"/>
        <scheme val="minor"/>
      </rPr>
      <t>PROJEKT BEZ FINANČNÍHO POSTIHU</t>
    </r>
  </si>
  <si>
    <r>
      <t xml:space="preserve">24.8.2018 KKN podala návrh na zahájení sporného řízení pro peněžité plnění ve  výši 483.531 Kč (VŘ 020 - V.etapa, část 10 - Monitorovací systém). 4.2.2019 uhrazen správní polatek ve výši 24.177,- Kč. 
13.0.32019 odbržela KKN od MFČR výzvu k vyjádření odpůrce (RRSZ). KKN zaslala své vyjádření prostřednictvím AK Šustek dne 9.4.2019
</t>
    </r>
    <r>
      <rPr>
        <b/>
        <sz val="11"/>
        <rFont val="Calibri"/>
        <family val="2"/>
        <charset val="238"/>
        <scheme val="minor"/>
      </rPr>
      <t>OČEKÁVÁME ROZHODNUTÍ SPORU Z VPS PRO PENĚŽITÉ PLNĚNÍ.</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</si>
  <si>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uplatňovány.Dne 10.1.2019 odeslána žádost o vyhotovení Protokolu o škodě p. Správkové, dne 25. 1. 2019 doručen protokol o škodě p. Správkové a Protokol o škodě APDM, 4.4.2019 jednání škodní komise - vymáhat po APDM, Rada KK 464/04/19 ze dne 29.4.2019, 9.5.2019 odeslána výzva k úhradě, dne 10.5.2019 APDM uhradila škodu.
</t>
    </r>
    <r>
      <rPr>
        <b/>
        <sz val="11"/>
        <rFont val="Calibri"/>
        <family val="2"/>
        <charset val="238"/>
        <scheme val="minor"/>
      </rPr>
      <t>KONEČNÝ STAV - POKUTA UHRAZENA</t>
    </r>
  </si>
  <si>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RKK usnesením č. RK 895/08/18 z 6.8.2018 schválila nepodání správní žaloby, dne 4.9.2018 KK odeslal žádost o prominutí odvodu za porušení rozpočtové kázně a nevyměřeného penále. Dne 6. 9. 2018 byl KK doručen platební výměr na penále za prodlení s odvodem za porušení rozpočtové kázně ve výši 201.662,00 Kč, který KK uhradil dne 10. 9. 2018.
</t>
    </r>
    <r>
      <rPr>
        <b/>
        <sz val="11"/>
        <rFont val="Calibri"/>
        <family val="2"/>
        <charset val="238"/>
        <scheme val="minor"/>
      </rPr>
      <t>OČEKÁVÁME ROZHODNUTÍ O PROMINUTÍ ODVODU A PENÁLE</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</si>
  <si>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sz val="11"/>
        <color indexed="8"/>
        <rFont val="Calibri"/>
        <family val="2"/>
        <charset val="238"/>
      </rPr>
      <t xml:space="preserve">Dne 6.12.2018 zpracovala ředitelka školy protokol o škodě a dne 16.1.2019 proběhlo jednání škodní komise, která doporučila  náhradu škody částečně vymáhat  Informace o škodním případu byla předložena RKK dne 11.2.2019. Ředitelka školy vyzvala dne 1. 3. 2019 odpovědného zaměstnance k úhradě náhrady škody ve výši 5.700,- Kč v termínu do 29.3.2019.
</t>
    </r>
    <r>
      <rPr>
        <b/>
        <sz val="11"/>
        <color indexed="8"/>
        <rFont val="Calibri"/>
        <family val="2"/>
        <charset val="238"/>
      </rPr>
      <t xml:space="preserve">KONEČNÝ STAV </t>
    </r>
  </si>
  <si>
    <r>
      <t xml:space="preserve">16.10.2013 Protokol o seznámení daňového subjektu s výsledky kontroly,  29.10.2013 vyjádření KK k protokolu, finanční úřad námitky neuznal, platební výměry v celkové výši 12.000 Kč, odvolání se nepodávalo - viz důvodová zpráva  RK 1275/12/13 ze dne 18.12.2013 podaná žádost o prominutí odvodu a dosud nevyměřeného penále, datum úhrady 12/2013, Dne 16.4.2019 odeslána žádost o vyhotovení Protokolu o škodě do 16.5.2019 - termín prodloužen,
</t>
    </r>
    <r>
      <rPr>
        <b/>
        <sz val="11"/>
        <rFont val="Calibri"/>
        <family val="2"/>
        <charset val="238"/>
        <scheme val="minor"/>
      </rPr>
      <t>KONEČNÝ STAV - ODVOD UHRAZEN</t>
    </r>
  </si>
  <si>
    <r>
      <t xml:space="preserve">datum úhrady 1/2014; 
27.8.2015 částečně prominuté penále ve výši 10.635  Kč, Dne 16.4.2019 odeslána žádost o vyhotovení Protokolu o škodě do 16.5.2019 - termín prodloužen,
</t>
    </r>
    <r>
      <rPr>
        <b/>
        <sz val="11"/>
        <rFont val="Calibri"/>
        <family val="2"/>
        <charset val="238"/>
        <scheme val="minor"/>
      </rPr>
      <t>KONEČNÝ STAV - ČÁSTEČNĚ PROMINUTÉ PENÁLE UHRAZENO</t>
    </r>
  </si>
  <si>
    <t>odstoupení od smlouvy o dotaci</t>
  </si>
  <si>
    <t>Střední průmyslová škola Ostrov</t>
  </si>
  <si>
    <t>Cíl 3 
100%</t>
  </si>
  <si>
    <t>OP VK 
100%</t>
  </si>
  <si>
    <t>ROP 
37% 
63%</t>
  </si>
  <si>
    <t>ROP 
92,5% 
7,5%</t>
  </si>
  <si>
    <t>ROP 
85% 
15%</t>
  </si>
  <si>
    <t xml:space="preserve">ROP 
85% 
15% </t>
  </si>
  <si>
    <t>Cíl 3 
90% 
10%</t>
  </si>
  <si>
    <t>IOP 
85% 
15%</t>
  </si>
  <si>
    <t>OPŽP 
90% 
10%</t>
  </si>
  <si>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t>
    </r>
    <r>
      <rPr>
        <b/>
        <sz val="11"/>
        <rFont val="Calibri"/>
        <family val="2"/>
        <charset val="238"/>
      </rPr>
      <t>Ústní jednání u příslušného soudu je nařízené na den 21.08.2019.</t>
    </r>
  </si>
  <si>
    <t>v projektu nebyly identifikované nezpůsobilé výdaje, vznikla pouze kurzová ztráta ve výši 13.528,35 Kč</t>
  </si>
  <si>
    <r>
      <t xml:space="preserve">Usnesení RK 1000/09/15 a ZK 410/10/15 - vyúčtování projektu. V projektu nebyly identifikovány nezpůsobilé výdaje, pouze kurzová ztráta ve výši 13.528,35 Kč. Dotace na úhradu kurzové ztráty (nezpůsobilé výdaje) ve výši 13.528,35 Kč včetně doplatku za spoluúčast ve výši 8389,72 Kč vyposlal KK na základě veřejnoprávní smlouvy ev. č. 2774/2015-00 ze dne 12.11.2015.  Nejedná se o finanční postih ani škodu. 
</t>
    </r>
    <r>
      <rPr>
        <b/>
        <sz val="11"/>
        <rFont val="Calibri"/>
        <family val="2"/>
        <charset val="238"/>
        <scheme val="minor"/>
      </rPr>
      <t>KONEČNÝ STAV - PROJEKT BEZ FINANČNÍHO POSTIHU</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</si>
  <si>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theme="1"/>
        <rFont val="Calibri"/>
        <family val="2"/>
        <charset val="238"/>
        <scheme val="minor"/>
      </rPr>
      <t>KONEČNÝ STAV - PROTI UHRAZENÉ VÝZVĚ NENÍ PŘÍPUSTNÁ DALŠÍ OBRANA. UHRAZENÍM VÝZVY NEVZNIKLA ŠKODA, NEBOŤ PŘEDMĚTNÉ FINANČNÍ PROSTŘEDKY NEMOHLY BÝT ZA ŽÁDNÝCH OKOLNOSTÍ ZPŮSOBILÝM VÝDEJ PROJEKTU.</t>
    </r>
  </si>
  <si>
    <t>2015-2017
vyúčtování projektu
ZK 346/09/18 ze dne 13.9.2018</t>
  </si>
  <si>
    <t>OPTP
100%</t>
  </si>
  <si>
    <t>Operační program a 
% podíly financování</t>
  </si>
  <si>
    <t>1.1.2014-30.6.2015
vyúčtování projektu ZK76/02/16 ze dne 25.2.2016</t>
  </si>
  <si>
    <t>2.1.2007 - 30.7.2012
vyúčtování projektu 
ZK 102/04/15 ze dne 16.4.2015</t>
  </si>
  <si>
    <r>
      <t xml:space="preserve">Dne 12. 9. 2017 vystavilo MŽP výzvu k vrácení dotace podle §14f, odst. 3 zákona 218/2000 Sb. na částku 70.013,51 Kč s tím, že splatnost je 30 dní ode dne doručení, dne 9.10.2017 škola výzvu hradila; RKK usnesením č. RK 1231/10/17 ze dne 16.10.2017 uložila řediteli řešit uhrazenou výzvu jako škodní případ,
dne 7.9.2018 proběhlo jednání škodní komise, </t>
    </r>
    <r>
      <rPr>
        <b/>
        <sz val="11"/>
        <color theme="1"/>
        <rFont val="Calibri"/>
        <family val="2"/>
        <charset val="238"/>
        <scheme val="minor"/>
      </rPr>
      <t>RKK usnesením č. RK 1180/10/18 určila náhradu škody ve výši 10% z celkové škody.</t>
    </r>
    <r>
      <rPr>
        <sz val="11"/>
        <color theme="1"/>
        <rFont val="Calibri"/>
        <family val="2"/>
        <charset val="238"/>
        <scheme val="minor"/>
      </rPr>
      <t xml:space="preserve"> Ředitel školy stanovenou náhradu škody uhradil dne 14. 12. 2018 na bankovní účet školy.
</t>
    </r>
    <r>
      <rPr>
        <b/>
        <sz val="11"/>
        <color theme="1"/>
        <rFont val="Calibri"/>
        <family val="2"/>
        <charset val="238"/>
        <scheme val="minor"/>
      </rPr>
      <t xml:space="preserve">KONEČNÝ STAV </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</si>
  <si>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RKK usnesením č. RK 47/01/19 z 28.1.2019 schválila podání návrhu na zahájení sporu z VPS pro peněžité plnění ve výši 2.135.621,39 Kč. Zbývající část ve výši 215.985 Kč za úpravu projektové dokumentace nebyla předmětem žádosti o dotace (nezpůsobilé výdaje). 
</t>
    </r>
    <r>
      <rPr>
        <b/>
        <sz val="11"/>
        <color theme="1"/>
        <rFont val="Calibri"/>
        <family val="2"/>
        <charset val="238"/>
        <scheme val="minor"/>
      </rPr>
      <t>1.4.2019 škola podala návrh na zahájení sporu pro peněžité plnění</t>
    </r>
    <r>
      <rPr>
        <sz val="11"/>
        <color theme="1"/>
        <rFont val="Calibri"/>
        <family val="2"/>
        <charset val="238"/>
        <scheme val="minor"/>
      </rPr>
      <t xml:space="preserve"> ve výši 2.135.621,39 Kč. 5.4.2019 zaslalo MFČR vyrozumění o zahájení řízení,  výzvu k doplnění dokladů a platební výměr na správní poplatek ve výši 106.782 Kč. 9.4.2019 uhrazen správní polatek a 11.4.2019 zaslány na MF požadované dokumenty (zřizovací listiny). 10.5.2019 zaslalo MFČR vyjádření odpůrce, tj. RRSZ, na které škola zareagovala dne 27.5.2019.  
</t>
    </r>
    <r>
      <rPr>
        <b/>
        <sz val="11"/>
        <color indexed="8"/>
        <rFont val="Calibri"/>
        <family val="2"/>
        <charset val="238"/>
      </rPr>
      <t>OČEKÁVÁME ROZHODNUTÍ MFČR O SPORU Z VEŘEJNOPRÁVNÍ SMLOUVY PRO PENĚŽITÉ PLNĚNÍ.</t>
    </r>
  </si>
  <si>
    <r>
      <t xml:space="preserve">10.11.2014 ukončena veřejnosprávní kontrola č.j. RRSZ 23317/2014 - námitkám nebylo vyhověno; 9.4.2015  doručen  zápis z administrativní kontroly č.j. RRSZ 7426/2015 ze dne 8.4.2015, 14.4.2015 podáno nesouhlasné stanovisko, 27.5.2015 sdělení ke stanovisku, částečně vyhověno; 14.10.2015 Protokol o kontrole č.j. 21378/2015, podány námitky, kterým bylo částečně vyhověno;  v červnu 2016 podán návrh na zahájení sporného řízení  z VPS na nepeněžité plnění; 13.10.2016 MFČR rozhodlo ve sporu pro nepeněžité plnění ve prospěch Muzea. 21.10.2016 byla doručeno výzva k podání stanoviska k odporu ÚRR proti rozhodnutí MFČR,  21.11.2016 odesláno stanovisko k odporu, 19.12.2016 doručeno Oznámení o krácení způsobilých výdajů projektu; 10.1.2017 dotaz MFČR na procesní stanovisko Muzea, 16.1.2017 Muzeum souhlasí se zpětvzetím sporu, 27.1.2017 doručeno usnesení o zastavení sporu spolu s rozhodnutím o povinnosti ÚRR nahradit Muzeu Sokolov náklady na správní poplatek; 31.10.2018 Muzeum Sokolov podalo na MFČR  návrh na zahájení sporu z VPS pro peněžité plnění ve výši 2.288.358,54 Kč, zbývající  část postihu ve výši 70.716,93 Kč bude řešit Muzeum jako škodní případ (viz RK 975/08/18 ze dne 20.8.2018). 8. 11. 2018 zaslalo Muzeum Sokolov na MFČR Odstranění vady návrhu na zahájení sporného řízení  a zaplatilo stanovený správní poplatek ve výši 114.418,- Kč.  12. 12. 2018 zaslalo MFČR usnesení, že předmětem řízení zůstal pouze návrh na stanovení povinnosti zaplatit Muzeu krácenou část dotace. Dne 25. 1.2019 zaslalo muzeum na MF repliku k vyjádření RRSZ ze dne 6.12.2018, které MF zaslalo Muzeu na vědomí dne 17.1.2019. Dne 20.2.2019 zaslalo MFČR vyrozumění k vyjádření se k podkladům a výzvu ke specifikaci nákladů řízení. </t>
    </r>
    <r>
      <rPr>
        <b/>
        <sz val="11"/>
        <rFont val="Calibri"/>
        <family val="2"/>
        <charset val="238"/>
        <scheme val="minor"/>
      </rPr>
      <t>Dne 15.5.2019 obdrželo muzeum od MFČR rozhodnutí ve sporném řízení o zamítnutí návrhu na zaplacení částky ve výši 2.288.358,54 Kč.</t>
    </r>
    <r>
      <rPr>
        <sz val="11"/>
        <rFont val="Calibri"/>
        <family val="2"/>
        <charset val="238"/>
        <scheme val="minor"/>
      </rPr>
      <t xml:space="preserve">
</t>
    </r>
    <r>
      <rPr>
        <b/>
        <sz val="11"/>
        <rFont val="Calibri"/>
        <family val="2"/>
        <charset val="238"/>
      </rPr>
      <t>RKK bude na jednání dne 3. 6. 2019 předložen návrh na další postup řešení finančního postihu.</t>
    </r>
  </si>
  <si>
    <t>porušena zásada transparentnosti při hodnocení nabídfek - způsob jakým byl vyzván vítězný uchazeč k doplnění prokázání kvalifikace;
nedodržení požadovaného způsobu zahájení VŘ + porušení povinnosti zrušit VŘ</t>
  </si>
  <si>
    <r>
      <t xml:space="preserve">24.4.2017 ze SFŽP Protokol o kontrole, dne 15.5.2017 odeslána na SFŽP námitky; 9.6.2017 Rozhodnutí o námitce - zamítnuto; dne 11.12.2017 Výzva k úhradě prostředků z MŽP; RKK usnesením č. RK 05/01/18 ze dne 8.1.2018 schválila výzvu neuhradit; dne 26.11.2018 doručen dopis z MŽP č.j. ENV/2018/71735, MZP/2018/330/2157 ze dne 21.11.2018 - Předání podkladů na FÚ, Dne 11. 12. 2018 zahájena daňová kontrola FÚ, dne 23. 5. 2019 Zpráva o daňové kontrole č. j. 638835/19/2400-31471-403322 - nebylo zjištěno porušení podmínek poskytnutí dotace
</t>
    </r>
    <r>
      <rPr>
        <b/>
        <sz val="11"/>
        <rFont val="Calibri"/>
        <family val="2"/>
        <charset val="238"/>
        <scheme val="minor"/>
      </rPr>
      <t>KONEČNÝ STAV - POSTIH ZRUŠEN</t>
    </r>
    <r>
      <rPr>
        <sz val="11"/>
        <rFont val="Calibri"/>
        <family val="2"/>
        <charset val="238"/>
        <scheme val="minor"/>
      </rPr>
      <t xml:space="preserve">
</t>
    </r>
  </si>
  <si>
    <r>
      <t xml:space="preserve">7.11.2014 ukončena veřejnosprávní kontrola - námitkám bylo částečně vyhověno,
celkové navržené krácení 55.230,45 Kč (částka z dotace), ale příjemce 24.684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(viz usnesení 592/05/17), 13.9.2018 vyzval KK ředitele KSÚS KK  dopisem  č.j. 2789/FI/18 k řešení škod dle usnesení č. RK 592/05/17. Jednání škodní komise proběhlo dne 22.5.2019. Členové škodní komise přijali doporučující stanoviska k náhradě škody. O konečné výši škody rozhodne ředitel KSÚS.
</t>
    </r>
    <r>
      <rPr>
        <b/>
        <sz val="11"/>
        <color theme="1"/>
        <rFont val="Calibri"/>
        <family val="2"/>
        <charset val="238"/>
        <scheme val="minor"/>
      </rPr>
      <t>KONEČNÝ STAV -</t>
    </r>
    <r>
      <rPr>
        <b/>
        <sz val="11"/>
        <rFont val="Calibri"/>
        <family val="2"/>
        <charset val="238"/>
        <scheme val="minor"/>
      </rPr>
      <t xml:space="preserve"> OČEKÁVÁME ROZHODNUTÍ ŘEDITELE O NÁHRADĚ ŠKODY</t>
    </r>
    <r>
      <rPr>
        <sz val="11"/>
        <color theme="1"/>
        <rFont val="Calibri"/>
        <family val="2"/>
        <charset val="238"/>
        <scheme val="minor"/>
      </rPr>
      <t xml:space="preserve">
</t>
    </r>
    <r>
      <rPr>
        <b/>
        <sz val="11"/>
        <color theme="1"/>
        <rFont val="Calibri"/>
        <family val="2"/>
        <charset val="238"/>
        <scheme val="minor"/>
      </rPr>
      <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</si>
  <si>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19.2.2018 podána správní žaloba proti rozhodnutí o sporu o částku ve výši 30.546.522,23 Kč.
</t>
    </r>
    <r>
      <rPr>
        <b/>
        <sz val="11"/>
        <rFont val="Calibri"/>
        <family val="2"/>
        <charset val="238"/>
      </rPr>
      <t>OČEKÁVÁME ROZSUDEK VE VĚCI SPRÁVNÍ ŽALOBY</t>
    </r>
  </si>
  <si>
    <r>
      <t xml:space="preserve">Informace o projektu a udělené sankci byly předány pracovní skupině pro řešení finančních postihů dne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charset val="238"/>
      </rPr>
      <t xml:space="preserve">KONEČNÝ STAV - PROTI KRÁCENÍ JIŽ NENÍ PŘÍPUSTNÁ DALŠÍ OBRANA. </t>
    </r>
    <r>
      <rPr>
        <sz val="11"/>
        <color indexed="8"/>
        <rFont val="Calibri"/>
        <family val="2"/>
        <charset val="238"/>
      </rPr>
      <t xml:space="preserve">Dne 10.1.2019 ředitel školy vyhotovil protokol o škodě a dne 29.1.2019 proběhlo jednání škodní komise. O konečné výši náhrady škody rozhodl ředitel školy dne 14.6. a 19.6.2019 (náhrada škody ve výši 5.000 Kč po bývalém zaměstnanci školy).
</t>
    </r>
  </si>
  <si>
    <r>
      <t xml:space="preserve">pracovní skupině pro finanční postihy poskytnuty informace až při vyúčtování projektu s předpokládanou částkou finančního postihu ve výši 1.288.295 Kč, dle záveřečného vyúčtování projektu konečný postih ve výši 1.366.728 Kč,
</t>
    </r>
    <r>
      <rPr>
        <sz val="11"/>
        <rFont val="Calibri"/>
        <family val="2"/>
        <charset val="238"/>
      </rPr>
      <t xml:space="preserve">RKK usnesením č. RK 194/02/19 ze dne 25.2.2019 souhlasila s vyúčtováním projektu a uložila řediteli Muzea řešit finanční postih jako škodu. Jednání škodní komise proběhlo dne 9.5.2019. Členové škodní komise přijali doporučující stanoviska k náhradě škody. </t>
    </r>
    <r>
      <rPr>
        <b/>
        <sz val="11"/>
        <rFont val="Calibri"/>
        <family val="2"/>
        <charset val="238"/>
      </rPr>
      <t>O konečné výši škody rozhodne ředitel muzea a informaci předloží Radě dle usnesení č. RK 194/02/19 v termínu do 30.6.2019.</t>
    </r>
    <r>
      <rPr>
        <sz val="11"/>
        <rFont val="Calibri"/>
        <family val="2"/>
        <charset val="238"/>
      </rPr>
      <t xml:space="preserve">
</t>
    </r>
    <r>
      <rPr>
        <b/>
        <sz val="11"/>
        <rFont val="Calibri"/>
        <family val="2"/>
        <charset val="238"/>
      </rPr>
      <t>KONEČNÝ STAV - OČEKÁVÁME ROZHODNUTÍ  RADY KK a ŘEDITELE O NÁHRADĚ ŠKODY</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</si>
  <si>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Dne 15.4.2019 odeslána žádost o vyhotovení Protokolu o škodě do 21.6.2019 - prodlouženo; předání písemných podkladů a  telefonický hovor dne 4. 6. 2019 vedoucí odboru finančního Ing. Martiny Jánské s FÚ KV - FÚ KV neeviduje  uvedenou nesrovnalost, neboť Řídící orgán OP VK dále nepostoupil nesrovnalost ve výši105.588,78 Kč na FÚ KV. FÚ KV se tak danou záležitostí již nebude zabývat
</t>
    </r>
    <r>
      <rPr>
        <b/>
        <sz val="11"/>
        <rFont val="Calibri"/>
        <family val="2"/>
        <charset val="238"/>
        <scheme val="minor"/>
      </rPr>
      <t>KONEČNÝ STAV</t>
    </r>
  </si>
  <si>
    <r>
      <t>rozhodnutím z 27.8.2014 zamítnuto odvolání proti PV; datum úhrady 23.10.2014; 24.10.2014 byla podána správní žaloba; 9.10.2015 Rozsudek Krajského soudu v Plzni - správní žaloby se zamítají; kasační stížnost KK podávat nebude - viz RK 1145/11/15 z 2.11.2015;
24.3.2016 Gen.fin.řed.Praha - Rozhodnutí o prominutí odvodu ve výši 189.910 Kč, zaplaceno 253.214 Kč, prominutá část vrácena na účet KK v 4/2016, Dne 15.4.2019 odeslána žádost o vyhotovení Protokolu o škodě do 21.6.2019 - prodlouženo,</t>
    </r>
    <r>
      <rPr>
        <b/>
        <sz val="11"/>
        <rFont val="Calibri"/>
        <family val="2"/>
        <charset val="238"/>
        <scheme val="minor"/>
      </rPr>
      <t xml:space="preserve">
KONEČNÝ STAV - ČÁSTEČNÉ PROMINUTÍ ODVODU</t>
    </r>
  </si>
  <si>
    <r>
      <t>datum úhrady 17.12.2014;
24.3.2016 Gen.fin.řed.Praha - Rozhodnutí o prominutí penále ve výši 235.126 Kč, uhrazeno 246.056 Kč, prominutá část vrácena na účet KK v 4/2016, Dne 15.4.2019 odeslána žádost o vyhotovení Protokolu o škodě do 21.6.2019 - prodlouženo,</t>
    </r>
    <r>
      <rPr>
        <b/>
        <sz val="11"/>
        <rFont val="Calibri"/>
        <family val="2"/>
        <charset val="238"/>
        <scheme val="minor"/>
      </rPr>
      <t xml:space="preserve">
KONEČNÝ STAV - ČÁSTEČNÉ PROMINUTÍ PENÁLE</t>
    </r>
  </si>
  <si>
    <r>
      <t xml:space="preserve">datum úhrady 16.1.2015, Dne 15.4.2019 odeslána žádost o vyhotovení Protokolu o škodě do 21.6.2019 - prodlouženo,
</t>
    </r>
    <r>
      <rPr>
        <b/>
        <sz val="11"/>
        <rFont val="Calibri"/>
        <family val="2"/>
        <charset val="238"/>
        <scheme val="minor"/>
      </rPr>
      <t>KONEČNÝ STAV - ÚROK Z POSEČKÁNÍ UHRAZEN</t>
    </r>
  </si>
  <si>
    <r>
      <t>Dne 12.10.2013 doručen platební výměr na odvod za porušení rozpočtové kázně FÚ č. j. 699052/13/2400-04702-402240 – vyměřený odvod ve výši 5.518.441,00 Kč.
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 Kč;
30.6.2016 - KK zaslal zpětvzetí správní žaloby a dne 11.7.2016 KK obdržel usnesení Krajského soudu v Plzni - řízení se zastavuje; 14.7.2016 vrácen soudní poplatek ve výši 2.000 Kč. Jedná se o konečnou výši finančního postihu dle aktuálně známých a předložených informací pracovní skupině.
V současné době již další kroky obrany nebudou uplatňovány. Dne 4.1.2019 odeslána žádost o vyhotovení Protokolu o škodě p. Brtkovi, 6.2.2019 vyhotoven Protokol o škodě,</t>
    </r>
    <r>
      <rPr>
        <b/>
        <sz val="11"/>
        <rFont val="Calibri"/>
        <family val="2"/>
        <charset val="238"/>
        <scheme val="minor"/>
      </rPr>
      <t xml:space="preserve"> </t>
    </r>
    <r>
      <rPr>
        <sz val="11"/>
        <rFont val="Calibri"/>
        <family val="2"/>
        <charset val="238"/>
        <scheme val="minor"/>
      </rPr>
      <t>8.2.2019 odesláno k vyjádření OLP</t>
    </r>
    <r>
      <rPr>
        <b/>
        <sz val="11"/>
        <rFont val="Calibri"/>
        <family val="2"/>
        <charset val="238"/>
        <scheme val="minor"/>
      </rPr>
      <t xml:space="preserve">, </t>
    </r>
    <r>
      <rPr>
        <sz val="11"/>
        <rFont val="Calibri"/>
        <family val="2"/>
        <charset val="238"/>
        <scheme val="minor"/>
      </rPr>
      <t xml:space="preserve">Vnitřní sdělení OLP ze dne 20. 5. 2019, domluveno jednání škodní komise dne 4. 6. 2019 - nevymáhat, Rozhodnutí zaměstnavatele ze dne 6.6.2019 - nevymáhat
</t>
    </r>
    <r>
      <rPr>
        <b/>
        <sz val="11"/>
        <rFont val="Calibri"/>
        <family val="2"/>
        <charset val="238"/>
        <scheme val="minor"/>
      </rPr>
      <t xml:space="preserve">KONEČNÝ STAV - ŠKODA NEBUDE VYMÁHÁNA
</t>
    </r>
  </si>
  <si>
    <r>
      <t xml:space="preserve">datum úhrady 7/2013, Dne 15.4.2019 odeslána žádost o vyhotovení Protokolu o škodě do 21.6.2019 - prodlouženo,
</t>
    </r>
    <r>
      <rPr>
        <b/>
        <sz val="11"/>
        <rFont val="Calibri"/>
        <family val="2"/>
        <charset val="238"/>
        <scheme val="minor"/>
      </rPr>
      <t>KONEČNÝ STAV - ODVOD UHRAZEN</t>
    </r>
  </si>
  <si>
    <r>
      <t xml:space="preserve">datum úhrady 9/2013, Dne 15.4.2019 odeslána žádost o vyhotovení Protokolu o škodě do 21.6.2019 - prodlouženo,
</t>
    </r>
    <r>
      <rPr>
        <b/>
        <sz val="11"/>
        <rFont val="Calibri"/>
        <family val="2"/>
        <charset val="238"/>
        <scheme val="minor"/>
      </rPr>
      <t>KONEČNÝ STAV - PENÁLE UHRAZENO</t>
    </r>
  </si>
  <si>
    <r>
      <t>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částka ve výši 14.996 Kč byla řešena jako škodní případ - nebude vymáhána; předání písemných podkladů a  telefonický hovor dne 4. 6. 2019 vedoucí odboru finančního Ing. Martiny Jánské s FÚ KV - FÚ KV neeviduje  uvedenou nesrovnalost, neboť Řídící orgán OP VK dále nepostoupil nesrovnalost ve výši 597.901,60 Kč na FÚ KV. FÚ KV se tak danou záležitostí již nebude zabývat</t>
    </r>
    <r>
      <rPr>
        <b/>
        <sz val="11"/>
        <rFont val="Calibri"/>
        <family val="2"/>
        <charset val="238"/>
        <scheme val="minor"/>
      </rPr>
      <t xml:space="preserve">
KONEČNÝ STAV- ŠKODA VE VÝŠI 14.996,00 Kč NEBUDE VYMÁHANA</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</si>
  <si>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pokuty ve výši 33.000,- Kč dne 18.5.2017; Protokol o škodě ze dne 14. 7. 2017; jednání škodní komise dne 31. 8. 2017 - vyvinit všechny zaměstnance
</t>
    </r>
    <r>
      <rPr>
        <b/>
        <sz val="11"/>
        <rFont val="Calibri"/>
        <family val="2"/>
        <charset val="238"/>
        <scheme val="minor"/>
      </rPr>
      <t>KONEČNÝ STAV - ŠKODA NEBUDE VYMÁHÁNA</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</si>
  <si>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Dne 16.4.2019 odeslána žádost o vyhotovení Protokolu o škodě, Protokol o škodě ze dne 25.4.2019, Jednání škodní komise - doporučující stanovisko - nevymáhat, Rozhodnutí zaměstnavatele o úhradě škody  ze dne 30. 5. 2019 nevymáhat
</t>
    </r>
    <r>
      <rPr>
        <b/>
        <sz val="11"/>
        <rFont val="Calibri"/>
        <family val="2"/>
        <charset val="238"/>
        <scheme val="minor"/>
      </rPr>
      <t xml:space="preserve">KONEČNÝ STAV - ŠKODA NEBUDE VYMÁHÁNA </t>
    </r>
  </si>
  <si>
    <r>
      <t xml:space="preserve">27.2.2015 odesláno odvolání proti platebnímu výměru; 14.5.2015 Rozhodnutí o odvolání, částečně vyhověno - sníženo na 940 Kč; 18.6.2015 uhrazeno penále ve výši 885 Kč;  23.9.2015 podána žádost o prominutí penále; 21.2.2017 Rozhodnutí o prominutí daně (penále) zamítá se; Dne 8.1.2019 odeslána žádost o vyhotovení Protokolu o škodě, Protokol o škodě ze dne 13.2.2019, škodní komise 14.3.2019, Rozhodnutí zaměstnavatele 18.3.2019 - nevymáhat
</t>
    </r>
    <r>
      <rPr>
        <b/>
        <sz val="11"/>
        <rFont val="Calibri"/>
        <family val="2"/>
        <charset val="238"/>
        <scheme val="minor"/>
      </rPr>
      <t>KONEČNÝ STAV - ŠKODA NEBUDE VYMÁHÁNA</t>
    </r>
  </si>
  <si>
    <r>
      <t xml:space="preserve">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 Kč a 18.934 Kč, 
9.8.2016 podáno na FÚ odvolání; dále podá i žádosti o prominutí odvodu a penále;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14.123,00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vymáhat v plné výši po PO, Rada KK 283/03/19 ze dne 25.3.2019; Dne 12. 4. 2019 uhradila SZŠVOŠ částku 12.890,40 Kč, dne 26. 4. 2019 uhradilo GYM Ostrov částku 103.178,29 Kč.
</t>
    </r>
    <r>
      <rPr>
        <b/>
        <sz val="11"/>
        <rFont val="Calibri"/>
        <family val="2"/>
        <charset val="238"/>
        <scheme val="minor"/>
      </rPr>
      <t>KONEČNÝ STAV</t>
    </r>
  </si>
  <si>
    <r>
      <t xml:space="preserve">Dne 19.11.2016 na FÚ podána žádost o prominutí odvodu a dosud nevyměřeného penále; dne 18.7.2017 doručen platební výměr na penále ve výši 103.933,00 Kč; PV uhrazen dne 25.7.2017; dne 30.10.2018 doručeno Rozhodnutí o prominutí daně - prominutí o 77.470,00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Rada KK 283/03/19 ze dne 25.3.2019; Dne 12. 4. 2019 uhradila SZŠVOŠ částku 12.890,40 Kč, dne 26. 4. 2019 uhradilo GYM Ostrov částku 103.178,29 Kč.
</t>
    </r>
    <r>
      <rPr>
        <b/>
        <sz val="11"/>
        <rFont val="Calibri"/>
        <family val="2"/>
        <charset val="238"/>
        <scheme val="minor"/>
      </rPr>
      <t>KONEČNÝ STAV</t>
    </r>
  </si>
  <si>
    <r>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2.493,00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Rada KK 283/03/19 ze dne 25.3.2019; Dne 12. 4. 2019 uhradila SZŠVOŠ částku 12.890,40 Kč, dne 26. 4. 2019 uhradilo GYM Ostrov částku 103.178,29 Kč.
</t>
    </r>
    <r>
      <rPr>
        <b/>
        <sz val="11"/>
        <rFont val="Calibri"/>
        <family val="2"/>
        <charset val="238"/>
        <scheme val="minor"/>
      </rPr>
      <t>KONEČNÝ STAV</t>
    </r>
  </si>
  <si>
    <r>
      <t xml:space="preserve">Dne 19.11.2016 na FÚ podána žádost o prominutí odvodu a dosud nevyměřeného penále; dne 18.7.2017 doručen platební výměr na penále ve výši 16.342,00 Kč; PV uhrazen dne 25.7.2017; dne 30.10.2018 doručeno Rozhodnutí o prominutí daně - prominutí o 13.672,00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Rada KK 283/03/19 ze dne 25.3.2019; Dne 12. 4. 2019 uhradila SZŠVOŠ částku 12.890,40 Kč, dne 26. 4. 2019 uhradilo GYM Ostrov částku 103.178,29 Kč.
</t>
    </r>
    <r>
      <rPr>
        <b/>
        <sz val="11"/>
        <rFont val="Calibri"/>
        <family val="2"/>
        <charset val="238"/>
        <scheme val="minor"/>
      </rPr>
      <t>KONEČNÝ STAV</t>
    </r>
  </si>
  <si>
    <r>
      <t xml:space="preserve">7.8.2014 - Oznámení o nesrovnalosti a předání věci správci daně - z MŠMT; 
25.4.2016 - Oznámení z MŠMT, trvá na nesrovnalosti a věc předá opětovně na FÚ, dne 16. 4. 2019 dotaz na OŠMT - žádné npvé informace; předání písemných podkladů a  telefonický hovor dne 4. 6. 2019 vedoucí odboru finančního Ing. Martiny Jánské s FÚ KV - FÚ KV neeviduje  uvedenou nesrovnalost, neboť Řídící orgán OP VK dále nepostoupil nesrovnalost ve výši 3.957,06 Kč na FÚ KV. FÚ KV se tak danou záležitostí již nebude zabývat; dne 4. 6. 2019 žádost o vyhotovení protokolu do 28. 6. 2019,
</t>
    </r>
    <r>
      <rPr>
        <b/>
        <sz val="11"/>
        <rFont val="Calibri"/>
        <family val="2"/>
        <charset val="238"/>
        <scheme val="minor"/>
      </rPr>
      <t>KONEČNÝ STAV</t>
    </r>
  </si>
  <si>
    <r>
      <t xml:space="preserve">oznámení o udělení korekce z 22.9.2014; rozhodnutí o námitkách ze dne 5.12.2014 - neakceptovány; 30.5.2015 MŽP zaslalo podnět na FÚ (upřesnění částky);
vyúčtování projektu v RKK dne 13.11.2017, č.RK 1374/11/17
</t>
    </r>
    <r>
      <rPr>
        <b/>
        <sz val="11"/>
        <rFont val="Calibri"/>
        <family val="2"/>
        <charset val="238"/>
        <scheme val="minor"/>
      </rPr>
      <t>KONEČNÝ STAV - BUDE ŘEŠENO JAKO ŠKODNÍ PŘÍPAD</t>
    </r>
  </si>
  <si>
    <r>
      <t xml:space="preserve">16.10.2013 Protokol o seznámení daňového subjektu s výsledky kontroly,  29.10.2013 vyjádření KK k protokolu, finační úřad částečně námitky uznal, 
21.1.2014 platební výměry v celkové výši 82.379 Kč, odvolání se nepodávalo - viz důvodová zpráva  RK 116/02/14 ze dne 10.2.2014, podaná žádost o prominutí odvodu a dosud nevyměřeného penále,
datum úhrady  PV 2/2014, Dne 16.4.2019 odeslána žádost o vyhotovení Protokolu o škodě; Protokol o škodě ze dne 24. 6. 2019
</t>
    </r>
    <r>
      <rPr>
        <b/>
        <sz val="11"/>
        <rFont val="Calibri"/>
        <family val="2"/>
        <charset val="238"/>
        <scheme val="minor"/>
      </rPr>
      <t>KONEČNÝ STAV - ODVOD UHRAZEN</t>
    </r>
  </si>
  <si>
    <r>
      <t xml:space="preserve">datum úhrady 2/2014;
27.8.2015 částečně prominuté penále ve výši 67.949 Kč, Dne 16.4.2019 odeslána žádost o vyhotovení Protokolu o škodě; Protokol o škodě ze dne 24. 6. 2019
</t>
    </r>
    <r>
      <rPr>
        <b/>
        <sz val="11"/>
        <rFont val="Calibri"/>
        <family val="2"/>
        <charset val="238"/>
        <scheme val="minor"/>
      </rPr>
      <t>KONEČNÝ STAV - ČÁSTEČNĚ PROMINUTÉ PENÁLE UHRAZENO</t>
    </r>
  </si>
  <si>
    <r>
      <t xml:space="preserve">18.3.2016 z ÚRR č.j. RRSZ 3612/2016 Oznámení o zahájení kontroly;
23.3.2016 z ÚRR č.j. RRSZ 3756/2016 Protokol o kontrole, 5.4.2019 Žádost o vyhotovení protokolu, Protokol o škodě ze dne 6.5.2019, Jednání škodní komise dne 6. 5. 2019 doporučující stanovisko - vymáhat 1141,90 Kč po zaměstnanci KK, Rozhodnutí zaměstnavatele o úhradě škody ze dne 28. 5. 2019 - úhrada dne 31. 5. 2019 ve výši 1.141,90 Kč
</t>
    </r>
    <r>
      <rPr>
        <b/>
        <sz val="11"/>
        <rFont val="Calibri"/>
        <family val="2"/>
        <charset val="238"/>
        <scheme val="minor"/>
      </rPr>
      <t>KONEČNÝ STAV</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</si>
  <si>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5.4.2019 Žádost o vyhotovení protokolu, Protokol o škodě ze dne 6.5.2019, Jednání škodní komise dne 6. 5. 2019 doporučující stanovisko - vymáhat 1141,90 Kč po zaměstnanci KK, Rozhodnutí zaměstnavatele o úhradě škody ze dne 28. 5. 2019 - úhrada dne 31. 5. 2019 ve výši 1.141,90 Kč
</t>
    </r>
    <r>
      <rPr>
        <b/>
        <sz val="11"/>
        <rFont val="Calibri"/>
        <family val="2"/>
        <charset val="238"/>
        <scheme val="minor"/>
      </rPr>
      <t xml:space="preserve">KONEČNÝ STAV </t>
    </r>
  </si>
  <si>
    <r>
      <t xml:space="preserve">2.2.2018 doručen z URR Oznámení o zahájení daňového řízení, 22.2.2018 doručena z ÚOHS Výzva  k zaslání dokumentace, 23.2.2018 odeslány požadované dokumenty na URR, 5.3.2018 a 19.3.2018 odeslání požadovaných dokumentů, 12.3.2018 doručena opakovaná výzva z ÚOHS, 10.4.2018 doručen Příkaz o uložení pokuty z ÚOHS, rozhodnutím Rady č. 491/04/18 schválena úhrada; dne 22.5.2018 vyhotovila KKN Protokol o škodě; dne 25.5.2018 vyhotovila APDM Protokol o škodě; dne 20.6.2018 Policie ČR odložila trestní věc podezření ze spáchání přečinu; dne 24.8.2018 usnesením zamítlo státní zastupitelství stížnost poškozeného; dne 8.10.2018 OLP předal OF právní posouzení odpovědnosti KKN a APDM ze dne 14.8.2018; dne 25.10.2018 proběhlo jednání škodní komise - rozhodla o prověření podkladů předložených Radě KK; odbor finanční provedl Prověření dostupných dokumentů ze dne 13.11.2018; dne 17.1.2019 proběhlo druhé jednání škodní komise - rozhodla nevymáhat po Radě KK; bude předložen materiál Vedení KK, 11.2.2019 předloženo Radě KK na vědomí - RK 174/02/19, 19.2.2019 vyhotoveno Rozhodnutí zaměstnavatele - škodu nevymáhat 
</t>
    </r>
    <r>
      <rPr>
        <b/>
        <sz val="11"/>
        <rFont val="Calibri"/>
        <family val="2"/>
        <charset val="238"/>
        <scheme val="minor"/>
      </rPr>
      <t>KONEČNÝ STAV - ŠKODU NEVYMÁHAT</t>
    </r>
  </si>
  <si>
    <t>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 dne 14. 5. 2019 vyhotoveno Doplnění pr posouzení, dne 20. 6. 2019 jednání škodní komise - škodu ve výši 275.180,67 Kč vymáhat po APDM, škodu ve výši 69.436,50 Kč nevymáhat po APDM ani po KKN; Předložení materiálu Radě KK</t>
  </si>
  <si>
    <r>
      <t xml:space="preserve">22.2.2016 Návrh zprávy o auditu operace z MF, 3.3.2016 KK zaslalo stanovisko, že s návrhem souhlasí; 14.4.2016 Zpráva o auditu operace z MF; dle vyúčtování v ZKK (ZK 367/09/16 z 8.9.2016) celková kurzová ztráta 40.274,50 Kč, další neuznatelné výdaje v projektu nebyly identifikovány; závěrečné vyúčtování ZK 367/09/16 ze dne 8. 9. 2016 částka ve výši 40.274,50 Kč zahrnující kurzovou ztrátu není finančním postihem ani škodou.
</t>
    </r>
    <r>
      <rPr>
        <b/>
        <sz val="11"/>
        <rFont val="Calibri"/>
        <family val="2"/>
        <charset val="238"/>
        <scheme val="minor"/>
      </rPr>
      <t xml:space="preserve">PROJEKT BEZ FINANČNÍIHO POSTIHU </t>
    </r>
  </si>
  <si>
    <r>
      <t xml:space="preserve">12.7.2016 se KK vyjádřil k předmětné věci na SFŽP; 5.10.2017 z MŽP Výzva k úhradě prostředků dotčených pochybením; RKK dne 23.10.2017 schválila úhradu výzvy, uhrazeno dne 30.10.2017; Protokol o škodě ze dne 31. 10. 2017; jednání škodní komise dne 1. 12. 2017, úhrada škody v plné výši.
</t>
    </r>
    <r>
      <rPr>
        <b/>
        <sz val="11"/>
        <rFont val="Calibri"/>
        <family val="2"/>
        <charset val="238"/>
        <scheme val="minor"/>
      </rPr>
      <t>KONEČNÝ STAV</t>
    </r>
    <r>
      <rPr>
        <sz val="11"/>
        <rFont val="Calibri"/>
        <family val="2"/>
        <charset val="238"/>
        <scheme val="minor"/>
      </rPr>
      <t xml:space="preserve">
</t>
    </r>
  </si>
  <si>
    <r>
      <t xml:space="preserve">27.2.2017 Protokol o ústním jednání z FÚ; dne 13.3.2017 podáno stanovisko; 3.4.2017 z FÚ Zpráva o daňové kontrole a PV na odvod ve výši 109.471,-Kč, uhrazen dne 6.4.2017, odvolání proti PV  4.5.2017; dne 12.7.2017 postoupení odvolání Odvol.fin.řed.v Brně; Dne 6.4.2018 obdržel KK rozhodnutí o odvolání - snížení odvodu na 1.386,00 Kč, přeplatek ve výši 108.085,00 Kč vrátil FÚ na účet KK dne 18.4.2018; 9.8.2018 škodní komise - nevymáhat
</t>
    </r>
    <r>
      <rPr>
        <b/>
        <sz val="11"/>
        <rFont val="Calibri"/>
        <family val="2"/>
        <charset val="238"/>
        <scheme val="minor"/>
      </rPr>
      <t>KONEČNÝ STAV - ŠKODU NEVYMÁHAT</t>
    </r>
  </si>
  <si>
    <r>
      <t xml:space="preserve">27.2.2017 Protokol o ústním jednání z FÚ; dne 13.3.2017 podáno stanovisko; 3.4.2017 z FÚ Zpráva o daňové kontrole a PV na odvod ve výši 129.560,-Kč, uhrazen dne 6.4.2017, odvolání proti PV 4.5.2017; dne 12.7.2017 postoupení odvolání Odvol.fin.řed.v Brně; Dne 6.4.2018 obdržel KK rozhodnutí o odvolání - snížení odvodu na 1.388,00 Kč, přeplatek ve výši 128.172,00 Kč vrátil FÚ na účet KK dne 18.4.2018; 9.8.2018 škodní komise - nevymáhat
</t>
    </r>
    <r>
      <rPr>
        <b/>
        <sz val="11"/>
        <rFont val="Calibri"/>
        <family val="2"/>
        <charset val="238"/>
        <scheme val="minor"/>
      </rPr>
      <t>KONEČNÝ STAV - ŠKODU NEVYMÁHAT</t>
    </r>
  </si>
  <si>
    <r>
      <t xml:space="preserve">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vymáhat,vyjádření OLP ze dne 24.4.2019, přípis č. j.: 041 EX 209/16 ze dne 18. 4. 2019 Exekutorského úřadu Sokolov; 9.5.2019 odeslána žádost o vyjádření na MŠMT č.j. kk/108/JV/19 ze dne 6.5.2019; dne 10. 6. 2019 doručeno vyjádření MŠMT č. j.. MSMT-16597/2019-2 - MŠMT nebude vymáhat po KK částku 534795,00 Kč
</t>
    </r>
    <r>
      <rPr>
        <b/>
        <sz val="11"/>
        <rFont val="Calibri"/>
        <family val="2"/>
        <charset val="238"/>
        <scheme val="minor"/>
      </rPr>
      <t>KONEČNÝ STAV - PROJEKT BEZ FINANČNÍHO POSTIHU</t>
    </r>
  </si>
  <si>
    <r>
      <t xml:space="preserve">krácena ŽoP příjemci grantového projektu nikoli KK, KK vystavil platební výměr firmě LB plán, s.r.o., příjemce se odvolal k MF, rizikem je, že MF sníží nebo zruší odvod a po té KK bude muset uhradit výdaje příjemci, žádost o informaci OLP do 16. 5. 2019, částka byla krácena již v ŽOP č. 02/0024 dne 13. 10. 2015 PV se částka netýká
</t>
    </r>
    <r>
      <rPr>
        <b/>
        <sz val="11"/>
        <rFont val="Calibri"/>
        <family val="2"/>
        <charset val="238"/>
        <scheme val="minor"/>
      </rPr>
      <t>KONEČNÝ STAV - PROJEKT BEZ FINANČNÍHO POSTIHU</t>
    </r>
  </si>
  <si>
    <r>
      <t xml:space="preserve">krácena ŽoP příjemci grantového projektu nikoli KK, KK vystavil platební výměr firmě FM Consulting, s.r.o., příjemce se odvolal k MF, rizikem je, že MF sníží nebo zruší odvod a po té KK bude muset uhradit výdaje příjemci; žádost o informaci OLP do 16. 5. 2019, částka byla krácena již v ŽOP č. 07/0027 dne 27. 3. 2015 PV se částka netýká
</t>
    </r>
    <r>
      <rPr>
        <b/>
        <sz val="11"/>
        <rFont val="Calibri"/>
        <family val="2"/>
        <charset val="238"/>
        <scheme val="minor"/>
      </rPr>
      <t>KONEČNÝ STAV - PROJEKT BEZ FINANČNÍHO POSTIHU</t>
    </r>
  </si>
  <si>
    <r>
      <t xml:space="preserve">uhrazeno 7/2013; rozhodnutím z 20.3.2014 částečně prominuto; v 4/2014 vrácená částka ve výši 202 950,--Kč, Dne 15.4.2019 odeslána žádost o vyhotovení Protokolu o škodě do 21.6.2019, Protokol o škodě ze dne 4. 6. 2019, jednání škodní komise dne 2. 7. 2019
</t>
    </r>
    <r>
      <rPr>
        <b/>
        <sz val="11"/>
        <rFont val="Calibri"/>
        <family val="2"/>
        <charset val="238"/>
        <scheme val="minor"/>
      </rPr>
      <t>KONEČNÝ STAV - ODVOD ČÁSTEČNĚ PROMINUT</t>
    </r>
  </si>
  <si>
    <r>
      <t>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24.3.2016 Gen.fin.řed.Praha - Rozhodnutí o prominutí odvodu ve výši 40.982 Kč, uhrazeno 54.643 Kč, prominutá část vrácena na účet KK v 4/2016, Dne 15.4.2019 odeslána žádost o vyhotovení Protokolu o škodě do 21.6.2019, Protokol o škodě ze dne 4. 6. 2019, jednání škodní komise dne 2. 7. 2019</t>
    </r>
    <r>
      <rPr>
        <b/>
        <sz val="11"/>
        <rFont val="Calibri"/>
        <family val="2"/>
        <charset val="238"/>
        <scheme val="minor"/>
      </rPr>
      <t xml:space="preserve">
KONEČNÝ STAV - ČÁSTEČNÉ PROMINUTÍ ODVODU</t>
    </r>
  </si>
  <si>
    <r>
      <t>datum úhrady 17.12.2014;
24.3.2016 Gen.fin.řed.Praha - Rozhodnutí o prominutí penále ve výši 52.107 Kč, uhrazeno 54.643 Kč, prominutá část vrácena na účet KK v 4/2016, Dne 15.4.2019 odeslána žádost o vyhotovení Protokolu o škodě do 21.6.2019, Protokol o škodě ze dne 4. 6. 2019, jednání škodní komise dne 2. 7. 2019</t>
    </r>
    <r>
      <rPr>
        <b/>
        <sz val="11"/>
        <rFont val="Calibri"/>
        <family val="2"/>
        <charset val="238"/>
        <scheme val="minor"/>
      </rPr>
      <t xml:space="preserve">
KONEČNÝ STAV - ČÁSTEČNÉ PROMINUTÍ PENÁLE</t>
    </r>
  </si>
  <si>
    <r>
      <t xml:space="preserve">datum úhrady 5/2012, Dne 15.4.2019 odeslána žádost o vyhotovení Protokolu o škodě do 21.6.2019, Protokol o škodě ze dne 4. 6. 2019, jednání škodní komise dne 2. 7. 2019
</t>
    </r>
    <r>
      <rPr>
        <b/>
        <sz val="11"/>
        <rFont val="Calibri"/>
        <family val="2"/>
        <charset val="238"/>
        <scheme val="minor"/>
      </rPr>
      <t>KONEČNÝ STAV - ODVOD UHRAZEN</t>
    </r>
  </si>
  <si>
    <r>
      <t>rozhodnutím z 3.9.2014 zamítnuto odvolání proti PV; datum úhrady 23.10.2014; 29.10.2014 byla podána správní žaloba; 26.10.2015 a 14.1.2016 Rozsudek zamítnutí správních žalob, kasační stížnosti KK podávat nebude - viz RK 1145/11/15 a RK 18/01/16;
24.3.2016 Gen.fin.řed.Praha-Rozhodnutí o prominutí odvodu ve výši 41.203 Kč, uhrazeno 54.937 Kč, prominutá část vrácena na účet KK v 4/2016, Dne 15.4.2019 odeslána žádost o vyhotovení Protokolu o škodě do 21.6.2019, Protokol o škodě ze dne 4. 6. 2019, jednání škodní komise dne 2. 7. 2019</t>
    </r>
    <r>
      <rPr>
        <b/>
        <sz val="11"/>
        <rFont val="Calibri"/>
        <family val="2"/>
        <charset val="238"/>
        <scheme val="minor"/>
      </rPr>
      <t xml:space="preserve">
KONEČNÝ STAV - ODVOD ČÁSTEČNÉ PROMINUT</t>
    </r>
  </si>
  <si>
    <r>
      <t>datum úhrady 17.12.2014;
24.3.2016 Gen.fin.řed.Praha-Rozhodnutí o prominutí penále ve výši 52.387 Kč, uhrazeno 54.937 Kč, prominutá část vrácena na účet KK v 4/2016, Dne 15.4.2019 odeslána žádost o vyhotovení Protokolu o škodě do 21.6.2019, Protokol o škodě ze dne 4. 6. 2019, jednání škodní komise dne 2. 7. 2019</t>
    </r>
    <r>
      <rPr>
        <b/>
        <sz val="11"/>
        <rFont val="Calibri"/>
        <family val="2"/>
        <charset val="238"/>
        <scheme val="minor"/>
      </rPr>
      <t xml:space="preserve">
KONEČNÝ STAV - PENÁLE ČÁSTEČNĚ PROMINUTO</t>
    </r>
  </si>
  <si>
    <r>
      <t xml:space="preserve">7/2014 ukončena VSK, podány námitky, v 8/2015 vydán Dodatek k protokolu o kontrole RRSZ 14703/2015 - námitkám částečně vyhověno,
1/2016 ukončena VSK, v protokolu 1376/2016 stanovena korekce,
dne 19.12.2016 podán spor pro nepeněžité plnění
25.1.2017 doručen příkaz MFČR, podle kterého musí ÚRR splnit povinnosti ze smlouvy o dotaci (úspěch sporu),
24.1.2017 odeslalo Oznámení o krácení dotace, čímž splnilo předmět ustanovení, které bylo předmětem sporu,
13.2.2017 odeslala škola zpětvzetí návrhu na spor za předpokladu, že ji budou uhrazeny náklady na správní poplatek. 22.2.2017 MFČR zastavilo řízení o sporu a rozhodlo o povinnosti ÚRR uhradit škole náklady na správní poplatek.
RKK usnesením č. RK 1047/09/18 ze dne 10.9.2018 schválila podání návrhu na zahájení sporu pro peněžité plnění, 
16.11.2018 podán návrh na zahájení sporného řízení na peněžité plnění ve výši 858.424,39 Kč. Zbývající část ve výši 106,96 Kč nepodání sporu. 22.11.2018 doručen platební výměr na správní poplatek ve výši 42.922,- Kč. 21. 02 2019 doručeno z MFČR vyjádření odpůrce (RRSZ) ze dne 5.2.2019. Dne 25.6.2019 výzva MFČR k vyjádření k podkladům a výzva k vyčíslení nákladů řízení. 28. 6. 2019 škola zaslala nárok k uplatnění nákladů řízení.
</t>
    </r>
    <r>
      <rPr>
        <b/>
        <sz val="11"/>
        <color indexed="8"/>
        <rFont val="Calibri"/>
        <family val="2"/>
        <charset val="238"/>
      </rPr>
      <t>OČEKÁVÁME ROZHODNUTÍ MFČR O SPORU Z VEŘEJNOPRÁVNÍ SMLOUVY PRO PENĚŽITÉ PLNĚNÍ.</t>
    </r>
  </si>
  <si>
    <r>
      <t xml:space="preserve">24.10.2014 Protokol RRSZ 22527/2014, 22.3.2015 Kontrola RRSZ 6003/2015, 22.4.2015 Stanoviska RRSZ 9238/2015 a RRSZ 9241/2015. Dne 23.10.2015 Protokol RRSZ 22033/2015 - podány námitky, 4.12.2015 Dodatek k protokolu - námitkám částečně vyhověno,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Dne 18.1.2019 podán návrh na zahájení sporu z VPS pro peněžité plnění ve výši 129.679,66 Kč. Dne 30.1.2019 zaslalo MFČR oznámení o návrhu řízení a výzvu k úhradě správního poplatku ve výši 6.484 Kč. Dne 18.6.2019 výzva MFČR k vyjádření k podkladům a výzva k vyčíslení nákladů řízení. 28. 6. 2019 škola zaslala nárok k uplatnění nákladů řízení.
</t>
    </r>
    <r>
      <rPr>
        <b/>
        <sz val="11"/>
        <color indexed="8"/>
        <rFont val="Calibri"/>
        <family val="2"/>
        <charset val="238"/>
      </rPr>
      <t>OČEKÁVÁME ROZHODNUTÍ MFČR O SPORU Z VEŘEJNOPRÁVNÍ SMLOUVY PRO PENĚŽITÉ PLNĚNÍ.</t>
    </r>
  </si>
  <si>
    <r>
      <t xml:space="preserve">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KK uhradí pokutu v termínu do 13.4.2018;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ADW odmítla odpovědnost za škodu, doložila stanovisko ze dne 1.9.2014 potvrzené podpisem ředitele APDM (Uhříčka) o předání, ve kterém upozornila KK (APDM) na rizika porušení ZVZ s širokým vymezením předmětu zakázky, původní ZD vyhotovil INVESTON, vedoucí odboru investic trvala na zadání v jednom celku, nesouhlasila se změnou ZD rozdělení zakázky na stavbu a vybavení; OLP vyžádání zvukového záznamu z jednání Rady KK 8.9.2014; Rada KK nebyla seznámena s riziky;
</t>
    </r>
    <r>
      <rPr>
        <b/>
        <sz val="11"/>
        <rFont val="Calibri"/>
        <family val="2"/>
        <charset val="238"/>
        <scheme val="minor"/>
      </rPr>
      <t>OLP PROVĚŘUJE POSTUP ZAMĚSTNANCŮ APDM a KK ZDA OBDRŽELI INFORMACI O RIZICÍCH A PROČ NEBYLA POSKYTNUTA RADĚ KK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</si>
</sst>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7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theme="1"/>
      <name val="Calibri"/>
      <family val="2"/>
      <scheme val="minor"/>
    </font>
    <font>
      <sz val="11"/>
      <color rgb="FF0070C0"/>
      <name val="Calibri"/>
      <family val="2"/>
      <charset val="238"/>
      <scheme val="minor"/>
    </font>
    <font>
      <sz val="11"/>
      <color rgb="FF0070C0"/>
      <name val="Calibri"/>
      <family val="2"/>
      <scheme val="minor"/>
    </font>
    <font>
      <sz val="11"/>
      <name val="Calibri"/>
      <family val="2"/>
      <scheme val="minor"/>
    </font>
    <font>
      <sz val="11"/>
      <color indexed="8"/>
      <name val="Calibri"/>
      <family val="2"/>
    </font>
    <font>
      <sz val="10"/>
      <name val="Arial CE"/>
      <charset val="238"/>
    </font>
    <font>
      <sz val="10"/>
      <name val="Arial"/>
      <family val="2"/>
      <charset val="238"/>
    </font>
    <font>
      <sz val="11"/>
      <name val="Calibri"/>
      <family val="2"/>
      <charset val="238"/>
      <scheme val="minor"/>
    </font>
    <font>
      <sz val="11"/>
      <color rgb="FF00B050"/>
      <name val="Calibri"/>
      <family val="2"/>
      <charset val="238"/>
      <scheme val="minor"/>
    </font>
    <font>
      <b/>
      <sz val="11"/>
      <color rgb="FFFF0000"/>
      <name val="Calibri"/>
      <family val="2"/>
      <charset val="238"/>
      <scheme val="minor"/>
    </font>
    <font>
      <b/>
      <sz val="11"/>
      <name val="Calibri"/>
      <family val="2"/>
      <scheme val="minor"/>
    </font>
    <font>
      <b/>
      <sz val="11"/>
      <color rgb="FF00B050"/>
      <name val="Calibri"/>
      <family val="2"/>
      <charset val="238"/>
      <scheme val="minor"/>
    </font>
    <font>
      <sz val="11"/>
      <color rgb="FFFF0000"/>
      <name val="Calibri"/>
      <family val="2"/>
      <scheme val="minor"/>
    </font>
    <font>
      <b/>
      <sz val="11"/>
      <name val="Calibri"/>
      <family val="2"/>
      <charset val="238"/>
      <scheme val="minor"/>
    </font>
    <font>
      <b/>
      <sz val="22"/>
      <color theme="1"/>
      <name val="Calibri"/>
      <family val="2"/>
      <charset val="238"/>
      <scheme val="minor"/>
    </font>
    <font>
      <b/>
      <sz val="22"/>
      <name val="Calibri"/>
      <family val="2"/>
      <charset val="238"/>
      <scheme val="minor"/>
    </font>
    <font>
      <sz val="12"/>
      <color theme="1"/>
      <name val="Calibri"/>
      <family val="2"/>
      <charset val="238"/>
      <scheme val="minor"/>
    </font>
    <font>
      <sz val="14"/>
      <color theme="1"/>
      <name val="Calibri"/>
      <family val="2"/>
      <scheme val="minor"/>
    </font>
    <font>
      <b/>
      <sz val="10"/>
      <color theme="1"/>
      <name val="Calibri"/>
      <family val="2"/>
      <charset val="238"/>
      <scheme val="minor"/>
    </font>
    <font>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2"/>
      <color theme="1"/>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b/>
      <i/>
      <sz val="12"/>
      <color theme="1"/>
      <name val="Calibri"/>
      <family val="2"/>
      <charset val="238"/>
      <scheme val="minor"/>
    </font>
    <font>
      <i/>
      <sz val="12"/>
      <name val="Calibri"/>
      <family val="2"/>
      <charset val="238"/>
      <scheme val="minor"/>
    </font>
    <font>
      <b/>
      <sz val="12"/>
      <name val="Calibri"/>
      <family val="2"/>
      <charset val="238"/>
      <scheme val="minor"/>
    </font>
    <font>
      <b/>
      <sz val="12"/>
      <color rgb="FF00B050"/>
      <name val="Calibri"/>
      <family val="2"/>
      <charset val="238"/>
      <scheme val="minor"/>
    </font>
    <font>
      <b/>
      <sz val="12"/>
      <color rgb="FF7030A0"/>
      <name val="Calibri"/>
      <family val="2"/>
      <charset val="238"/>
      <scheme val="minor"/>
    </font>
    <font>
      <b/>
      <sz val="18"/>
      <color theme="1"/>
      <name val="Calibri"/>
      <family val="2"/>
      <charset val="238"/>
      <scheme val="minor"/>
    </font>
    <font>
      <b/>
      <sz val="20"/>
      <color theme="1"/>
      <name val="Calibri"/>
      <family val="2"/>
      <charset val="238"/>
      <scheme val="minor"/>
    </font>
    <font>
      <sz val="12"/>
      <color theme="1"/>
      <name val="Calibri"/>
      <family val="2"/>
      <scheme val="minor"/>
    </font>
    <font>
      <b/>
      <sz val="12"/>
      <color theme="1"/>
      <name val="Calibri"/>
      <family val="2"/>
      <scheme val="minor"/>
    </font>
    <font>
      <sz val="11"/>
      <color rgb="FFFF0000"/>
      <name val="Calibri"/>
      <family val="2"/>
      <charset val="238"/>
      <scheme val="minor"/>
    </font>
    <font>
      <b/>
      <sz val="16"/>
      <color theme="1"/>
      <name val="Calibri"/>
      <family val="2"/>
      <charset val="238"/>
      <scheme val="minor"/>
    </font>
    <font>
      <b/>
      <i/>
      <sz val="11"/>
      <name val="Calibri"/>
      <family val="2"/>
      <charset val="238"/>
      <scheme val="minor"/>
    </font>
    <font>
      <i/>
      <sz val="10"/>
      <name val="Calibri"/>
      <family val="2"/>
      <charset val="238"/>
      <scheme val="minor"/>
    </font>
    <font>
      <sz val="8"/>
      <color indexed="81"/>
      <name val="Tahoma"/>
      <family val="2"/>
      <charset val="238"/>
    </font>
    <font>
      <b/>
      <sz val="8"/>
      <color indexed="81"/>
      <name val="Tahoma"/>
      <family val="2"/>
      <charset val="238"/>
    </font>
    <font>
      <b/>
      <sz val="22"/>
      <name val="Calibri"/>
      <family val="2"/>
      <charset val="238"/>
    </font>
    <font>
      <b/>
      <sz val="22"/>
      <color indexed="8"/>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1"/>
      <name val="Calibri"/>
      <family val="2"/>
      <charset val="238"/>
    </font>
    <font>
      <b/>
      <sz val="11"/>
      <color indexed="36"/>
      <name val="Calibri"/>
      <family val="2"/>
      <charset val="238"/>
    </font>
    <font>
      <b/>
      <sz val="11"/>
      <color indexed="10"/>
      <name val="Calibri"/>
      <family val="2"/>
      <charset val="238"/>
    </font>
    <font>
      <sz val="11"/>
      <color rgb="FF00B050"/>
      <name val="Calibri"/>
      <family val="2"/>
      <charset val="238"/>
    </font>
    <font>
      <sz val="11"/>
      <color rgb="FF7030A0"/>
      <name val="Calibri"/>
      <family val="2"/>
      <charset val="238"/>
    </font>
    <font>
      <sz val="11"/>
      <color rgb="FF0070C0"/>
      <name val="Calibri"/>
      <family val="2"/>
      <charset val="238"/>
    </font>
    <font>
      <b/>
      <sz val="11"/>
      <color rgb="FF0070C0"/>
      <name val="Calibri"/>
      <family val="2"/>
      <charset val="238"/>
      <scheme val="minor"/>
    </font>
    <font>
      <b/>
      <sz val="11"/>
      <color rgb="FF002060"/>
      <name val="Calibri"/>
      <family val="2"/>
      <charset val="238"/>
      <scheme val="minor"/>
    </font>
    <font>
      <sz val="11"/>
      <color rgb="FF00B050"/>
      <name val="Calibri"/>
      <family val="2"/>
      <scheme val="minor"/>
    </font>
    <font>
      <b/>
      <sz val="12"/>
      <color rgb="FF0070C0"/>
      <name val="Calibri"/>
      <family val="2"/>
      <charset val="238"/>
      <scheme val="minor"/>
    </font>
    <font>
      <b/>
      <sz val="22"/>
      <color theme="1"/>
      <name val="Calibri"/>
      <family val="2"/>
      <charset val="238"/>
    </font>
  </fonts>
  <fills count="2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lightTrellis">
        <fgColor theme="0"/>
        <bgColor theme="9" tint="0.79998168889431442"/>
      </patternFill>
    </fill>
    <fill>
      <patternFill patternType="darkUp">
        <fgColor theme="0"/>
        <bgColor theme="6" tint="0.59996337778862885"/>
      </patternFill>
    </fill>
    <fill>
      <patternFill patternType="darkUp">
        <fgColor theme="0"/>
        <bgColor theme="7" tint="0.59996337778862885"/>
      </patternFill>
    </fill>
    <fill>
      <patternFill patternType="darkUp">
        <fgColor theme="0"/>
        <bgColor theme="5" tint="0.59996337778862885"/>
      </patternFill>
    </fill>
    <fill>
      <patternFill patternType="darkUp">
        <fgColor theme="0"/>
        <bgColor theme="9" tint="0.59996337778862885"/>
      </patternFill>
    </fill>
    <fill>
      <patternFill patternType="darkUp">
        <fgColor theme="0"/>
        <bgColor theme="3" tint="0.5999633777886288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s>
  <cellStyleXfs count="11">
    <xf numFmtId="0" fontId="0" fillId="0" borderId="0"/>
    <xf numFmtId="0" fontId="120" fillId="0" borderId="0"/>
    <xf numFmtId="0" fontId="121" fillId="0" borderId="0"/>
    <xf numFmtId="0" fontId="112" fillId="0" borderId="0"/>
    <xf numFmtId="0" fontId="122" fillId="0" borderId="0"/>
    <xf numFmtId="0" fontId="112" fillId="0" borderId="0"/>
    <xf numFmtId="0" fontId="111" fillId="0" borderId="0"/>
    <xf numFmtId="0" fontId="110" fillId="11" borderId="1"/>
    <xf numFmtId="0" fontId="108" fillId="0" borderId="0"/>
    <xf numFmtId="0" fontId="107" fillId="0" borderId="0"/>
    <xf numFmtId="0" fontId="42" fillId="0" borderId="0"/>
  </cellStyleXfs>
  <cellXfs count="1327">
    <xf numFmtId="0" fontId="0" fillId="0" borderId="0" xfId="0"/>
    <xf numFmtId="0" fontId="114" fillId="0" borderId="0" xfId="0" applyFont="1"/>
    <xf numFmtId="0" fontId="116" fillId="0" borderId="1" xfId="0" applyFont="1" applyBorder="1" applyAlignment="1">
      <alignment horizontal="center" vertical="center"/>
    </xf>
    <xf numFmtId="0" fontId="112" fillId="0" borderId="1" xfId="0" applyFont="1" applyBorder="1" applyAlignment="1">
      <alignment vertical="center" wrapText="1"/>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1" xfId="0" applyNumberFormat="1" applyFill="1" applyBorder="1" applyAlignment="1">
      <alignment vertical="center"/>
    </xf>
    <xf numFmtId="0" fontId="0" fillId="0" borderId="1" xfId="0" applyBorder="1"/>
    <xf numFmtId="4" fontId="117" fillId="0" borderId="1" xfId="0" applyNumberFormat="1" applyFont="1" applyBorder="1" applyAlignment="1">
      <alignment horizontal="right" vertical="center" wrapText="1"/>
    </xf>
    <xf numFmtId="4" fontId="0" fillId="0" borderId="0" xfId="0" applyNumberFormat="1"/>
    <xf numFmtId="4" fontId="0" fillId="0" borderId="4"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0" fontId="0" fillId="0" borderId="2" xfId="0" applyBorder="1"/>
    <xf numFmtId="4" fontId="112" fillId="0" borderId="1"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118" fillId="0" borderId="0" xfId="0" applyNumberFormat="1" applyFont="1" applyAlignment="1">
      <alignment horizontal="center" vertical="center"/>
    </xf>
    <xf numFmtId="4" fontId="0" fillId="0" borderId="0" xfId="0" applyNumberFormat="1" applyAlignment="1">
      <alignment vertical="center"/>
    </xf>
    <xf numFmtId="0" fontId="113" fillId="0" borderId="0" xfId="0" applyFont="1"/>
    <xf numFmtId="0" fontId="0" fillId="0" borderId="0" xfId="0" applyAlignment="1">
      <alignment horizontal="center"/>
    </xf>
    <xf numFmtId="0" fontId="113" fillId="0" borderId="0" xfId="0" applyFont="1" applyFill="1"/>
    <xf numFmtId="4" fontId="119" fillId="0" borderId="1" xfId="0" applyNumberFormat="1" applyFont="1" applyBorder="1" applyAlignment="1">
      <alignment horizontal="right" vertical="center" wrapText="1"/>
    </xf>
    <xf numFmtId="0" fontId="112" fillId="0" borderId="6" xfId="5" applyBorder="1" applyAlignment="1">
      <alignment vertical="center" wrapText="1"/>
    </xf>
    <xf numFmtId="0" fontId="112" fillId="0" borderId="2" xfId="5" applyBorder="1" applyAlignment="1">
      <alignment vertical="center" wrapText="1"/>
    </xf>
    <xf numFmtId="0" fontId="112" fillId="0" borderId="2" xfId="5" applyBorder="1" applyAlignment="1">
      <alignment horizontal="left" vertical="center" wrapText="1"/>
    </xf>
    <xf numFmtId="0" fontId="0" fillId="0" borderId="1" xfId="0" applyFill="1" applyBorder="1"/>
    <xf numFmtId="4" fontId="112" fillId="0" borderId="2" xfId="0" applyNumberFormat="1" applyFont="1" applyBorder="1" applyAlignment="1">
      <alignment vertical="center"/>
    </xf>
    <xf numFmtId="0" fontId="112" fillId="0" borderId="4" xfId="0" applyFont="1" applyBorder="1" applyAlignment="1">
      <alignment vertical="center" wrapText="1"/>
    </xf>
    <xf numFmtId="0" fontId="0" fillId="0" borderId="4" xfId="0" applyBorder="1" applyAlignment="1">
      <alignment horizontal="center" vertical="center"/>
    </xf>
    <xf numFmtId="0" fontId="115" fillId="4" borderId="8" xfId="0" applyFont="1" applyFill="1" applyBorder="1" applyAlignment="1">
      <alignment horizontal="center" vertical="center" textRotation="90" wrapText="1"/>
    </xf>
    <xf numFmtId="0" fontId="115" fillId="4" borderId="8" xfId="0" applyFont="1" applyFill="1" applyBorder="1" applyAlignment="1">
      <alignment horizontal="center" vertical="center" wrapText="1"/>
    </xf>
    <xf numFmtId="0" fontId="115" fillId="4" borderId="9" xfId="0" applyFont="1" applyFill="1" applyBorder="1" applyAlignment="1">
      <alignment horizontal="center" vertical="center" wrapText="1"/>
    </xf>
    <xf numFmtId="4" fontId="0" fillId="0" borderId="6" xfId="0" applyNumberFormat="1" applyBorder="1" applyAlignment="1">
      <alignment vertical="center"/>
    </xf>
    <xf numFmtId="4" fontId="0" fillId="0" borderId="10" xfId="0" applyNumberFormat="1" applyBorder="1" applyAlignment="1">
      <alignment vertical="center"/>
    </xf>
    <xf numFmtId="4" fontId="0" fillId="0" borderId="2" xfId="0" applyNumberFormat="1" applyBorder="1" applyAlignment="1">
      <alignment vertical="center"/>
    </xf>
    <xf numFmtId="0" fontId="115" fillId="4" borderId="11" xfId="0" applyFont="1" applyFill="1" applyBorder="1" applyAlignment="1">
      <alignment horizontal="center" vertical="center" wrapText="1"/>
    </xf>
    <xf numFmtId="0" fontId="115" fillId="4" borderId="13" xfId="0" applyFont="1" applyFill="1" applyBorder="1" applyAlignment="1">
      <alignment horizontal="center" vertical="center" wrapText="1"/>
    </xf>
    <xf numFmtId="0" fontId="115" fillId="4" borderId="14" xfId="0" applyFont="1" applyFill="1" applyBorder="1" applyAlignment="1">
      <alignment horizontal="center" vertical="center" wrapText="1"/>
    </xf>
    <xf numFmtId="0" fontId="0" fillId="0" borderId="15" xfId="0" applyBorder="1" applyAlignment="1">
      <alignment horizontal="left" vertical="center" wrapText="1"/>
    </xf>
    <xf numFmtId="0" fontId="119" fillId="5" borderId="16" xfId="0" applyFont="1" applyFill="1" applyBorder="1" applyAlignment="1">
      <alignment horizontal="left" vertical="center" wrapText="1"/>
    </xf>
    <xf numFmtId="0" fontId="0" fillId="0" borderId="17" xfId="0" applyBorder="1" applyAlignment="1">
      <alignment horizontal="lef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3" borderId="18" xfId="0" applyFill="1" applyBorder="1" applyAlignment="1">
      <alignment horizontal="left" vertical="center" wrapText="1"/>
    </xf>
    <xf numFmtId="164" fontId="0" fillId="0" borderId="17" xfId="0" applyNumberFormat="1" applyFill="1" applyBorder="1" applyAlignment="1">
      <alignment vertical="center" wrapText="1"/>
    </xf>
    <xf numFmtId="0" fontId="123" fillId="0" borderId="17" xfId="5" applyFont="1" applyBorder="1" applyAlignment="1">
      <alignment horizontal="left" vertical="center" wrapText="1"/>
    </xf>
    <xf numFmtId="0" fontId="123" fillId="3" borderId="18" xfId="0" applyFont="1" applyFill="1" applyBorder="1" applyAlignment="1">
      <alignment horizontal="left" vertical="center" wrapText="1"/>
    </xf>
    <xf numFmtId="0" fontId="112" fillId="0" borderId="17" xfId="5" applyFont="1" applyBorder="1" applyAlignment="1">
      <alignment horizontal="left" vertical="center" wrapText="1"/>
    </xf>
    <xf numFmtId="0" fontId="123" fillId="0" borderId="17" xfId="5" applyFont="1" applyBorder="1" applyAlignment="1">
      <alignment vertical="center" wrapText="1"/>
    </xf>
    <xf numFmtId="0" fontId="0" fillId="0" borderId="2" xfId="0" applyFill="1" applyBorder="1"/>
    <xf numFmtId="0" fontId="115" fillId="4" borderId="19" xfId="0"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wrapText="1"/>
    </xf>
    <xf numFmtId="0" fontId="0" fillId="0" borderId="0" xfId="0" applyFill="1" applyBorder="1" applyAlignment="1">
      <alignment horizontal="left" vertical="center" wrapText="1"/>
    </xf>
    <xf numFmtId="0" fontId="113" fillId="3" borderId="0" xfId="0" applyFont="1" applyFill="1"/>
    <xf numFmtId="0" fontId="113" fillId="7" borderId="0" xfId="0" applyFont="1" applyFill="1"/>
    <xf numFmtId="0" fontId="113" fillId="0" borderId="0" xfId="0" applyFont="1" applyAlignment="1">
      <alignment vertical="center"/>
    </xf>
    <xf numFmtId="0" fontId="113" fillId="9" borderId="0" xfId="0" applyFont="1" applyFill="1" applyBorder="1"/>
    <xf numFmtId="0" fontId="113" fillId="8" borderId="0" xfId="0" applyFont="1" applyFill="1" applyBorder="1"/>
    <xf numFmtId="0" fontId="113" fillId="10" borderId="0" xfId="0" applyFont="1" applyFill="1"/>
    <xf numFmtId="0" fontId="0" fillId="10" borderId="18" xfId="0" applyFill="1" applyBorder="1" applyAlignment="1">
      <alignment horizontal="left" vertical="center" wrapText="1"/>
    </xf>
    <xf numFmtId="0" fontId="116" fillId="0" borderId="0" xfId="0" applyFont="1" applyBorder="1" applyAlignment="1">
      <alignment horizontal="center" vertical="center"/>
    </xf>
    <xf numFmtId="0" fontId="112" fillId="0" borderId="0" xfId="0" applyFont="1" applyBorder="1" applyAlignment="1">
      <alignment vertical="center" wrapText="1"/>
    </xf>
    <xf numFmtId="0" fontId="0" fillId="0" borderId="0" xfId="0" applyBorder="1" applyAlignment="1">
      <alignment horizontal="left" vertical="center" wrapText="1"/>
    </xf>
    <xf numFmtId="0" fontId="112" fillId="0" borderId="0" xfId="0" applyFont="1" applyBorder="1" applyAlignment="1">
      <alignment horizontal="center" vertical="center"/>
    </xf>
    <xf numFmtId="4" fontId="112" fillId="0" borderId="0" xfId="0" applyNumberFormat="1" applyFont="1" applyBorder="1" applyAlignment="1">
      <alignment vertical="center"/>
    </xf>
    <xf numFmtId="4" fontId="119" fillId="0" borderId="0" xfId="0" applyNumberFormat="1" applyFont="1" applyBorder="1" applyAlignment="1">
      <alignment horizontal="right" vertical="center" wrapText="1"/>
    </xf>
    <xf numFmtId="0" fontId="123" fillId="0" borderId="0" xfId="5" applyFont="1" applyBorder="1" applyAlignment="1">
      <alignment vertical="center" wrapText="1"/>
    </xf>
    <xf numFmtId="0" fontId="0" fillId="0" borderId="0" xfId="0" applyFill="1" applyBorder="1"/>
    <xf numFmtId="0" fontId="0" fillId="0" borderId="0" xfId="0" applyBorder="1" applyAlignment="1">
      <alignment horizontal="center" vertical="center" wrapText="1"/>
    </xf>
    <xf numFmtId="0" fontId="126" fillId="0" borderId="1" xfId="0" applyFont="1" applyBorder="1" applyAlignment="1">
      <alignment horizontal="center" vertical="center"/>
    </xf>
    <xf numFmtId="0" fontId="119" fillId="0" borderId="1" xfId="0" applyFont="1" applyBorder="1" applyAlignment="1">
      <alignment vertical="center" wrapText="1"/>
    </xf>
    <xf numFmtId="0" fontId="119" fillId="0" borderId="2" xfId="5" applyFont="1" applyBorder="1" applyAlignment="1">
      <alignment horizontal="left" vertical="center" wrapText="1"/>
    </xf>
    <xf numFmtId="0" fontId="119" fillId="0" borderId="1" xfId="0" applyFont="1" applyBorder="1" applyAlignment="1">
      <alignment horizontal="center" vertical="center"/>
    </xf>
    <xf numFmtId="0" fontId="119" fillId="0" borderId="1" xfId="0" applyFont="1" applyBorder="1"/>
    <xf numFmtId="0" fontId="119" fillId="0" borderId="2" xfId="0" applyFont="1" applyBorder="1"/>
    <xf numFmtId="0" fontId="119" fillId="0" borderId="17" xfId="5" applyFont="1" applyBorder="1" applyAlignment="1">
      <alignment vertical="center" wrapText="1"/>
    </xf>
    <xf numFmtId="0" fontId="119" fillId="10" borderId="18" xfId="0" applyFont="1" applyFill="1" applyBorder="1" applyAlignment="1">
      <alignment horizontal="left" vertical="center" wrapText="1"/>
    </xf>
    <xf numFmtId="0" fontId="127" fillId="0" borderId="5" xfId="0" applyFont="1" applyFill="1" applyBorder="1" applyAlignment="1">
      <alignment horizontal="center" vertical="center" wrapText="1"/>
    </xf>
    <xf numFmtId="0" fontId="127" fillId="0" borderId="2" xfId="0" applyFont="1" applyFill="1" applyBorder="1" applyAlignment="1">
      <alignment horizontal="center" vertical="center" wrapText="1"/>
    </xf>
    <xf numFmtId="0" fontId="109" fillId="0" borderId="1" xfId="0" applyFont="1" applyBorder="1" applyAlignment="1">
      <alignment vertical="center" wrapText="1"/>
    </xf>
    <xf numFmtId="0" fontId="109" fillId="10" borderId="18" xfId="5" applyFont="1" applyFill="1" applyBorder="1" applyAlignment="1">
      <alignment horizontal="left" vertical="center" wrapText="1"/>
    </xf>
    <xf numFmtId="0" fontId="109" fillId="0" borderId="18" xfId="5" applyFont="1" applyBorder="1" applyAlignment="1">
      <alignment horizontal="left" vertical="center" wrapText="1"/>
    </xf>
    <xf numFmtId="0" fontId="109" fillId="0" borderId="17" xfId="5" applyFont="1" applyBorder="1" applyAlignment="1">
      <alignment horizontal="left" vertical="center" wrapText="1"/>
    </xf>
    <xf numFmtId="0" fontId="0" fillId="12" borderId="12" xfId="0" applyFill="1" applyBorder="1"/>
    <xf numFmtId="0" fontId="0" fillId="13" borderId="5" xfId="0" applyFill="1" applyBorder="1"/>
    <xf numFmtId="4" fontId="0" fillId="13" borderId="1" xfId="0" applyNumberFormat="1" applyFill="1" applyBorder="1"/>
    <xf numFmtId="0" fontId="0" fillId="13" borderId="1" xfId="0" applyFill="1" applyBorder="1"/>
    <xf numFmtId="0" fontId="0" fillId="13" borderId="2" xfId="0" applyFill="1" applyBorder="1"/>
    <xf numFmtId="0" fontId="0" fillId="14" borderId="1" xfId="0" applyFill="1" applyBorder="1"/>
    <xf numFmtId="0" fontId="0" fillId="14" borderId="2" xfId="0" applyFill="1" applyBorder="1"/>
    <xf numFmtId="0" fontId="128" fillId="14" borderId="1" xfId="0" applyFont="1" applyFill="1" applyBorder="1" applyAlignment="1">
      <alignment horizontal="center" vertical="center" wrapText="1"/>
    </xf>
    <xf numFmtId="0" fontId="0" fillId="15" borderId="1" xfId="0" applyFill="1" applyBorder="1"/>
    <xf numFmtId="0" fontId="0" fillId="15" borderId="1" xfId="0" applyFill="1" applyBorder="1" applyAlignment="1">
      <alignment horizontal="center" vertical="center" wrapText="1"/>
    </xf>
    <xf numFmtId="0" fontId="0" fillId="0" borderId="5" xfId="0" applyFill="1" applyBorder="1"/>
    <xf numFmtId="0" fontId="124" fillId="0" borderId="5" xfId="0" applyFont="1" applyFill="1" applyBorder="1"/>
    <xf numFmtId="0" fontId="124" fillId="0" borderId="1" xfId="0" applyFont="1" applyFill="1" applyBorder="1"/>
    <xf numFmtId="0" fontId="124" fillId="0" borderId="2" xfId="0" applyFont="1" applyFill="1" applyBorder="1"/>
    <xf numFmtId="0" fontId="0" fillId="0" borderId="6" xfId="0" applyBorder="1" applyAlignment="1">
      <alignment horizontal="left" vertical="center" wrapText="1"/>
    </xf>
    <xf numFmtId="0" fontId="123" fillId="0" borderId="15" xfId="5" applyFont="1" applyBorder="1" applyAlignment="1">
      <alignment vertical="center" wrapText="1"/>
    </xf>
    <xf numFmtId="0" fontId="0" fillId="0" borderId="12" xfId="0" applyFill="1" applyBorder="1"/>
    <xf numFmtId="0" fontId="0" fillId="0" borderId="6" xfId="0" applyFill="1" applyBorder="1"/>
    <xf numFmtId="0" fontId="0" fillId="0" borderId="15" xfId="0" applyBorder="1" applyAlignment="1">
      <alignment horizontal="center" vertical="center" wrapText="1"/>
    </xf>
    <xf numFmtId="0" fontId="116" fillId="0" borderId="8" xfId="0" applyFont="1" applyBorder="1" applyAlignment="1">
      <alignment horizontal="center" vertical="center"/>
    </xf>
    <xf numFmtId="0" fontId="112" fillId="0" borderId="8" xfId="0" applyFont="1" applyBorder="1" applyAlignment="1">
      <alignment vertical="center" wrapText="1"/>
    </xf>
    <xf numFmtId="0" fontId="112" fillId="2" borderId="8" xfId="0" applyFont="1" applyFill="1" applyBorder="1" applyAlignment="1">
      <alignment vertical="center" wrapText="1"/>
    </xf>
    <xf numFmtId="0" fontId="0" fillId="0" borderId="9" xfId="0" applyBorder="1" applyAlignment="1">
      <alignment horizontal="left" vertical="center" wrapText="1"/>
    </xf>
    <xf numFmtId="0" fontId="112" fillId="0" borderId="8" xfId="0" applyFont="1" applyBorder="1" applyAlignment="1">
      <alignment horizontal="center" vertical="center"/>
    </xf>
    <xf numFmtId="4" fontId="112" fillId="0" borderId="8" xfId="0" applyNumberFormat="1" applyFont="1" applyBorder="1" applyAlignment="1">
      <alignment vertical="center"/>
    </xf>
    <xf numFmtId="4" fontId="119" fillId="0" borderId="8" xfId="0" applyNumberFormat="1" applyFont="1" applyBorder="1" applyAlignment="1">
      <alignment horizontal="right" vertical="center" wrapText="1"/>
    </xf>
    <xf numFmtId="4" fontId="112" fillId="0" borderId="9" xfId="0" applyNumberFormat="1" applyFont="1" applyBorder="1" applyAlignment="1">
      <alignment vertical="center"/>
    </xf>
    <xf numFmtId="0" fontId="123" fillId="0" borderId="19" xfId="5" applyFont="1" applyBorder="1" applyAlignment="1">
      <alignment vertical="center" wrapText="1"/>
    </xf>
    <xf numFmtId="0" fontId="0" fillId="7" borderId="14" xfId="0" applyFill="1" applyBorder="1" applyAlignment="1">
      <alignment horizontal="left" vertical="center" wrapText="1"/>
    </xf>
    <xf numFmtId="0" fontId="0" fillId="0" borderId="11" xfId="0" applyFill="1" applyBorder="1"/>
    <xf numFmtId="0" fontId="0" fillId="16" borderId="8" xfId="0" applyFill="1" applyBorder="1"/>
    <xf numFmtId="0" fontId="0" fillId="0" borderId="9" xfId="0" applyFill="1" applyBorder="1"/>
    <xf numFmtId="0" fontId="0" fillId="0" borderId="19" xfId="0" applyBorder="1" applyAlignment="1">
      <alignment horizontal="center" vertical="center" wrapText="1"/>
    </xf>
    <xf numFmtId="0" fontId="0" fillId="0" borderId="16" xfId="0" applyFill="1" applyBorder="1" applyAlignment="1">
      <alignment horizontal="left" vertical="center" wrapText="1"/>
    </xf>
    <xf numFmtId="0" fontId="0" fillId="0" borderId="4" xfId="0" applyFill="1" applyBorder="1"/>
    <xf numFmtId="0" fontId="113" fillId="0" borderId="4" xfId="0" applyFont="1" applyBorder="1" applyAlignment="1">
      <alignment vertical="center" wrapText="1"/>
    </xf>
    <xf numFmtId="0" fontId="113" fillId="2" borderId="4" xfId="0" applyFont="1" applyFill="1" applyBorder="1" applyAlignment="1">
      <alignment vertical="center" wrapText="1"/>
    </xf>
    <xf numFmtId="4" fontId="113" fillId="0" borderId="4" xfId="0" applyNumberFormat="1" applyFont="1" applyBorder="1" applyAlignment="1">
      <alignment vertical="center"/>
    </xf>
    <xf numFmtId="4" fontId="129" fillId="0" borderId="4" xfId="0" applyNumberFormat="1" applyFont="1" applyBorder="1" applyAlignment="1">
      <alignment horizontal="right" vertical="center" wrapText="1"/>
    </xf>
    <xf numFmtId="4" fontId="113" fillId="0" borderId="6" xfId="0" applyNumberFormat="1" applyFont="1" applyBorder="1" applyAlignment="1">
      <alignment vertical="center"/>
    </xf>
    <xf numFmtId="0" fontId="123" fillId="0" borderId="1" xfId="0" applyFont="1" applyBorder="1" applyAlignment="1">
      <alignment vertical="center" wrapText="1"/>
    </xf>
    <xf numFmtId="0" fontId="123" fillId="0" borderId="2" xfId="5" applyFont="1" applyBorder="1" applyAlignment="1">
      <alignment horizontal="left" vertical="center" wrapText="1"/>
    </xf>
    <xf numFmtId="0" fontId="123" fillId="0" borderId="1" xfId="0" applyFont="1" applyBorder="1" applyAlignment="1">
      <alignment horizontal="center" vertical="center"/>
    </xf>
    <xf numFmtId="4" fontId="123" fillId="0" borderId="1" xfId="0" applyNumberFormat="1" applyFont="1" applyBorder="1" applyAlignment="1">
      <alignment horizontal="right" vertical="center" wrapText="1"/>
    </xf>
    <xf numFmtId="0" fontId="123" fillId="0" borderId="2" xfId="0" applyFont="1" applyBorder="1"/>
    <xf numFmtId="0" fontId="123" fillId="0" borderId="18" xfId="0" applyFont="1" applyFill="1" applyBorder="1" applyAlignment="1">
      <alignment horizontal="left" vertical="center" wrapText="1"/>
    </xf>
    <xf numFmtId="4" fontId="119" fillId="0" borderId="4" xfId="0" applyNumberFormat="1" applyFont="1" applyBorder="1" applyAlignment="1">
      <alignment vertical="center"/>
    </xf>
    <xf numFmtId="0" fontId="0" fillId="0" borderId="0" xfId="0" applyBorder="1"/>
    <xf numFmtId="0" fontId="116" fillId="0" borderId="4" xfId="0" applyFont="1" applyBorder="1" applyAlignment="1">
      <alignment horizontal="center" vertical="center"/>
    </xf>
    <xf numFmtId="0" fontId="112" fillId="0" borderId="4" xfId="5" applyBorder="1" applyAlignment="1">
      <alignment horizontal="left" vertical="center" wrapText="1"/>
    </xf>
    <xf numFmtId="0" fontId="112" fillId="0" borderId="4" xfId="0" applyFont="1" applyBorder="1" applyAlignment="1">
      <alignment horizontal="center" vertical="center"/>
    </xf>
    <xf numFmtId="4" fontId="117" fillId="0" borderId="7" xfId="0" applyNumberFormat="1" applyFont="1" applyBorder="1" applyAlignment="1">
      <alignment horizontal="right" vertical="center" wrapText="1"/>
    </xf>
    <xf numFmtId="4" fontId="0" fillId="0" borderId="2" xfId="0" applyNumberFormat="1" applyFill="1" applyBorder="1" applyAlignment="1">
      <alignment vertical="center"/>
    </xf>
    <xf numFmtId="4" fontId="0" fillId="0" borderId="10" xfId="0" applyNumberFormat="1" applyFill="1" applyBorder="1" applyAlignment="1">
      <alignment vertical="center"/>
    </xf>
    <xf numFmtId="4" fontId="123" fillId="0" borderId="2" xfId="0" applyNumberFormat="1" applyFont="1" applyBorder="1" applyAlignment="1">
      <alignment horizontal="right" vertical="center" wrapText="1"/>
    </xf>
    <xf numFmtId="4" fontId="119" fillId="0" borderId="6" xfId="0" applyNumberFormat="1" applyFont="1" applyBorder="1" applyAlignment="1">
      <alignment vertical="center"/>
    </xf>
    <xf numFmtId="4" fontId="119" fillId="0" borderId="9" xfId="0" applyNumberFormat="1" applyFont="1" applyBorder="1" applyAlignment="1">
      <alignment horizontal="right" vertical="center" wrapText="1"/>
    </xf>
    <xf numFmtId="4" fontId="129" fillId="0" borderId="6" xfId="0" applyNumberFormat="1" applyFont="1" applyBorder="1" applyAlignment="1">
      <alignment horizontal="right" vertical="center" wrapText="1"/>
    </xf>
    <xf numFmtId="4" fontId="0" fillId="0" borderId="18" xfId="0" applyNumberFormat="1" applyBorder="1" applyAlignment="1">
      <alignment vertical="center"/>
    </xf>
    <xf numFmtId="0" fontId="0" fillId="0" borderId="0" xfId="0" applyFill="1" applyAlignment="1">
      <alignment vertical="center"/>
    </xf>
    <xf numFmtId="0" fontId="0" fillId="0" borderId="0" xfId="0" applyFill="1"/>
    <xf numFmtId="0" fontId="0" fillId="0" borderId="27" xfId="0" applyBorder="1"/>
    <xf numFmtId="4" fontId="119"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108" fillId="0" borderId="0" xfId="0" applyFont="1" applyBorder="1" applyAlignment="1">
      <alignment vertical="center" wrapText="1"/>
    </xf>
    <xf numFmtId="0" fontId="108" fillId="0" borderId="0" xfId="0" applyFont="1" applyBorder="1" applyAlignment="1">
      <alignment horizontal="center" vertical="center"/>
    </xf>
    <xf numFmtId="4" fontId="108" fillId="0" borderId="0" xfId="0" applyNumberFormat="1" applyFont="1" applyBorder="1" applyAlignment="1">
      <alignment vertical="center"/>
    </xf>
    <xf numFmtId="0" fontId="108" fillId="0" borderId="0" xfId="0" applyFont="1" applyFill="1" applyBorder="1" applyAlignment="1">
      <alignment vertical="center" wrapText="1"/>
    </xf>
    <xf numFmtId="0" fontId="108" fillId="0" borderId="0" xfId="0" applyFont="1" applyFill="1" applyBorder="1" applyAlignment="1">
      <alignment horizontal="center" vertical="center"/>
    </xf>
    <xf numFmtId="4" fontId="108" fillId="0" borderId="0" xfId="0" applyNumberFormat="1" applyFont="1" applyFill="1" applyBorder="1" applyAlignment="1">
      <alignment horizontal="center" vertical="center"/>
    </xf>
    <xf numFmtId="0" fontId="130" fillId="0" borderId="0" xfId="0" applyFont="1" applyFill="1"/>
    <xf numFmtId="0" fontId="130" fillId="0" borderId="0" xfId="0" applyFont="1" applyFill="1" applyBorder="1" applyAlignment="1"/>
    <xf numFmtId="0" fontId="133" fillId="0" borderId="0" xfId="0" applyFont="1"/>
    <xf numFmtId="10" fontId="0" fillId="0" borderId="0" xfId="0" applyNumberFormat="1"/>
    <xf numFmtId="0" fontId="132" fillId="0" borderId="0" xfId="0" applyFont="1"/>
    <xf numFmtId="10" fontId="132" fillId="0" borderId="0" xfId="0" applyNumberFormat="1" applyFont="1"/>
    <xf numFmtId="0" fontId="132" fillId="0" borderId="0" xfId="0" applyFont="1" applyAlignment="1">
      <alignment horizontal="left" vertical="top"/>
    </xf>
    <xf numFmtId="0" fontId="134" fillId="0" borderId="0" xfId="0" applyFont="1" applyBorder="1" applyAlignment="1">
      <alignment horizontal="left" vertical="center" wrapText="1"/>
    </xf>
    <xf numFmtId="10" fontId="119" fillId="0" borderId="0" xfId="0" applyNumberFormat="1" applyFont="1" applyBorder="1" applyAlignment="1">
      <alignment horizontal="left" vertical="center" wrapText="1"/>
    </xf>
    <xf numFmtId="10" fontId="119" fillId="0" borderId="0" xfId="0" applyNumberFormat="1" applyFont="1" applyBorder="1" applyAlignment="1">
      <alignment horizontal="center" vertical="center" wrapText="1"/>
    </xf>
    <xf numFmtId="0" fontId="134" fillId="0" borderId="0" xfId="0" applyFont="1" applyFill="1" applyBorder="1" applyAlignment="1">
      <alignment horizontal="left" vertical="center" wrapText="1"/>
    </xf>
    <xf numFmtId="4" fontId="134" fillId="0" borderId="0" xfId="0" applyNumberFormat="1" applyFont="1" applyFill="1" applyBorder="1" applyAlignment="1">
      <alignment horizontal="right" vertical="center"/>
    </xf>
    <xf numFmtId="4" fontId="135" fillId="0" borderId="0" xfId="0" applyNumberFormat="1" applyFont="1" applyFill="1" applyBorder="1" applyAlignment="1">
      <alignment horizontal="right" vertical="center"/>
    </xf>
    <xf numFmtId="10" fontId="134" fillId="0" borderId="0" xfId="0" applyNumberFormat="1" applyFont="1" applyFill="1" applyBorder="1" applyAlignment="1">
      <alignment horizontal="center" vertical="center"/>
    </xf>
    <xf numFmtId="0" fontId="114" fillId="0" borderId="0" xfId="0" applyFont="1" applyFill="1" applyBorder="1" applyAlignment="1">
      <alignment vertical="center"/>
    </xf>
    <xf numFmtId="0" fontId="139" fillId="17" borderId="8" xfId="0" applyFont="1" applyFill="1" applyBorder="1" applyAlignment="1">
      <alignment horizontal="center" vertical="center" wrapText="1"/>
    </xf>
    <xf numFmtId="0" fontId="139" fillId="17" borderId="9" xfId="0" applyFont="1" applyFill="1" applyBorder="1" applyAlignment="1">
      <alignment horizontal="center" vertical="center" wrapText="1"/>
    </xf>
    <xf numFmtId="0" fontId="139" fillId="17" borderId="23" xfId="0" applyFont="1" applyFill="1" applyBorder="1" applyAlignment="1">
      <alignment horizontal="center" vertical="center" wrapText="1"/>
    </xf>
    <xf numFmtId="0" fontId="139" fillId="17" borderId="11" xfId="0" applyFont="1" applyFill="1" applyBorder="1" applyAlignment="1">
      <alignment horizontal="center" vertical="center" wrapText="1"/>
    </xf>
    <xf numFmtId="10" fontId="106" fillId="0" borderId="24" xfId="0" applyNumberFormat="1" applyFont="1" applyBorder="1" applyAlignment="1">
      <alignment horizontal="center" vertical="center"/>
    </xf>
    <xf numFmtId="0" fontId="106" fillId="2" borderId="1" xfId="0" applyFont="1" applyFill="1" applyBorder="1" applyAlignment="1">
      <alignment horizontal="left" vertical="center" wrapText="1"/>
    </xf>
    <xf numFmtId="4" fontId="124" fillId="2" borderId="5" xfId="0" applyNumberFormat="1" applyFont="1" applyFill="1" applyBorder="1" applyAlignment="1">
      <alignment horizontal="right" vertical="center"/>
    </xf>
    <xf numFmtId="0" fontId="106" fillId="2" borderId="2" xfId="0" applyFont="1" applyFill="1" applyBorder="1" applyAlignment="1">
      <alignment horizontal="left" vertical="center" wrapText="1"/>
    </xf>
    <xf numFmtId="4" fontId="137" fillId="2" borderId="5" xfId="0" applyNumberFormat="1" applyFont="1" applyFill="1" applyBorder="1" applyAlignment="1">
      <alignment horizontal="right" vertical="center"/>
    </xf>
    <xf numFmtId="4" fontId="123" fillId="2" borderId="22" xfId="0" applyNumberFormat="1" applyFont="1" applyFill="1" applyBorder="1" applyAlignment="1">
      <alignment horizontal="right" vertical="center" wrapText="1"/>
    </xf>
    <xf numFmtId="4" fontId="124" fillId="2" borderId="5" xfId="0" applyNumberFormat="1" applyFont="1" applyFill="1" applyBorder="1" applyAlignment="1">
      <alignment horizontal="right" vertical="center" wrapText="1"/>
    </xf>
    <xf numFmtId="0" fontId="106" fillId="0" borderId="2" xfId="0" applyFont="1" applyFill="1" applyBorder="1" applyAlignment="1">
      <alignment horizontal="left" vertical="center" wrapText="1"/>
    </xf>
    <xf numFmtId="0" fontId="106" fillId="0" borderId="1" xfId="0" applyFont="1" applyFill="1" applyBorder="1" applyAlignment="1">
      <alignment vertical="center" wrapText="1"/>
    </xf>
    <xf numFmtId="0" fontId="106" fillId="2" borderId="1" xfId="0" applyFont="1" applyFill="1" applyBorder="1" applyAlignment="1">
      <alignment vertical="center" wrapText="1"/>
    </xf>
    <xf numFmtId="0" fontId="106" fillId="2" borderId="2" xfId="0" applyFont="1" applyFill="1" applyBorder="1" applyAlignment="1">
      <alignment vertical="center" wrapText="1"/>
    </xf>
    <xf numFmtId="0" fontId="106" fillId="2" borderId="1" xfId="0" applyFont="1" applyFill="1" applyBorder="1" applyAlignment="1">
      <alignment horizontal="left" vertical="center"/>
    </xf>
    <xf numFmtId="0" fontId="117" fillId="0" borderId="1" xfId="8" applyFont="1" applyBorder="1" applyAlignment="1">
      <alignment horizontal="left" vertical="center" wrapText="1"/>
    </xf>
    <xf numFmtId="4" fontId="117" fillId="0" borderId="1" xfId="0" applyNumberFormat="1" applyFont="1" applyFill="1" applyBorder="1" applyAlignment="1">
      <alignment horizontal="right" vertical="center"/>
    </xf>
    <xf numFmtId="0" fontId="123" fillId="0" borderId="1" xfId="0" applyFont="1" applyFill="1" applyBorder="1" applyAlignment="1">
      <alignment vertical="center" wrapText="1"/>
    </xf>
    <xf numFmtId="0" fontId="123" fillId="0" borderId="1" xfId="0" applyFont="1" applyBorder="1" applyAlignment="1">
      <alignment horizontal="left" vertical="center"/>
    </xf>
    <xf numFmtId="0" fontId="123" fillId="2" borderId="1" xfId="0" applyFont="1" applyFill="1" applyBorder="1" applyAlignment="1">
      <alignment horizontal="left" vertical="center" wrapText="1"/>
    </xf>
    <xf numFmtId="0" fontId="123" fillId="0" borderId="2" xfId="0" applyFont="1" applyFill="1" applyBorder="1" applyAlignment="1">
      <alignment horizontal="left" vertical="center" wrapText="1"/>
    </xf>
    <xf numFmtId="4" fontId="123" fillId="2" borderId="22" xfId="0" applyNumberFormat="1" applyFont="1" applyFill="1" applyBorder="1" applyAlignment="1">
      <alignment horizontal="right" vertical="center"/>
    </xf>
    <xf numFmtId="0" fontId="123" fillId="0" borderId="4" xfId="9" applyFont="1" applyBorder="1" applyAlignment="1">
      <alignment horizontal="left" vertical="center" wrapText="1"/>
    </xf>
    <xf numFmtId="4" fontId="123" fillId="0" borderId="2" xfId="0" applyNumberFormat="1" applyFont="1" applyBorder="1" applyAlignment="1">
      <alignment horizontal="right" vertical="center"/>
    </xf>
    <xf numFmtId="0" fontId="106" fillId="2" borderId="6" xfId="0" applyFont="1" applyFill="1" applyBorder="1" applyAlignment="1">
      <alignment horizontal="left" vertical="center" wrapText="1"/>
    </xf>
    <xf numFmtId="0" fontId="106" fillId="0" borderId="1" xfId="0" applyFont="1" applyBorder="1" applyAlignment="1">
      <alignment vertical="center"/>
    </xf>
    <xf numFmtId="10" fontId="129" fillId="17" borderId="43" xfId="0" applyNumberFormat="1" applyFont="1" applyFill="1" applyBorder="1" applyAlignment="1">
      <alignment horizontal="center" vertical="center" wrapText="1"/>
    </xf>
    <xf numFmtId="0" fontId="113" fillId="0" borderId="6" xfId="0" applyFont="1" applyBorder="1" applyAlignment="1">
      <alignment horizontal="center" vertical="center"/>
    </xf>
    <xf numFmtId="0" fontId="123" fillId="0" borderId="24" xfId="0" applyFont="1" applyFill="1" applyBorder="1" applyAlignment="1">
      <alignment horizontal="center" vertical="center"/>
    </xf>
    <xf numFmtId="4" fontId="127" fillId="0" borderId="12" xfId="0" applyNumberFormat="1" applyFont="1" applyFill="1" applyBorder="1" applyAlignment="1">
      <alignment vertical="center"/>
    </xf>
    <xf numFmtId="4" fontId="123" fillId="0" borderId="6" xfId="0" applyNumberFormat="1" applyFont="1" applyFill="1" applyBorder="1" applyAlignment="1">
      <alignment horizontal="center" vertical="center" wrapText="1"/>
    </xf>
    <xf numFmtId="4" fontId="123" fillId="0" borderId="24" xfId="0" applyNumberFormat="1" applyFont="1" applyFill="1" applyBorder="1" applyAlignment="1">
      <alignment horizontal="center" vertical="center" wrapText="1"/>
    </xf>
    <xf numFmtId="0" fontId="123" fillId="0" borderId="22" xfId="0" applyFont="1" applyBorder="1" applyAlignment="1">
      <alignment horizontal="center" vertical="center"/>
    </xf>
    <xf numFmtId="4" fontId="136" fillId="0" borderId="5" xfId="0" applyNumberFormat="1" applyFont="1" applyFill="1" applyBorder="1" applyAlignment="1">
      <alignment vertical="center"/>
    </xf>
    <xf numFmtId="4" fontId="113" fillId="0" borderId="2" xfId="0" applyNumberFormat="1" applyFont="1" applyFill="1" applyBorder="1" applyAlignment="1">
      <alignment vertical="center"/>
    </xf>
    <xf numFmtId="4" fontId="106" fillId="0" borderId="22" xfId="0" applyNumberFormat="1" applyFont="1" applyBorder="1" applyAlignment="1">
      <alignment horizontal="center" vertical="center"/>
    </xf>
    <xf numFmtId="0" fontId="115" fillId="17" borderId="33" xfId="0" applyFont="1" applyFill="1" applyBorder="1" applyAlignment="1">
      <alignment vertical="center" wrapText="1"/>
    </xf>
    <xf numFmtId="0" fontId="138" fillId="17" borderId="31" xfId="0" applyFont="1" applyFill="1" applyBorder="1" applyAlignment="1">
      <alignment vertical="center" wrapText="1"/>
    </xf>
    <xf numFmtId="0" fontId="138" fillId="17" borderId="37" xfId="0" applyFont="1" applyFill="1" applyBorder="1" applyAlignment="1">
      <alignment vertical="center" wrapText="1"/>
    </xf>
    <xf numFmtId="4" fontId="123" fillId="2" borderId="18" xfId="0" applyNumberFormat="1" applyFont="1" applyFill="1" applyBorder="1" applyAlignment="1">
      <alignment horizontal="right" vertical="center" wrapText="1"/>
    </xf>
    <xf numFmtId="0" fontId="0" fillId="0" borderId="0" xfId="0" applyAlignment="1">
      <alignment horizontal="left"/>
    </xf>
    <xf numFmtId="0" fontId="114" fillId="0" borderId="0" xfId="0" applyFont="1" applyAlignment="1">
      <alignment horizontal="right"/>
    </xf>
    <xf numFmtId="0" fontId="105" fillId="2" borderId="1" xfId="0" applyFont="1" applyFill="1" applyBorder="1" applyAlignment="1">
      <alignment horizontal="left" vertical="center" wrapText="1"/>
    </xf>
    <xf numFmtId="4" fontId="123" fillId="0" borderId="22" xfId="0" applyNumberFormat="1" applyFont="1" applyFill="1" applyBorder="1" applyAlignment="1">
      <alignment vertical="center"/>
    </xf>
    <xf numFmtId="0" fontId="139" fillId="5" borderId="8" xfId="0" applyFont="1" applyFill="1" applyBorder="1" applyAlignment="1">
      <alignment horizontal="center" vertical="center" wrapText="1"/>
    </xf>
    <xf numFmtId="0" fontId="139" fillId="5" borderId="9" xfId="0" applyFont="1" applyFill="1" applyBorder="1" applyAlignment="1">
      <alignment horizontal="center" vertical="center" wrapText="1"/>
    </xf>
    <xf numFmtId="0" fontId="139" fillId="5" borderId="11" xfId="0" applyFont="1" applyFill="1" applyBorder="1" applyAlignment="1">
      <alignment horizontal="center" vertical="center" wrapText="1"/>
    </xf>
    <xf numFmtId="0" fontId="138" fillId="5" borderId="31" xfId="0" applyFont="1" applyFill="1" applyBorder="1" applyAlignment="1">
      <alignment horizontal="left" vertical="center" wrapText="1"/>
    </xf>
    <xf numFmtId="0" fontId="127" fillId="0" borderId="27" xfId="0" applyFont="1" applyFill="1" applyBorder="1" applyAlignment="1">
      <alignment horizontal="right" vertical="center" wrapText="1"/>
    </xf>
    <xf numFmtId="0" fontId="123" fillId="0" borderId="27" xfId="0" applyFont="1" applyFill="1" applyBorder="1" applyAlignment="1">
      <alignment horizontal="center" vertical="center"/>
    </xf>
    <xf numFmtId="0" fontId="124" fillId="0" borderId="27" xfId="0" applyFont="1" applyFill="1" applyBorder="1" applyAlignment="1">
      <alignment horizontal="center" vertical="center"/>
    </xf>
    <xf numFmtId="0" fontId="124" fillId="0" borderId="46" xfId="0" applyFont="1" applyFill="1" applyBorder="1" applyAlignment="1">
      <alignment horizontal="center" vertical="center"/>
    </xf>
    <xf numFmtId="10" fontId="113" fillId="5" borderId="45" xfId="0" applyNumberFormat="1" applyFont="1" applyFill="1" applyBorder="1" applyAlignment="1">
      <alignment horizontal="center" vertical="center"/>
    </xf>
    <xf numFmtId="0" fontId="105" fillId="0" borderId="15" xfId="0" applyFont="1" applyBorder="1" applyAlignment="1">
      <alignment horizontal="center" vertical="center"/>
    </xf>
    <xf numFmtId="0" fontId="105" fillId="0" borderId="17" xfId="0" applyFont="1" applyBorder="1" applyAlignment="1">
      <alignment horizontal="center" vertical="center"/>
    </xf>
    <xf numFmtId="4" fontId="0" fillId="0" borderId="0" xfId="0" applyNumberFormat="1" applyAlignment="1">
      <alignment horizontal="center" vertical="center"/>
    </xf>
    <xf numFmtId="0" fontId="104" fillId="0" borderId="1" xfId="8" applyFont="1" applyFill="1" applyBorder="1" applyAlignment="1">
      <alignment horizontal="left" vertical="center" wrapText="1"/>
    </xf>
    <xf numFmtId="0" fontId="104" fillId="2" borderId="2" xfId="0" applyFont="1" applyFill="1" applyBorder="1" applyAlignment="1">
      <alignment horizontal="left" vertical="center" wrapText="1"/>
    </xf>
    <xf numFmtId="4" fontId="124" fillId="2" borderId="12" xfId="0" applyNumberFormat="1" applyFont="1" applyFill="1" applyBorder="1" applyAlignment="1">
      <alignment horizontal="right" vertical="center"/>
    </xf>
    <xf numFmtId="0" fontId="141" fillId="0" borderId="0" xfId="0" applyFont="1"/>
    <xf numFmtId="0" fontId="145" fillId="18" borderId="4" xfId="0" applyFont="1" applyFill="1" applyBorder="1" applyAlignment="1">
      <alignment horizontal="left" vertical="center" wrapText="1"/>
    </xf>
    <xf numFmtId="0" fontId="145" fillId="18" borderId="6" xfId="0" applyFont="1" applyFill="1" applyBorder="1" applyAlignment="1">
      <alignment horizontal="left" vertical="center" wrapText="1"/>
    </xf>
    <xf numFmtId="0" fontId="146" fillId="18" borderId="24" xfId="0" applyFont="1" applyFill="1" applyBorder="1" applyAlignment="1">
      <alignment horizontal="center" vertical="center" wrapText="1"/>
    </xf>
    <xf numFmtId="0" fontId="146" fillId="18" borderId="1" xfId="0" applyFont="1" applyFill="1" applyBorder="1" applyAlignment="1">
      <alignment horizontal="center" vertical="center" wrapText="1"/>
    </xf>
    <xf numFmtId="0" fontId="146" fillId="18" borderId="15" xfId="0" applyFont="1" applyFill="1" applyBorder="1" applyAlignment="1">
      <alignment horizontal="center" vertical="center" wrapText="1"/>
    </xf>
    <xf numFmtId="4" fontId="141" fillId="17" borderId="24" xfId="0" applyNumberFormat="1" applyFont="1" applyFill="1" applyBorder="1" applyAlignment="1">
      <alignment horizontal="right" vertical="center" wrapText="1"/>
    </xf>
    <xf numFmtId="4" fontId="141" fillId="17" borderId="24" xfId="0" applyNumberFormat="1" applyFont="1" applyFill="1" applyBorder="1" applyAlignment="1">
      <alignment horizontal="right" vertical="center"/>
    </xf>
    <xf numFmtId="4" fontId="141" fillId="17" borderId="12" xfId="0" applyNumberFormat="1" applyFont="1" applyFill="1" applyBorder="1" applyAlignment="1">
      <alignment horizontal="right" vertical="center"/>
    </xf>
    <xf numFmtId="4" fontId="132" fillId="17" borderId="1" xfId="0" applyNumberFormat="1" applyFont="1" applyFill="1" applyBorder="1" applyAlignment="1">
      <alignment horizontal="right" vertical="center"/>
    </xf>
    <xf numFmtId="4" fontId="132" fillId="17" borderId="2" xfId="0" applyNumberFormat="1" applyFont="1" applyFill="1" applyBorder="1" applyAlignment="1">
      <alignment horizontal="right" vertical="center"/>
    </xf>
    <xf numFmtId="4" fontId="132" fillId="5" borderId="1" xfId="0" applyNumberFormat="1" applyFont="1" applyFill="1" applyBorder="1" applyAlignment="1">
      <alignment horizontal="right" vertical="center"/>
    </xf>
    <xf numFmtId="0" fontId="132" fillId="0" borderId="23" xfId="0" applyFont="1" applyBorder="1" applyAlignment="1">
      <alignment horizontal="center" vertical="center" wrapText="1"/>
    </xf>
    <xf numFmtId="4" fontId="141" fillId="0" borderId="23" xfId="0" applyNumberFormat="1" applyFont="1" applyBorder="1" applyAlignment="1">
      <alignment horizontal="right" vertical="center"/>
    </xf>
    <xf numFmtId="4" fontId="141" fillId="0" borderId="11" xfId="0" applyNumberFormat="1" applyFont="1" applyBorder="1" applyAlignment="1">
      <alignment horizontal="right" vertical="center"/>
    </xf>
    <xf numFmtId="4" fontId="132" fillId="0" borderId="8" xfId="0" applyNumberFormat="1" applyFont="1" applyBorder="1" applyAlignment="1">
      <alignment horizontal="right" vertical="center"/>
    </xf>
    <xf numFmtId="4" fontId="132" fillId="0" borderId="9" xfId="0" applyNumberFormat="1" applyFont="1" applyBorder="1" applyAlignment="1">
      <alignment horizontal="right" vertical="center"/>
    </xf>
    <xf numFmtId="10" fontId="132" fillId="0" borderId="19" xfId="0" applyNumberFormat="1" applyFont="1" applyFill="1" applyBorder="1" applyAlignment="1">
      <alignment horizontal="center" vertical="center"/>
    </xf>
    <xf numFmtId="4" fontId="141" fillId="18" borderId="32" xfId="0" applyNumberFormat="1" applyFont="1" applyFill="1" applyBorder="1" applyAlignment="1">
      <alignment horizontal="right" vertical="center"/>
    </xf>
    <xf numFmtId="4" fontId="132" fillId="18" borderId="36" xfId="0" applyNumberFormat="1" applyFont="1" applyFill="1" applyBorder="1" applyAlignment="1">
      <alignment horizontal="right" vertical="center"/>
    </xf>
    <xf numFmtId="4" fontId="132" fillId="18" borderId="25" xfId="0" applyNumberFormat="1" applyFont="1" applyFill="1" applyBorder="1" applyAlignment="1">
      <alignment horizontal="right" vertical="center"/>
    </xf>
    <xf numFmtId="10" fontId="141" fillId="18" borderId="29" xfId="0" applyNumberFormat="1" applyFont="1" applyFill="1" applyBorder="1" applyAlignment="1">
      <alignment horizontal="center" vertical="center"/>
    </xf>
    <xf numFmtId="10" fontId="141" fillId="18" borderId="15" xfId="0" applyNumberFormat="1" applyFont="1" applyFill="1" applyBorder="1" applyAlignment="1">
      <alignment horizontal="center" vertical="center"/>
    </xf>
    <xf numFmtId="0" fontId="141" fillId="0" borderId="2" xfId="0" applyFont="1" applyFill="1" applyBorder="1" applyAlignment="1">
      <alignment horizontal="right" vertical="center" wrapText="1"/>
    </xf>
    <xf numFmtId="4" fontId="147" fillId="0" borderId="2" xfId="0" applyNumberFormat="1" applyFont="1" applyFill="1" applyBorder="1" applyAlignment="1">
      <alignment horizontal="right" vertical="center"/>
    </xf>
    <xf numFmtId="0" fontId="141" fillId="0" borderId="2" xfId="0" applyFont="1" applyFill="1" applyBorder="1" applyAlignment="1">
      <alignment horizontal="left" vertical="center" wrapText="1"/>
    </xf>
    <xf numFmtId="4" fontId="149" fillId="0" borderId="2" xfId="0" applyNumberFormat="1" applyFont="1" applyFill="1" applyBorder="1" applyAlignment="1">
      <alignment horizontal="right" vertical="center"/>
    </xf>
    <xf numFmtId="4" fontId="141" fillId="0" borderId="2" xfId="0" applyNumberFormat="1" applyFont="1" applyFill="1" applyBorder="1" applyAlignment="1">
      <alignment horizontal="right" vertical="center"/>
    </xf>
    <xf numFmtId="0" fontId="132" fillId="0" borderId="1" xfId="0" applyFont="1" applyBorder="1" applyAlignment="1">
      <alignment horizontal="center" vertical="top"/>
    </xf>
    <xf numFmtId="0" fontId="132" fillId="0" borderId="1" xfId="0" applyFont="1" applyFill="1" applyBorder="1" applyAlignment="1">
      <alignment horizontal="center" vertical="top"/>
    </xf>
    <xf numFmtId="0" fontId="150" fillId="0" borderId="0" xfId="0" applyFont="1" applyFill="1" applyBorder="1" applyAlignment="1">
      <alignment vertical="center"/>
    </xf>
    <xf numFmtId="0" fontId="152" fillId="0" borderId="0" xfId="0" applyFont="1"/>
    <xf numFmtId="0" fontId="153" fillId="0" borderId="0" xfId="0" applyFont="1" applyFill="1" applyBorder="1" applyAlignment="1">
      <alignment horizontal="left" vertical="center" wrapText="1"/>
    </xf>
    <xf numFmtId="4" fontId="153" fillId="0" borderId="0" xfId="0" applyNumberFormat="1" applyFont="1" applyFill="1" applyBorder="1" applyAlignment="1">
      <alignment horizontal="right" vertical="center"/>
    </xf>
    <xf numFmtId="4" fontId="152" fillId="0" borderId="0" xfId="0" applyNumberFormat="1" applyFont="1" applyFill="1" applyBorder="1" applyAlignment="1">
      <alignment horizontal="right" vertical="center"/>
    </xf>
    <xf numFmtId="10" fontId="153" fillId="0" borderId="0" xfId="0" applyNumberFormat="1" applyFont="1" applyFill="1" applyBorder="1" applyAlignment="1">
      <alignment horizontal="center" vertical="center"/>
    </xf>
    <xf numFmtId="0" fontId="152" fillId="0" borderId="0" xfId="0" applyFont="1" applyFill="1" applyBorder="1" applyAlignment="1">
      <alignment horizontal="right"/>
    </xf>
    <xf numFmtId="0" fontId="152" fillId="0" borderId="0" xfId="0" applyFont="1" applyAlignment="1">
      <alignment horizontal="right"/>
    </xf>
    <xf numFmtId="0" fontId="103" fillId="2" borderId="2" xfId="0" applyFont="1" applyFill="1" applyBorder="1" applyAlignment="1">
      <alignment horizontal="left" vertical="center" wrapText="1"/>
    </xf>
    <xf numFmtId="0" fontId="123" fillId="0" borderId="46" xfId="0" applyFont="1" applyFill="1" applyBorder="1" applyAlignment="1">
      <alignment horizontal="center" vertical="center"/>
    </xf>
    <xf numFmtId="0" fontId="123" fillId="0" borderId="39" xfId="0" applyFont="1" applyBorder="1" applyAlignment="1">
      <alignment horizontal="center" vertical="center"/>
    </xf>
    <xf numFmtId="0" fontId="113" fillId="0" borderId="30" xfId="0" applyFont="1" applyBorder="1" applyAlignment="1">
      <alignment horizontal="right" vertical="center" wrapText="1"/>
    </xf>
    <xf numFmtId="0" fontId="106" fillId="0" borderId="1" xfId="0" applyFont="1" applyFill="1" applyBorder="1" applyAlignment="1">
      <alignment horizontal="center" vertical="center" wrapText="1"/>
    </xf>
    <xf numFmtId="0" fontId="123" fillId="0" borderId="1" xfId="0" applyFont="1" applyFill="1" applyBorder="1" applyAlignment="1">
      <alignment horizontal="center" vertical="center" wrapText="1"/>
    </xf>
    <xf numFmtId="10" fontId="106" fillId="0" borderId="24" xfId="0" applyNumberFormat="1" applyFont="1" applyBorder="1" applyAlignment="1">
      <alignment horizontal="center" vertical="center"/>
    </xf>
    <xf numFmtId="4" fontId="137" fillId="2" borderId="5" xfId="0" applyNumberFormat="1" applyFont="1" applyFill="1" applyBorder="1" applyAlignment="1">
      <alignment horizontal="right" vertical="center" wrapText="1"/>
    </xf>
    <xf numFmtId="0" fontId="123" fillId="0" borderId="5" xfId="0" applyFont="1" applyBorder="1" applyAlignment="1">
      <alignment vertical="center" wrapText="1"/>
    </xf>
    <xf numFmtId="0" fontId="106" fillId="0" borderId="4" xfId="0" applyFont="1" applyFill="1" applyBorder="1" applyAlignment="1">
      <alignment horizontal="center" vertical="center" wrapText="1"/>
    </xf>
    <xf numFmtId="10" fontId="106" fillId="0" borderId="24" xfId="0" applyNumberFormat="1" applyFont="1" applyBorder="1" applyAlignment="1">
      <alignment horizontal="center" vertical="center"/>
    </xf>
    <xf numFmtId="0" fontId="106" fillId="2" borderId="1" xfId="0" applyFont="1" applyFill="1" applyBorder="1" applyAlignment="1">
      <alignment horizontal="left" vertical="center" wrapText="1"/>
    </xf>
    <xf numFmtId="0" fontId="106" fillId="0" borderId="4" xfId="0" applyFont="1" applyFill="1" applyBorder="1" applyAlignment="1">
      <alignment vertical="center" wrapText="1"/>
    </xf>
    <xf numFmtId="10" fontId="106" fillId="0" borderId="22" xfId="0" applyNumberFormat="1" applyFont="1" applyBorder="1" applyAlignment="1">
      <alignment horizontal="center" vertical="center"/>
    </xf>
    <xf numFmtId="0" fontId="135" fillId="0" borderId="1" xfId="9" applyFont="1" applyBorder="1" applyAlignment="1">
      <alignment horizontal="left" vertical="center" wrapText="1"/>
    </xf>
    <xf numFmtId="4" fontId="123" fillId="0" borderId="6" xfId="0" applyNumberFormat="1" applyFont="1" applyBorder="1" applyAlignment="1">
      <alignment horizontal="right" vertical="center" wrapText="1"/>
    </xf>
    <xf numFmtId="4" fontId="113" fillId="17" borderId="51" xfId="0" applyNumberFormat="1" applyFont="1" applyFill="1" applyBorder="1" applyAlignment="1">
      <alignment horizontal="right" vertical="center"/>
    </xf>
    <xf numFmtId="4" fontId="123" fillId="0" borderId="24" xfId="0" applyNumberFormat="1" applyFont="1" applyFill="1" applyBorder="1" applyAlignment="1">
      <alignment horizontal="right" vertical="center" wrapText="1"/>
    </xf>
    <xf numFmtId="0" fontId="123" fillId="0" borderId="5" xfId="0" applyFont="1" applyFill="1" applyBorder="1" applyAlignment="1">
      <alignment vertical="center" wrapText="1"/>
    </xf>
    <xf numFmtId="4" fontId="123" fillId="0" borderId="22" xfId="0" applyNumberFormat="1" applyFont="1" applyFill="1" applyBorder="1" applyAlignment="1">
      <alignment horizontal="right" vertical="center"/>
    </xf>
    <xf numFmtId="0" fontId="123" fillId="0" borderId="12" xfId="0" applyFont="1" applyBorder="1" applyAlignment="1">
      <alignment vertical="center" wrapText="1"/>
    </xf>
    <xf numFmtId="4" fontId="123" fillId="0" borderId="22" xfId="0" applyNumberFormat="1" applyFont="1" applyFill="1" applyBorder="1" applyAlignment="1">
      <alignment horizontal="right" vertical="center" wrapText="1"/>
    </xf>
    <xf numFmtId="10" fontId="106" fillId="0" borderId="33" xfId="0" applyNumberFormat="1" applyFont="1" applyBorder="1" applyAlignment="1">
      <alignment horizontal="center" vertical="center"/>
    </xf>
    <xf numFmtId="4" fontId="123" fillId="0" borderId="33" xfId="0" applyNumberFormat="1" applyFont="1" applyFill="1" applyBorder="1" applyAlignment="1">
      <alignment horizontal="right" vertical="center" wrapText="1"/>
    </xf>
    <xf numFmtId="4" fontId="124" fillId="2" borderId="30" xfId="0" applyNumberFormat="1" applyFont="1" applyFill="1" applyBorder="1" applyAlignment="1">
      <alignment horizontal="right" vertical="center"/>
    </xf>
    <xf numFmtId="4" fontId="0" fillId="0" borderId="0" xfId="0" applyNumberFormat="1" applyFill="1"/>
    <xf numFmtId="10" fontId="106" fillId="0" borderId="24" xfId="0" applyNumberFormat="1" applyFont="1" applyBorder="1" applyAlignment="1">
      <alignment horizontal="center" vertical="center"/>
    </xf>
    <xf numFmtId="0" fontId="106" fillId="2" borderId="1" xfId="0" applyFont="1" applyFill="1" applyBorder="1" applyAlignment="1">
      <alignment horizontal="left" vertical="center" wrapText="1"/>
    </xf>
    <xf numFmtId="0" fontId="106" fillId="0" borderId="1" xfId="0" applyFont="1" applyFill="1" applyBorder="1" applyAlignment="1">
      <alignment horizontal="left" vertical="center" wrapText="1"/>
    </xf>
    <xf numFmtId="0" fontId="98" fillId="2" borderId="6" xfId="0" applyFont="1" applyFill="1" applyBorder="1" applyAlignment="1">
      <alignment horizontal="left" vertical="center" wrapText="1"/>
    </xf>
    <xf numFmtId="0" fontId="98" fillId="2" borderId="10" xfId="0" applyFont="1" applyFill="1" applyBorder="1" applyAlignment="1">
      <alignment horizontal="left" vertical="center" wrapText="1"/>
    </xf>
    <xf numFmtId="4" fontId="123" fillId="0" borderId="1" xfId="0" applyNumberFormat="1" applyFont="1" applyFill="1" applyBorder="1" applyAlignment="1">
      <alignment horizontal="right" vertical="center"/>
    </xf>
    <xf numFmtId="0" fontId="98" fillId="0" borderId="2" xfId="0" applyFont="1" applyFill="1" applyBorder="1" applyAlignment="1">
      <alignment horizontal="left" vertical="center" wrapText="1"/>
    </xf>
    <xf numFmtId="10" fontId="106" fillId="0" borderId="24" xfId="0" applyNumberFormat="1" applyFont="1" applyBorder="1" applyAlignment="1">
      <alignment horizontal="center" vertical="center"/>
    </xf>
    <xf numFmtId="0" fontId="123" fillId="0" borderId="31" xfId="0" applyFont="1" applyBorder="1" applyAlignment="1">
      <alignment vertical="center" wrapText="1"/>
    </xf>
    <xf numFmtId="0" fontId="97" fillId="2" borderId="7" xfId="0" applyFont="1" applyFill="1" applyBorder="1" applyAlignment="1">
      <alignment horizontal="left" vertical="center" wrapText="1"/>
    </xf>
    <xf numFmtId="0" fontId="123" fillId="0" borderId="1" xfId="0" applyFont="1" applyBorder="1" applyAlignment="1">
      <alignment horizontal="left" vertical="center" wrapText="1"/>
    </xf>
    <xf numFmtId="0" fontId="95" fillId="2" borderId="2" xfId="0" applyFont="1" applyFill="1" applyBorder="1" applyAlignment="1">
      <alignment horizontal="left" vertical="center" wrapText="1"/>
    </xf>
    <xf numFmtId="0" fontId="123" fillId="2" borderId="1" xfId="8" applyFont="1" applyFill="1" applyBorder="1" applyAlignment="1">
      <alignment horizontal="left" vertical="center" wrapText="1"/>
    </xf>
    <xf numFmtId="10" fontId="106" fillId="0" borderId="24" xfId="0" applyNumberFormat="1" applyFont="1" applyBorder="1" applyAlignment="1">
      <alignment horizontal="center" vertical="center"/>
    </xf>
    <xf numFmtId="0" fontId="94" fillId="0" borderId="7" xfId="0" applyFont="1" applyFill="1" applyBorder="1" applyAlignment="1">
      <alignment horizontal="left" vertical="center" wrapText="1"/>
    </xf>
    <xf numFmtId="10" fontId="106" fillId="0" borderId="24" xfId="0" applyNumberFormat="1" applyFont="1" applyBorder="1" applyAlignment="1">
      <alignment horizontal="center" vertical="center"/>
    </xf>
    <xf numFmtId="10" fontId="0" fillId="0" borderId="1" xfId="0" applyNumberFormat="1" applyBorder="1" applyAlignment="1">
      <alignment vertical="center"/>
    </xf>
    <xf numFmtId="0" fontId="138" fillId="5" borderId="20" xfId="0" applyFont="1" applyFill="1" applyBorder="1" applyAlignment="1">
      <alignment horizontal="left" vertical="center" wrapText="1"/>
    </xf>
    <xf numFmtId="10" fontId="0" fillId="0" borderId="4" xfId="0" applyNumberFormat="1" applyBorder="1" applyAlignment="1">
      <alignment vertical="center"/>
    </xf>
    <xf numFmtId="0" fontId="139" fillId="5" borderId="19" xfId="0" applyFont="1" applyFill="1" applyBorder="1" applyAlignment="1">
      <alignment horizontal="center" vertical="center" wrapText="1"/>
    </xf>
    <xf numFmtId="4" fontId="113" fillId="5" borderId="45" xfId="0" applyNumberFormat="1" applyFont="1" applyFill="1" applyBorder="1" applyAlignment="1">
      <alignment horizontal="center" vertical="center"/>
    </xf>
    <xf numFmtId="0" fontId="139" fillId="17" borderId="19" xfId="0" applyFont="1" applyFill="1" applyBorder="1" applyAlignment="1">
      <alignment horizontal="center" vertical="center" wrapText="1"/>
    </xf>
    <xf numFmtId="0" fontId="139" fillId="17" borderId="14" xfId="0" applyFont="1" applyFill="1" applyBorder="1" applyAlignment="1">
      <alignment horizontal="center" vertical="center" wrapText="1"/>
    </xf>
    <xf numFmtId="10" fontId="106" fillId="0" borderId="24" xfId="0" applyNumberFormat="1" applyFont="1" applyBorder="1" applyAlignment="1">
      <alignment horizontal="center" vertical="center"/>
    </xf>
    <xf numFmtId="10" fontId="106" fillId="0" borderId="33" xfId="0" applyNumberFormat="1" applyFont="1" applyBorder="1" applyAlignment="1">
      <alignment horizontal="center" vertical="center"/>
    </xf>
    <xf numFmtId="0" fontId="101" fillId="2" borderId="3" xfId="0" applyFont="1" applyFill="1" applyBorder="1" applyAlignment="1">
      <alignment horizontal="left" vertical="center" wrapText="1"/>
    </xf>
    <xf numFmtId="4" fontId="123" fillId="0" borderId="39" xfId="0" applyNumberFormat="1" applyFont="1" applyFill="1" applyBorder="1" applyAlignment="1">
      <alignment horizontal="right" vertical="center" wrapText="1"/>
    </xf>
    <xf numFmtId="4" fontId="123" fillId="0" borderId="30" xfId="0" applyNumberFormat="1" applyFont="1" applyFill="1" applyBorder="1" applyAlignment="1">
      <alignment horizontal="right" vertical="center" wrapText="1"/>
    </xf>
    <xf numFmtId="0" fontId="93" fillId="2" borderId="18" xfId="0" applyFont="1" applyFill="1" applyBorder="1" applyAlignment="1">
      <alignment horizontal="left" vertical="center" wrapText="1"/>
    </xf>
    <xf numFmtId="4" fontId="137" fillId="0" borderId="17" xfId="0" applyNumberFormat="1" applyFont="1" applyFill="1" applyBorder="1" applyAlignment="1">
      <alignment horizontal="right" vertical="center" wrapText="1"/>
    </xf>
    <xf numFmtId="10" fontId="106" fillId="0" borderId="24" xfId="0" applyNumberFormat="1" applyFont="1" applyBorder="1" applyAlignment="1">
      <alignment horizontal="center" vertical="center"/>
    </xf>
    <xf numFmtId="0" fontId="0" fillId="0" borderId="2" xfId="0" applyFill="1" applyBorder="1" applyAlignment="1">
      <alignment horizontal="left" vertical="center" wrapText="1"/>
    </xf>
    <xf numFmtId="10" fontId="0" fillId="0" borderId="0" xfId="0" applyNumberFormat="1" applyBorder="1" applyAlignment="1">
      <alignment vertical="center"/>
    </xf>
    <xf numFmtId="4" fontId="0" fillId="0" borderId="0" xfId="0" applyNumberFormat="1" applyBorder="1" applyAlignment="1">
      <alignment vertical="center"/>
    </xf>
    <xf numFmtId="10" fontId="106" fillId="0" borderId="24" xfId="0" applyNumberFormat="1" applyFont="1" applyBorder="1" applyAlignment="1">
      <alignment horizontal="center" vertical="center"/>
    </xf>
    <xf numFmtId="0" fontId="90" fillId="2" borderId="1" xfId="0" applyFont="1" applyFill="1" applyBorder="1" applyAlignment="1">
      <alignment horizontal="left" vertical="center" wrapText="1"/>
    </xf>
    <xf numFmtId="4" fontId="113" fillId="5" borderId="52" xfId="0" applyNumberFormat="1" applyFont="1" applyFill="1" applyBorder="1" applyAlignment="1">
      <alignment horizontal="right" vertical="center"/>
    </xf>
    <xf numFmtId="10" fontId="106" fillId="0" borderId="33" xfId="0" applyNumberFormat="1" applyFont="1" applyBorder="1" applyAlignment="1">
      <alignment horizontal="center" vertical="center"/>
    </xf>
    <xf numFmtId="0" fontId="0" fillId="0" borderId="1" xfId="0" applyBorder="1" applyAlignment="1">
      <alignment horizontal="center" vertical="center" wrapText="1"/>
    </xf>
    <xf numFmtId="4" fontId="113" fillId="17" borderId="53" xfId="0" applyNumberFormat="1" applyFont="1" applyFill="1" applyBorder="1" applyAlignment="1">
      <alignment horizontal="right" vertical="center"/>
    </xf>
    <xf numFmtId="0" fontId="106" fillId="17" borderId="53" xfId="0" applyFont="1" applyFill="1" applyBorder="1" applyAlignment="1">
      <alignment horizontal="center" vertical="center"/>
    </xf>
    <xf numFmtId="0" fontId="106" fillId="17" borderId="57" xfId="0" applyFont="1" applyFill="1" applyBorder="1" applyAlignment="1">
      <alignment horizontal="center" vertical="center"/>
    </xf>
    <xf numFmtId="0" fontId="106" fillId="17" borderId="58" xfId="0" applyFont="1" applyFill="1" applyBorder="1" applyAlignment="1">
      <alignment horizontal="center" vertical="center"/>
    </xf>
    <xf numFmtId="0" fontId="0" fillId="2" borderId="27" xfId="0" applyFill="1" applyBorder="1" applyAlignment="1">
      <alignment horizontal="left" vertical="center" wrapText="1"/>
    </xf>
    <xf numFmtId="10" fontId="113" fillId="5" borderId="54" xfId="0" applyNumberFormat="1" applyFont="1" applyFill="1" applyBorder="1" applyAlignment="1">
      <alignment horizontal="center" vertical="center"/>
    </xf>
    <xf numFmtId="0" fontId="123" fillId="2" borderId="1" xfId="0" applyFont="1" applyFill="1" applyBorder="1" applyAlignment="1">
      <alignment vertical="center" wrapText="1"/>
    </xf>
    <xf numFmtId="0" fontId="86" fillId="2" borderId="1" xfId="0" applyFont="1" applyFill="1" applyBorder="1" applyAlignment="1">
      <alignment horizontal="left" vertical="center" wrapText="1"/>
    </xf>
    <xf numFmtId="4" fontId="0" fillId="0" borderId="1" xfId="0" applyNumberFormat="1" applyBorder="1" applyAlignment="1">
      <alignment horizontal="right" vertical="center"/>
    </xf>
    <xf numFmtId="10" fontId="106" fillId="0" borderId="24" xfId="0" applyNumberFormat="1" applyFont="1" applyBorder="1" applyAlignment="1">
      <alignment horizontal="center" vertical="center"/>
    </xf>
    <xf numFmtId="0" fontId="123" fillId="0" borderId="41" xfId="9" applyFont="1" applyBorder="1" applyAlignment="1">
      <alignment horizontal="left" vertical="center" wrapText="1"/>
    </xf>
    <xf numFmtId="0" fontId="85" fillId="2" borderId="2" xfId="0" applyFont="1" applyFill="1" applyBorder="1" applyAlignment="1">
      <alignment horizontal="left" vertical="center" wrapText="1"/>
    </xf>
    <xf numFmtId="0" fontId="84" fillId="0" borderId="6" xfId="0" applyFont="1" applyFill="1" applyBorder="1" applyAlignment="1">
      <alignment horizontal="left" vertical="center" wrapText="1"/>
    </xf>
    <xf numFmtId="0" fontId="0" fillId="0" borderId="1" xfId="0" applyBorder="1" applyAlignment="1">
      <alignment horizontal="left" vertical="center" wrapText="1"/>
    </xf>
    <xf numFmtId="4" fontId="113" fillId="17" borderId="61" xfId="0" applyNumberFormat="1" applyFont="1" applyFill="1" applyBorder="1" applyAlignment="1">
      <alignment horizontal="right" vertical="center"/>
    </xf>
    <xf numFmtId="4" fontId="113" fillId="17" borderId="62" xfId="0" applyNumberFormat="1" applyFont="1" applyFill="1" applyBorder="1" applyAlignment="1">
      <alignment horizontal="right" vertical="center"/>
    </xf>
    <xf numFmtId="10" fontId="129" fillId="17" borderId="54" xfId="0" applyNumberFormat="1" applyFont="1" applyFill="1" applyBorder="1" applyAlignment="1">
      <alignment horizontal="center" vertical="center" wrapText="1"/>
    </xf>
    <xf numFmtId="164" fontId="88" fillId="2" borderId="1" xfId="0" applyNumberFormat="1" applyFont="1" applyFill="1" applyBorder="1" applyAlignment="1">
      <alignment vertical="center" wrapText="1"/>
    </xf>
    <xf numFmtId="10" fontId="106" fillId="0" borderId="24" xfId="0" applyNumberFormat="1" applyFont="1" applyBorder="1" applyAlignment="1">
      <alignment horizontal="center" vertical="center"/>
    </xf>
    <xf numFmtId="10" fontId="106" fillId="0" borderId="24" xfId="0" applyNumberFormat="1" applyFont="1" applyBorder="1" applyAlignment="1">
      <alignment horizontal="center" vertical="center"/>
    </xf>
    <xf numFmtId="0" fontId="82" fillId="2" borderId="1" xfId="0" applyFont="1" applyFill="1" applyBorder="1" applyAlignment="1">
      <alignment horizontal="left" vertical="center" wrapText="1"/>
    </xf>
    <xf numFmtId="0" fontId="81" fillId="2" borderId="1" xfId="0" applyFont="1" applyFill="1" applyBorder="1" applyAlignment="1">
      <alignment horizontal="left" vertical="center" wrapText="1"/>
    </xf>
    <xf numFmtId="0" fontId="81" fillId="2" borderId="4" xfId="0" applyFont="1" applyFill="1" applyBorder="1" applyAlignment="1">
      <alignment horizontal="left" vertical="center" wrapText="1"/>
    </xf>
    <xf numFmtId="4" fontId="0" fillId="0" borderId="0" xfId="0" applyNumberFormat="1" applyAlignment="1">
      <alignment horizontal="center"/>
    </xf>
    <xf numFmtId="0" fontId="0" fillId="0" borderId="1" xfId="0" applyBorder="1" applyAlignment="1">
      <alignment horizontal="left" vertical="center" wrapText="1"/>
    </xf>
    <xf numFmtId="10" fontId="106" fillId="0" borderId="33" xfId="0" applyNumberFormat="1" applyFont="1" applyBorder="1" applyAlignment="1">
      <alignment horizontal="center" vertical="center"/>
    </xf>
    <xf numFmtId="0" fontId="79" fillId="2" borderId="1" xfId="0" applyFont="1" applyFill="1" applyBorder="1" applyAlignment="1">
      <alignment horizontal="left" vertical="center" wrapText="1"/>
    </xf>
    <xf numFmtId="4" fontId="123" fillId="0" borderId="5" xfId="0" applyNumberFormat="1" applyFont="1" applyFill="1" applyBorder="1" applyAlignment="1">
      <alignment horizontal="right" vertical="center" wrapText="1"/>
    </xf>
    <xf numFmtId="0" fontId="79" fillId="2" borderId="2" xfId="0" applyFont="1" applyFill="1" applyBorder="1" applyAlignment="1">
      <alignment horizontal="left" vertical="center" wrapText="1"/>
    </xf>
    <xf numFmtId="0" fontId="113" fillId="19" borderId="0" xfId="0" applyFont="1" applyFill="1" applyAlignment="1">
      <alignment vertical="center"/>
    </xf>
    <xf numFmtId="0" fontId="106" fillId="2" borderId="20" xfId="0" applyFont="1" applyFill="1" applyBorder="1" applyAlignment="1">
      <alignment horizontal="left" vertical="center" wrapText="1"/>
    </xf>
    <xf numFmtId="4" fontId="123" fillId="0" borderId="24" xfId="0" applyNumberFormat="1" applyFont="1" applyFill="1" applyBorder="1" applyAlignment="1">
      <alignment vertical="center"/>
    </xf>
    <xf numFmtId="10" fontId="123" fillId="0" borderId="22" xfId="0" applyNumberFormat="1" applyFont="1" applyFill="1" applyBorder="1" applyAlignment="1">
      <alignment horizontal="center" vertical="center"/>
    </xf>
    <xf numFmtId="4" fontId="123" fillId="0" borderId="27" xfId="0" applyNumberFormat="1" applyFont="1" applyFill="1" applyBorder="1" applyAlignment="1">
      <alignment horizontal="right" vertical="center"/>
    </xf>
    <xf numFmtId="4" fontId="124" fillId="0" borderId="17" xfId="0" applyNumberFormat="1" applyFont="1" applyFill="1" applyBorder="1" applyAlignment="1">
      <alignment horizontal="right" vertical="center" wrapText="1"/>
    </xf>
    <xf numFmtId="10" fontId="106" fillId="0" borderId="24" xfId="0" applyNumberFormat="1" applyFont="1" applyBorder="1" applyAlignment="1">
      <alignment horizontal="center" vertical="center"/>
    </xf>
    <xf numFmtId="0" fontId="78" fillId="2" borderId="1" xfId="0" applyFont="1" applyFill="1" applyBorder="1" applyAlignment="1">
      <alignment vertical="center" wrapText="1"/>
    </xf>
    <xf numFmtId="0" fontId="0" fillId="0" borderId="1" xfId="0" applyBorder="1" applyAlignment="1">
      <alignment horizontal="left" vertical="center" wrapText="1"/>
    </xf>
    <xf numFmtId="0" fontId="123" fillId="2" borderId="27" xfId="0" applyFont="1" applyFill="1" applyBorder="1" applyAlignment="1">
      <alignment vertical="center" wrapText="1"/>
    </xf>
    <xf numFmtId="0" fontId="77" fillId="0" borderId="2" xfId="0" applyFont="1" applyBorder="1" applyAlignment="1">
      <alignment horizontal="left" vertical="center" wrapText="1"/>
    </xf>
    <xf numFmtId="0" fontId="77" fillId="2"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28" xfId="0" applyBorder="1" applyAlignment="1">
      <alignment vertical="center"/>
    </xf>
    <xf numFmtId="0" fontId="0" fillId="0" borderId="1" xfId="0" applyBorder="1" applyAlignment="1">
      <alignment horizontal="left" vertical="center" wrapText="1"/>
    </xf>
    <xf numFmtId="0" fontId="130" fillId="0" borderId="0" xfId="0" applyFont="1" applyFill="1" applyBorder="1" applyAlignment="1">
      <alignment horizontal="left"/>
    </xf>
    <xf numFmtId="0" fontId="113" fillId="5" borderId="57"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130" fillId="0" borderId="0" xfId="0" applyFont="1" applyFill="1" applyBorder="1" applyAlignment="1">
      <alignment horizontal="right"/>
    </xf>
    <xf numFmtId="0" fontId="0" fillId="0" borderId="0" xfId="0" applyAlignment="1">
      <alignment horizontal="right" vertical="center"/>
    </xf>
    <xf numFmtId="0" fontId="0" fillId="0" borderId="0" xfId="0" applyAlignment="1">
      <alignment horizontal="right"/>
    </xf>
    <xf numFmtId="4" fontId="124" fillId="0" borderId="12" xfId="0" applyNumberFormat="1" applyFont="1" applyBorder="1" applyAlignment="1">
      <alignment horizontal="right" vertical="center"/>
    </xf>
    <xf numFmtId="0" fontId="0" fillId="0" borderId="1" xfId="0" applyBorder="1" applyAlignment="1">
      <alignment horizontal="left" vertical="center" wrapText="1"/>
    </xf>
    <xf numFmtId="0" fontId="75" fillId="2" borderId="1" xfId="0" applyFont="1" applyFill="1" applyBorder="1" applyAlignment="1">
      <alignment horizontal="left" vertical="center" wrapText="1"/>
    </xf>
    <xf numFmtId="10" fontId="0" fillId="0" borderId="24" xfId="0" applyNumberFormat="1" applyBorder="1" applyAlignment="1">
      <alignment horizontal="center" vertical="center"/>
    </xf>
    <xf numFmtId="10" fontId="106" fillId="0" borderId="33" xfId="0" applyNumberFormat="1" applyFont="1" applyBorder="1" applyAlignment="1">
      <alignment horizontal="center" vertical="center"/>
    </xf>
    <xf numFmtId="0" fontId="74" fillId="2" borderId="1" xfId="0" applyFont="1" applyFill="1" applyBorder="1" applyAlignment="1">
      <alignment horizontal="left" vertical="center" wrapText="1"/>
    </xf>
    <xf numFmtId="0" fontId="123" fillId="0" borderId="15" xfId="0" applyFont="1" applyFill="1" applyBorder="1" applyAlignment="1">
      <alignment horizontal="left" vertical="center" wrapText="1"/>
    </xf>
    <xf numFmtId="0" fontId="74" fillId="2" borderId="2" xfId="0" applyFont="1" applyFill="1" applyBorder="1" applyAlignment="1">
      <alignment horizontal="left" vertical="center" wrapText="1"/>
    </xf>
    <xf numFmtId="0" fontId="0" fillId="0" borderId="1" xfId="0" applyBorder="1" applyAlignment="1">
      <alignment horizontal="left" vertical="center" wrapText="1"/>
    </xf>
    <xf numFmtId="0" fontId="73" fillId="2" borderId="1" xfId="0" applyFont="1" applyFill="1" applyBorder="1" applyAlignment="1">
      <alignment horizontal="left" vertical="center" wrapText="1"/>
    </xf>
    <xf numFmtId="0" fontId="71" fillId="0" borderId="2" xfId="0" applyFont="1" applyBorder="1" applyAlignment="1">
      <alignment horizontal="left" vertical="center" wrapText="1"/>
    </xf>
    <xf numFmtId="4" fontId="123" fillId="0" borderId="1" xfId="0" applyNumberFormat="1" applyFont="1" applyFill="1" applyBorder="1" applyAlignment="1">
      <alignment horizontal="center" vertical="center"/>
    </xf>
    <xf numFmtId="0" fontId="67" fillId="17" borderId="55" xfId="0" applyFont="1" applyFill="1" applyBorder="1" applyAlignment="1">
      <alignment horizontal="center" vertical="center"/>
    </xf>
    <xf numFmtId="0" fontId="67" fillId="0" borderId="12" xfId="0" applyFont="1" applyBorder="1" applyAlignment="1">
      <alignment horizontal="center" vertical="center"/>
    </xf>
    <xf numFmtId="0" fontId="67" fillId="0" borderId="5" xfId="0" applyFont="1" applyBorder="1" applyAlignment="1">
      <alignment horizontal="center" vertical="center"/>
    </xf>
    <xf numFmtId="0" fontId="67" fillId="0" borderId="4" xfId="0" applyFont="1" applyFill="1" applyBorder="1" applyAlignment="1">
      <alignment vertical="center" wrapText="1"/>
    </xf>
    <xf numFmtId="0" fontId="123" fillId="0" borderId="1" xfId="0" applyFont="1" applyBorder="1" applyAlignment="1">
      <alignment horizontal="left" vertical="center" wrapText="1"/>
    </xf>
    <xf numFmtId="4" fontId="0" fillId="0" borderId="1" xfId="0" applyNumberFormat="1" applyBorder="1" applyAlignment="1">
      <alignment horizontal="center" vertical="center"/>
    </xf>
    <xf numFmtId="4" fontId="123" fillId="0" borderId="2" xfId="0" applyNumberFormat="1" applyFont="1" applyFill="1" applyBorder="1" applyAlignment="1">
      <alignment horizontal="center" vertical="center"/>
    </xf>
    <xf numFmtId="0" fontId="131" fillId="0" borderId="0" xfId="0" applyFont="1" applyFill="1" applyBorder="1" applyAlignment="1">
      <alignment horizontal="left"/>
    </xf>
    <xf numFmtId="0" fontId="157" fillId="5" borderId="8" xfId="0" applyFont="1" applyFill="1" applyBorder="1" applyAlignment="1">
      <alignment horizontal="center" vertical="center" wrapText="1"/>
    </xf>
    <xf numFmtId="4" fontId="123" fillId="0" borderId="1" xfId="0" applyNumberFormat="1" applyFont="1" applyFill="1" applyBorder="1" applyAlignment="1">
      <alignment horizontal="left" vertical="center" wrapText="1"/>
    </xf>
    <xf numFmtId="4" fontId="129" fillId="5" borderId="57" xfId="0" applyNumberFormat="1" applyFont="1" applyFill="1" applyBorder="1" applyAlignment="1">
      <alignment horizontal="left" vertical="center"/>
    </xf>
    <xf numFmtId="0" fontId="123" fillId="0" borderId="0" xfId="0" applyFont="1" applyAlignment="1">
      <alignment horizontal="left" vertical="center"/>
    </xf>
    <xf numFmtId="0" fontId="123" fillId="0" borderId="0" xfId="0" applyFont="1" applyAlignment="1">
      <alignment horizontal="left"/>
    </xf>
    <xf numFmtId="0" fontId="139" fillId="5" borderId="64" xfId="0" applyFont="1" applyFill="1" applyBorder="1" applyAlignment="1">
      <alignment horizontal="center" vertical="center" wrapText="1"/>
    </xf>
    <xf numFmtId="0" fontId="139" fillId="5" borderId="35" xfId="0" applyFont="1" applyFill="1" applyBorder="1" applyAlignment="1">
      <alignment horizontal="center" vertical="center" wrapText="1"/>
    </xf>
    <xf numFmtId="10" fontId="0" fillId="0" borderId="12" xfId="0" applyNumberFormat="1" applyBorder="1" applyAlignment="1">
      <alignment vertical="center"/>
    </xf>
    <xf numFmtId="10" fontId="0" fillId="0" borderId="5" xfId="0" applyNumberFormat="1" applyBorder="1" applyAlignment="1">
      <alignment vertical="center"/>
    </xf>
    <xf numFmtId="0" fontId="123" fillId="0" borderId="22" xfId="0" applyFont="1" applyFill="1" applyBorder="1" applyAlignment="1">
      <alignment vertical="center" wrapText="1"/>
    </xf>
    <xf numFmtId="0" fontId="113" fillId="0" borderId="65" xfId="0" applyFont="1" applyBorder="1" applyAlignment="1">
      <alignment horizontal="center" vertical="center"/>
    </xf>
    <xf numFmtId="0" fontId="113" fillId="0" borderId="61" xfId="0" applyFont="1" applyBorder="1" applyAlignment="1">
      <alignment horizontal="center" vertical="center"/>
    </xf>
    <xf numFmtId="0" fontId="113" fillId="0" borderId="57" xfId="0" applyFont="1" applyBorder="1" applyAlignment="1">
      <alignment horizontal="right" vertical="center" wrapText="1"/>
    </xf>
    <xf numFmtId="0" fontId="0" fillId="0" borderId="0" xfId="0" applyAlignment="1">
      <alignment wrapText="1"/>
    </xf>
    <xf numFmtId="4" fontId="0" fillId="0" borderId="1" xfId="0" applyNumberFormat="1" applyBorder="1"/>
    <xf numFmtId="0" fontId="0" fillId="0" borderId="17" xfId="0" applyBorder="1"/>
    <xf numFmtId="4" fontId="0" fillId="0" borderId="18" xfId="0" applyNumberFormat="1" applyBorder="1"/>
    <xf numFmtId="0" fontId="0" fillId="0" borderId="19" xfId="0" applyBorder="1"/>
    <xf numFmtId="4" fontId="0" fillId="0" borderId="8" xfId="0" applyNumberFormat="1" applyBorder="1"/>
    <xf numFmtId="4" fontId="0" fillId="0" borderId="14" xfId="0" applyNumberFormat="1" applyBorder="1"/>
    <xf numFmtId="4" fontId="0" fillId="0" borderId="4" xfId="0" applyNumberFormat="1" applyBorder="1"/>
    <xf numFmtId="4" fontId="0" fillId="0" borderId="16" xfId="0" applyNumberFormat="1" applyBorder="1"/>
    <xf numFmtId="0" fontId="0" fillId="0" borderId="15" xfId="0" applyBorder="1"/>
    <xf numFmtId="0" fontId="0" fillId="0" borderId="69" xfId="0" applyBorder="1"/>
    <xf numFmtId="4" fontId="0" fillId="0" borderId="12" xfId="0" applyNumberFormat="1" applyBorder="1"/>
    <xf numFmtId="4" fontId="0" fillId="0" borderId="5" xfId="0" applyNumberFormat="1" applyBorder="1"/>
    <xf numFmtId="4" fontId="0" fillId="0" borderId="11" xfId="0" applyNumberFormat="1" applyBorder="1"/>
    <xf numFmtId="0" fontId="0" fillId="0" borderId="72" xfId="0" applyBorder="1" applyAlignment="1">
      <alignment wrapText="1"/>
    </xf>
    <xf numFmtId="0" fontId="0" fillId="0" borderId="73" xfId="0" applyBorder="1" applyAlignment="1">
      <alignment wrapText="1"/>
    </xf>
    <xf numFmtId="0" fontId="0" fillId="0" borderId="74" xfId="0" applyBorder="1" applyAlignment="1">
      <alignment wrapText="1"/>
    </xf>
    <xf numFmtId="4" fontId="113" fillId="0" borderId="57" xfId="0" applyNumberFormat="1" applyFont="1" applyBorder="1"/>
    <xf numFmtId="4" fontId="113" fillId="0" borderId="58" xfId="0" applyNumberFormat="1" applyFont="1" applyBorder="1"/>
    <xf numFmtId="0" fontId="113" fillId="0" borderId="71" xfId="0" applyFont="1" applyBorder="1" applyAlignment="1">
      <alignment horizontal="center"/>
    </xf>
    <xf numFmtId="0" fontId="113" fillId="0" borderId="70" xfId="0" applyFont="1" applyBorder="1" applyAlignment="1">
      <alignment horizontal="center"/>
    </xf>
    <xf numFmtId="0" fontId="113" fillId="0" borderId="68" xfId="0" applyFont="1" applyBorder="1" applyAlignment="1">
      <alignment horizontal="center"/>
    </xf>
    <xf numFmtId="0" fontId="113" fillId="0" borderId="67" xfId="0" applyFont="1" applyBorder="1" applyAlignment="1">
      <alignment horizontal="center"/>
    </xf>
    <xf numFmtId="0" fontId="65" fillId="0" borderId="1" xfId="0" applyFont="1" applyFill="1" applyBorder="1" applyAlignment="1">
      <alignment vertical="center" wrapText="1"/>
    </xf>
    <xf numFmtId="0" fontId="65" fillId="0" borderId="6" xfId="0" applyFont="1" applyFill="1" applyBorder="1" applyAlignment="1">
      <alignmen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2" borderId="4" xfId="0" applyFill="1" applyBorder="1" applyAlignment="1">
      <alignment horizontal="left" vertical="center" wrapText="1"/>
    </xf>
    <xf numFmtId="0" fontId="64" fillId="2" borderId="1" xfId="0" applyFont="1" applyFill="1" applyBorder="1" applyAlignment="1">
      <alignment horizontal="left" vertical="center" wrapText="1"/>
    </xf>
    <xf numFmtId="10" fontId="106" fillId="0" borderId="24" xfId="0" applyNumberFormat="1" applyFont="1" applyBorder="1" applyAlignment="1">
      <alignment horizontal="center" vertical="center"/>
    </xf>
    <xf numFmtId="0" fontId="63" fillId="2" borderId="1" xfId="0" applyFont="1" applyFill="1" applyBorder="1" applyAlignment="1">
      <alignment horizontal="left" vertical="center" wrapText="1"/>
    </xf>
    <xf numFmtId="0" fontId="62" fillId="2" borderId="2" xfId="0" applyFont="1" applyFill="1" applyBorder="1" applyAlignment="1">
      <alignment horizontal="left" vertical="center" wrapText="1"/>
    </xf>
    <xf numFmtId="4" fontId="124" fillId="0" borderId="17" xfId="0" applyNumberFormat="1" applyFont="1" applyFill="1" applyBorder="1" applyAlignment="1">
      <alignment vertical="center"/>
    </xf>
    <xf numFmtId="0" fontId="0" fillId="0" borderId="1" xfId="0" applyBorder="1" applyAlignment="1">
      <alignment horizontal="left" vertical="center" wrapText="1"/>
    </xf>
    <xf numFmtId="0" fontId="59" fillId="2" borderId="1" xfId="0" applyFont="1" applyFill="1" applyBorder="1" applyAlignment="1">
      <alignment horizontal="left" vertical="center" wrapText="1"/>
    </xf>
    <xf numFmtId="0" fontId="0" fillId="0" borderId="1" xfId="0" applyBorder="1" applyAlignment="1">
      <alignment horizontal="left" vertical="center" wrapText="1"/>
    </xf>
    <xf numFmtId="10" fontId="106" fillId="0" borderId="34" xfId="0" applyNumberFormat="1" applyFont="1" applyBorder="1" applyAlignment="1">
      <alignment horizontal="center" vertical="center"/>
    </xf>
    <xf numFmtId="0" fontId="58" fillId="2" borderId="1" xfId="0" applyFont="1" applyFill="1" applyBorder="1" applyAlignment="1">
      <alignment horizontal="left" vertical="center" wrapText="1"/>
    </xf>
    <xf numFmtId="0" fontId="58" fillId="2" borderId="20" xfId="0" applyFont="1" applyFill="1" applyBorder="1" applyAlignment="1">
      <alignment horizontal="left" vertical="center" wrapText="1"/>
    </xf>
    <xf numFmtId="0" fontId="104" fillId="2" borderId="18" xfId="0" applyFont="1" applyFill="1" applyBorder="1" applyAlignment="1">
      <alignment horizontal="left" vertical="center" wrapText="1"/>
    </xf>
    <xf numFmtId="0" fontId="123" fillId="2" borderId="18" xfId="9" applyFont="1" applyFill="1" applyBorder="1" applyAlignment="1">
      <alignment vertical="center" wrapText="1"/>
    </xf>
    <xf numFmtId="0" fontId="106" fillId="2" borderId="18" xfId="0" applyFont="1" applyFill="1" applyBorder="1" applyAlignment="1">
      <alignment horizontal="left" vertical="center" wrapText="1"/>
    </xf>
    <xf numFmtId="4" fontId="124" fillId="2" borderId="17" xfId="0" applyNumberFormat="1" applyFont="1" applyFill="1" applyBorder="1" applyAlignment="1">
      <alignment horizontal="right" vertical="center"/>
    </xf>
    <xf numFmtId="10" fontId="106" fillId="0" borderId="24" xfId="0" applyNumberFormat="1" applyFont="1" applyBorder="1" applyAlignment="1">
      <alignment horizontal="center" vertical="center"/>
    </xf>
    <xf numFmtId="0" fontId="57" fillId="2" borderId="2" xfId="0" applyFont="1" applyFill="1" applyBorder="1" applyAlignment="1">
      <alignment horizontal="left" vertical="center" wrapText="1"/>
    </xf>
    <xf numFmtId="0" fontId="123" fillId="0" borderId="17" xfId="9" applyFont="1" applyBorder="1" applyAlignment="1">
      <alignment horizontal="left" vertical="center" wrapText="1"/>
    </xf>
    <xf numFmtId="10" fontId="106" fillId="0" borderId="24" xfId="0" applyNumberFormat="1" applyFont="1" applyBorder="1" applyAlignment="1">
      <alignment horizontal="center" vertical="center"/>
    </xf>
    <xf numFmtId="0" fontId="56" fillId="2" borderId="1" xfId="0" applyFont="1" applyFill="1" applyBorder="1" applyAlignment="1">
      <alignment horizontal="left" vertical="center" wrapText="1"/>
    </xf>
    <xf numFmtId="0" fontId="0" fillId="0" borderId="4" xfId="0" applyBorder="1" applyAlignment="1">
      <alignment horizontal="left" vertical="center" wrapText="1"/>
    </xf>
    <xf numFmtId="0" fontId="106" fillId="2" borderId="1" xfId="0" applyFont="1" applyFill="1" applyBorder="1" applyAlignment="1">
      <alignment horizontal="left" vertical="center" wrapText="1"/>
    </xf>
    <xf numFmtId="4" fontId="124" fillId="2" borderId="17" xfId="0" applyNumberFormat="1" applyFont="1" applyFill="1" applyBorder="1" applyAlignment="1">
      <alignment vertical="center"/>
    </xf>
    <xf numFmtId="0" fontId="55" fillId="2" borderId="1" xfId="0" applyFont="1" applyFill="1" applyBorder="1" applyAlignment="1">
      <alignment horizontal="left" vertical="center" wrapText="1"/>
    </xf>
    <xf numFmtId="0" fontId="55" fillId="2" borderId="6" xfId="0" applyFont="1" applyFill="1" applyBorder="1" applyAlignment="1">
      <alignment horizontal="left" vertical="center" wrapText="1"/>
    </xf>
    <xf numFmtId="10" fontId="0" fillId="0" borderId="22" xfId="0" applyNumberFormat="1" applyBorder="1" applyAlignment="1">
      <alignment horizontal="center" vertical="center"/>
    </xf>
    <xf numFmtId="0" fontId="76" fillId="2" borderId="2" xfId="0" applyFont="1" applyFill="1" applyBorder="1" applyAlignment="1">
      <alignment horizontal="left" vertical="center" wrapText="1"/>
    </xf>
    <xf numFmtId="0" fontId="61" fillId="2" borderId="2" xfId="0" applyFont="1" applyFill="1" applyBorder="1" applyAlignment="1">
      <alignment horizontal="left" vertical="center" wrapText="1"/>
    </xf>
    <xf numFmtId="0" fontId="70" fillId="2" borderId="2" xfId="0" applyFont="1" applyFill="1" applyBorder="1" applyAlignment="1">
      <alignment horizontal="left" vertical="center" wrapText="1"/>
    </xf>
    <xf numFmtId="0" fontId="73" fillId="2" borderId="2" xfId="0" applyFont="1" applyFill="1" applyBorder="1" applyAlignment="1">
      <alignment horizontal="left" vertical="center" wrapText="1"/>
    </xf>
    <xf numFmtId="0" fontId="64" fillId="2" borderId="2" xfId="0" applyFont="1" applyFill="1" applyBorder="1" applyAlignment="1">
      <alignment horizontal="left" vertical="center" wrapText="1"/>
    </xf>
    <xf numFmtId="0" fontId="59" fillId="2" borderId="2" xfId="0" applyFont="1" applyFill="1" applyBorder="1" applyAlignment="1">
      <alignment horizontal="left" vertical="center" wrapText="1"/>
    </xf>
    <xf numFmtId="0" fontId="84" fillId="2" borderId="2" xfId="0" applyFont="1" applyFill="1" applyBorder="1" applyAlignment="1">
      <alignment horizontal="left" vertical="center" wrapText="1"/>
    </xf>
    <xf numFmtId="0" fontId="80" fillId="2" borderId="2" xfId="0" applyFont="1" applyFill="1" applyBorder="1" applyAlignment="1">
      <alignment horizontal="left" vertical="center" wrapText="1"/>
    </xf>
    <xf numFmtId="4" fontId="123" fillId="2" borderId="5" xfId="0" applyNumberFormat="1" applyFont="1" applyFill="1" applyBorder="1" applyAlignment="1">
      <alignment horizontal="right" vertical="center"/>
    </xf>
    <xf numFmtId="4" fontId="124" fillId="0" borderId="50" xfId="0" applyNumberFormat="1" applyFont="1" applyBorder="1" applyAlignment="1">
      <alignment horizontal="right" vertical="center"/>
    </xf>
    <xf numFmtId="10" fontId="106" fillId="0" borderId="33" xfId="0" applyNumberFormat="1" applyFont="1" applyBorder="1" applyAlignment="1">
      <alignment horizontal="center" vertical="center"/>
    </xf>
    <xf numFmtId="0" fontId="0" fillId="0" borderId="20" xfId="0" applyBorder="1" applyAlignment="1">
      <alignment horizontal="left" vertical="center" wrapText="1"/>
    </xf>
    <xf numFmtId="4" fontId="123" fillId="2" borderId="5" xfId="0" applyNumberFormat="1" applyFont="1" applyFill="1" applyBorder="1" applyAlignment="1">
      <alignment horizontal="right" vertical="center" wrapText="1"/>
    </xf>
    <xf numFmtId="0" fontId="106" fillId="2" borderId="37" xfId="0" applyFont="1" applyFill="1" applyBorder="1" applyAlignment="1">
      <alignment vertical="center" wrapText="1"/>
    </xf>
    <xf numFmtId="0" fontId="0" fillId="0" borderId="40" xfId="0" applyBorder="1" applyAlignment="1">
      <alignment vertical="center" wrapText="1"/>
    </xf>
    <xf numFmtId="0" fontId="53" fillId="2" borderId="1" xfId="0" applyFont="1" applyFill="1" applyBorder="1" applyAlignment="1">
      <alignment horizontal="left" vertical="center" wrapText="1"/>
    </xf>
    <xf numFmtId="10" fontId="106" fillId="0" borderId="33" xfId="0" applyNumberFormat="1" applyFont="1" applyBorder="1" applyAlignment="1">
      <alignment horizontal="center" vertical="center"/>
    </xf>
    <xf numFmtId="0" fontId="115" fillId="5" borderId="78" xfId="0" applyFont="1" applyFill="1" applyBorder="1" applyAlignment="1">
      <alignment horizontal="left" vertical="center" wrapText="1"/>
    </xf>
    <xf numFmtId="0" fontId="138" fillId="5" borderId="37" xfId="0" applyFont="1" applyFill="1" applyBorder="1" applyAlignment="1">
      <alignment horizontal="left" vertical="center" wrapText="1"/>
    </xf>
    <xf numFmtId="0" fontId="139" fillId="5" borderId="14" xfId="0" applyFont="1" applyFill="1" applyBorder="1" applyAlignment="1">
      <alignment horizontal="center" vertical="center" wrapText="1"/>
    </xf>
    <xf numFmtId="0" fontId="139" fillId="5" borderId="23" xfId="0" applyFont="1" applyFill="1" applyBorder="1" applyAlignment="1">
      <alignment horizontal="center" vertical="center" wrapText="1"/>
    </xf>
    <xf numFmtId="0" fontId="52" fillId="0" borderId="2" xfId="0" applyFont="1" applyFill="1" applyBorder="1" applyAlignment="1">
      <alignment horizontal="left" vertical="center" wrapText="1"/>
    </xf>
    <xf numFmtId="0" fontId="106" fillId="2" borderId="20" xfId="0" applyFont="1" applyFill="1" applyBorder="1" applyAlignment="1">
      <alignment vertical="center" wrapText="1"/>
    </xf>
    <xf numFmtId="4" fontId="124" fillId="2" borderId="50" xfId="0" applyNumberFormat="1" applyFont="1" applyFill="1" applyBorder="1" applyAlignment="1">
      <alignment vertical="center"/>
    </xf>
    <xf numFmtId="0" fontId="123" fillId="0" borderId="6" xfId="9" applyFont="1" applyBorder="1" applyAlignment="1">
      <alignment horizontal="left" vertical="center" wrapText="1"/>
    </xf>
    <xf numFmtId="4" fontId="123" fillId="2" borderId="33" xfId="0" applyNumberFormat="1" applyFont="1" applyFill="1" applyBorder="1" applyAlignment="1">
      <alignment vertical="center"/>
    </xf>
    <xf numFmtId="4" fontId="124" fillId="0" borderId="50" xfId="0" applyNumberFormat="1" applyFont="1" applyFill="1" applyBorder="1" applyAlignment="1">
      <alignment horizontal="right" vertical="center" wrapText="1"/>
    </xf>
    <xf numFmtId="0" fontId="139" fillId="5" borderId="13" xfId="0" applyFont="1" applyFill="1" applyBorder="1" applyAlignment="1">
      <alignment horizontal="center" vertical="center" wrapText="1"/>
    </xf>
    <xf numFmtId="0" fontId="138" fillId="5" borderId="17" xfId="0" applyFont="1" applyFill="1" applyBorder="1" applyAlignment="1">
      <alignment horizontal="left" vertical="center" wrapText="1"/>
    </xf>
    <xf numFmtId="4" fontId="123" fillId="0" borderId="30" xfId="0" applyNumberFormat="1" applyFont="1" applyFill="1" applyBorder="1" applyAlignment="1">
      <alignment vertical="center"/>
    </xf>
    <xf numFmtId="4" fontId="123" fillId="0" borderId="39" xfId="0" applyNumberFormat="1" applyFont="1" applyFill="1" applyBorder="1" applyAlignment="1">
      <alignment vertical="center"/>
    </xf>
    <xf numFmtId="4" fontId="123" fillId="0" borderId="17" xfId="0" applyNumberFormat="1" applyFont="1" applyFill="1" applyBorder="1" applyAlignment="1">
      <alignment horizontal="right" vertical="center"/>
    </xf>
    <xf numFmtId="4" fontId="168" fillId="0" borderId="17" xfId="0" applyNumberFormat="1" applyFont="1" applyFill="1" applyBorder="1" applyAlignment="1">
      <alignment horizontal="right" vertical="center" wrapText="1"/>
    </xf>
    <xf numFmtId="4" fontId="137" fillId="0" borderId="17" xfId="0" applyNumberFormat="1" applyFont="1" applyFill="1" applyBorder="1" applyAlignment="1">
      <alignment horizontal="right" vertical="center"/>
    </xf>
    <xf numFmtId="4" fontId="124" fillId="0" borderId="17" xfId="0" applyNumberFormat="1" applyFont="1" applyFill="1" applyBorder="1" applyAlignment="1">
      <alignment horizontal="right" vertical="center"/>
    </xf>
    <xf numFmtId="4" fontId="137" fillId="0" borderId="15" xfId="0" applyNumberFormat="1" applyFont="1" applyFill="1" applyBorder="1" applyAlignment="1">
      <alignment vertical="center"/>
    </xf>
    <xf numFmtId="4" fontId="123" fillId="0" borderId="17" xfId="0" applyNumberFormat="1" applyFont="1" applyFill="1" applyBorder="1" applyAlignment="1">
      <alignment horizontal="right" vertical="center" wrapText="1"/>
    </xf>
    <xf numFmtId="4" fontId="124" fillId="0" borderId="15" xfId="0" applyNumberFormat="1" applyFont="1" applyFill="1" applyBorder="1" applyAlignment="1">
      <alignment vertical="center"/>
    </xf>
    <xf numFmtId="4" fontId="123" fillId="0" borderId="17" xfId="0" applyNumberFormat="1" applyFont="1" applyFill="1" applyBorder="1" applyAlignment="1">
      <alignment vertical="center"/>
    </xf>
    <xf numFmtId="4" fontId="123" fillId="0" borderId="49" xfId="0" applyNumberFormat="1" applyFont="1" applyFill="1" applyBorder="1" applyAlignment="1">
      <alignment vertical="center"/>
    </xf>
    <xf numFmtId="4" fontId="124" fillId="0" borderId="17" xfId="0" applyNumberFormat="1" applyFont="1" applyBorder="1" applyAlignment="1">
      <alignment vertical="center"/>
    </xf>
    <xf numFmtId="4" fontId="124" fillId="0" borderId="15" xfId="0" applyNumberFormat="1" applyFont="1" applyBorder="1" applyAlignment="1">
      <alignment horizontal="right" vertical="center"/>
    </xf>
    <xf numFmtId="4" fontId="124" fillId="0" borderId="17" xfId="0" applyNumberFormat="1" applyFont="1" applyBorder="1" applyAlignment="1">
      <alignment horizontal="right" vertical="center"/>
    </xf>
    <xf numFmtId="4" fontId="136" fillId="0" borderId="80" xfId="0" applyNumberFormat="1" applyFont="1" applyBorder="1" applyAlignment="1">
      <alignment vertical="center"/>
    </xf>
    <xf numFmtId="4" fontId="123" fillId="0" borderId="39" xfId="0" applyNumberFormat="1" applyFont="1" applyFill="1" applyBorder="1" applyAlignment="1">
      <alignment vertical="center" wrapText="1"/>
    </xf>
    <xf numFmtId="4" fontId="123" fillId="0" borderId="27" xfId="0" applyNumberFormat="1" applyFont="1" applyFill="1" applyBorder="1" applyAlignment="1">
      <alignment horizontal="right" vertical="center" wrapText="1"/>
    </xf>
    <xf numFmtId="4" fontId="123" fillId="0" borderId="30" xfId="0" applyNumberFormat="1" applyFont="1" applyFill="1" applyBorder="1" applyAlignment="1">
      <alignment horizontal="right" vertical="center"/>
    </xf>
    <xf numFmtId="4" fontId="123" fillId="0" borderId="39" xfId="0" applyNumberFormat="1" applyFont="1" applyBorder="1" applyAlignment="1">
      <alignment horizontal="right" vertical="center"/>
    </xf>
    <xf numFmtId="4" fontId="168" fillId="0" borderId="29" xfId="0" applyNumberFormat="1" applyFont="1" applyFill="1" applyBorder="1" applyAlignment="1">
      <alignment horizontal="right" vertical="center" wrapText="1"/>
    </xf>
    <xf numFmtId="4" fontId="168" fillId="0" borderId="50" xfId="0" applyNumberFormat="1" applyFont="1" applyFill="1" applyBorder="1" applyAlignment="1">
      <alignment horizontal="right" vertical="center" wrapText="1"/>
    </xf>
    <xf numFmtId="4" fontId="123" fillId="0" borderId="15" xfId="0" applyNumberFormat="1" applyFont="1" applyFill="1" applyBorder="1" applyAlignment="1">
      <alignment horizontal="right" vertical="center"/>
    </xf>
    <xf numFmtId="4" fontId="128" fillId="0" borderId="0" xfId="0" applyNumberFormat="1" applyFont="1" applyAlignment="1">
      <alignment horizontal="center" vertical="center"/>
    </xf>
    <xf numFmtId="4" fontId="124" fillId="0" borderId="0" xfId="0" applyNumberFormat="1" applyFont="1" applyBorder="1" applyAlignment="1">
      <alignment vertical="center"/>
    </xf>
    <xf numFmtId="4" fontId="113" fillId="0" borderId="0" xfId="0" applyNumberFormat="1" applyFont="1" applyAlignment="1">
      <alignment vertical="center"/>
    </xf>
    <xf numFmtId="0" fontId="123" fillId="0" borderId="34" xfId="0" applyFont="1" applyFill="1" applyBorder="1" applyAlignment="1">
      <alignment horizontal="center" vertical="center"/>
    </xf>
    <xf numFmtId="4" fontId="127" fillId="0" borderId="49" xfId="0" applyNumberFormat="1" applyFont="1" applyFill="1" applyBorder="1" applyAlignment="1">
      <alignment vertical="center"/>
    </xf>
    <xf numFmtId="4" fontId="123" fillId="0" borderId="0" xfId="0" applyNumberFormat="1" applyFont="1" applyFill="1" applyBorder="1" applyAlignment="1">
      <alignment horizontal="center" vertical="center" wrapText="1"/>
    </xf>
    <xf numFmtId="0" fontId="123" fillId="0" borderId="0" xfId="0" applyFont="1" applyFill="1" applyBorder="1" applyAlignment="1">
      <alignment horizontal="center" vertical="center"/>
    </xf>
    <xf numFmtId="0" fontId="123" fillId="0" borderId="22" xfId="0" applyFont="1" applyFill="1" applyBorder="1" applyAlignment="1">
      <alignment horizontal="center" vertical="center"/>
    </xf>
    <xf numFmtId="0" fontId="123" fillId="0" borderId="39" xfId="0" applyFont="1" applyFill="1" applyBorder="1" applyAlignment="1">
      <alignment horizontal="center" vertical="center"/>
    </xf>
    <xf numFmtId="0" fontId="113" fillId="0" borderId="38" xfId="0" applyFont="1" applyBorder="1" applyAlignment="1">
      <alignment horizontal="center" vertical="center"/>
    </xf>
    <xf numFmtId="4" fontId="123" fillId="0" borderId="18" xfId="0" applyNumberFormat="1" applyFont="1" applyFill="1" applyBorder="1" applyAlignment="1">
      <alignment horizontal="center" vertical="center" wrapText="1"/>
    </xf>
    <xf numFmtId="4" fontId="50" fillId="2" borderId="32" xfId="0" applyNumberFormat="1" applyFont="1" applyFill="1" applyBorder="1" applyAlignment="1">
      <alignment vertical="center"/>
    </xf>
    <xf numFmtId="4" fontId="50" fillId="2" borderId="22" xfId="0" applyNumberFormat="1" applyFont="1" applyFill="1" applyBorder="1" applyAlignment="1">
      <alignment horizontal="right" vertical="center"/>
    </xf>
    <xf numFmtId="4" fontId="50" fillId="0" borderId="48" xfId="0" applyNumberFormat="1" applyFont="1" applyBorder="1" applyAlignment="1">
      <alignment vertical="center"/>
    </xf>
    <xf numFmtId="4" fontId="50" fillId="2" borderId="33" xfId="0" applyNumberFormat="1" applyFont="1" applyFill="1" applyBorder="1" applyAlignment="1">
      <alignment vertical="center"/>
    </xf>
    <xf numFmtId="4" fontId="50" fillId="0" borderId="37" xfId="0" applyNumberFormat="1" applyFont="1" applyBorder="1" applyAlignment="1">
      <alignment vertical="center"/>
    </xf>
    <xf numFmtId="4" fontId="50" fillId="2" borderId="2" xfId="0" applyNumberFormat="1" applyFont="1" applyFill="1" applyBorder="1" applyAlignment="1">
      <alignment horizontal="right" vertical="center"/>
    </xf>
    <xf numFmtId="4" fontId="50" fillId="0" borderId="2" xfId="0" applyNumberFormat="1" applyFont="1" applyBorder="1" applyAlignment="1">
      <alignment horizontal="right" vertical="center"/>
    </xf>
    <xf numFmtId="4" fontId="50" fillId="0" borderId="2" xfId="0" applyNumberFormat="1" applyFont="1" applyBorder="1" applyAlignment="1">
      <alignment vertical="center"/>
    </xf>
    <xf numFmtId="4" fontId="50" fillId="0" borderId="24" xfId="0" applyNumberFormat="1" applyFont="1" applyBorder="1" applyAlignment="1">
      <alignment horizontal="right" vertical="center"/>
    </xf>
    <xf numFmtId="4" fontId="50" fillId="0" borderId="7" xfId="0" applyNumberFormat="1" applyFont="1" applyBorder="1" applyAlignment="1">
      <alignment horizontal="right" vertical="center"/>
    </xf>
    <xf numFmtId="4" fontId="50" fillId="2" borderId="22" xfId="0" applyNumberFormat="1" applyFont="1" applyFill="1" applyBorder="1" applyAlignment="1">
      <alignment vertical="center"/>
    </xf>
    <xf numFmtId="4" fontId="50" fillId="0" borderId="18" xfId="0" applyNumberFormat="1" applyFont="1" applyBorder="1" applyAlignment="1">
      <alignment vertical="center"/>
    </xf>
    <xf numFmtId="4" fontId="50" fillId="0" borderId="6" xfId="0" applyNumberFormat="1" applyFont="1" applyBorder="1" applyAlignment="1">
      <alignment horizontal="right" vertical="center"/>
    </xf>
    <xf numFmtId="4" fontId="50" fillId="2" borderId="5" xfId="0" applyNumberFormat="1" applyFont="1" applyFill="1" applyBorder="1" applyAlignment="1">
      <alignment horizontal="right" vertical="center"/>
    </xf>
    <xf numFmtId="4" fontId="50" fillId="0" borderId="2" xfId="0" applyNumberFormat="1" applyFont="1" applyFill="1" applyBorder="1" applyAlignment="1">
      <alignment horizontal="right" vertical="center"/>
    </xf>
    <xf numFmtId="4" fontId="50" fillId="0" borderId="33" xfId="0" applyNumberFormat="1" applyFont="1" applyBorder="1" applyAlignment="1">
      <alignment horizontal="right" vertical="center"/>
    </xf>
    <xf numFmtId="4" fontId="50" fillId="2" borderId="37" xfId="0" applyNumberFormat="1" applyFont="1" applyFill="1" applyBorder="1" applyAlignment="1">
      <alignment horizontal="right" vertical="center"/>
    </xf>
    <xf numFmtId="4" fontId="50" fillId="0" borderId="22" xfId="0" applyNumberFormat="1" applyFont="1" applyFill="1" applyBorder="1" applyAlignment="1">
      <alignment horizontal="right" vertical="center"/>
    </xf>
    <xf numFmtId="4" fontId="50" fillId="0" borderId="24" xfId="0" applyNumberFormat="1" applyFont="1" applyFill="1" applyBorder="1" applyAlignment="1">
      <alignment horizontal="right" vertical="center"/>
    </xf>
    <xf numFmtId="4" fontId="50" fillId="2" borderId="6" xfId="0" applyNumberFormat="1" applyFont="1" applyFill="1" applyBorder="1" applyAlignment="1">
      <alignment horizontal="right" vertical="center"/>
    </xf>
    <xf numFmtId="4" fontId="50" fillId="0" borderId="39" xfId="0" applyNumberFormat="1" applyFont="1" applyFill="1" applyBorder="1" applyAlignment="1">
      <alignment horizontal="right" vertical="center"/>
    </xf>
    <xf numFmtId="4" fontId="50" fillId="0" borderId="34" xfId="0" applyNumberFormat="1" applyFont="1" applyFill="1" applyBorder="1" applyAlignment="1">
      <alignment horizontal="right" vertical="center"/>
    </xf>
    <xf numFmtId="4" fontId="50" fillId="2" borderId="10" xfId="0" applyNumberFormat="1" applyFont="1" applyFill="1" applyBorder="1" applyAlignment="1">
      <alignment horizontal="right" vertical="center"/>
    </xf>
    <xf numFmtId="4" fontId="50" fillId="0" borderId="22" xfId="0" applyNumberFormat="1" applyFont="1" applyFill="1" applyBorder="1" applyAlignment="1">
      <alignment horizontal="right" vertical="center" wrapText="1"/>
    </xf>
    <xf numFmtId="4" fontId="123" fillId="0" borderId="39" xfId="0" applyNumberFormat="1" applyFont="1" applyFill="1" applyBorder="1" applyAlignment="1">
      <alignment horizontal="right" vertical="center"/>
    </xf>
    <xf numFmtId="4" fontId="113" fillId="5" borderId="54" xfId="0" applyNumberFormat="1" applyFont="1" applyFill="1" applyBorder="1" applyAlignment="1">
      <alignment horizontal="right" vertical="center"/>
    </xf>
    <xf numFmtId="4" fontId="113" fillId="5" borderId="61" xfId="0" applyNumberFormat="1" applyFont="1" applyFill="1" applyBorder="1" applyAlignment="1">
      <alignment horizontal="right" vertical="center"/>
    </xf>
    <xf numFmtId="4" fontId="113" fillId="17" borderId="54" xfId="0" applyNumberFormat="1" applyFont="1" applyFill="1" applyBorder="1" applyAlignment="1">
      <alignment horizontal="right" vertical="center"/>
    </xf>
    <xf numFmtId="4" fontId="148" fillId="0" borderId="2" xfId="0" applyNumberFormat="1" applyFont="1" applyFill="1" applyBorder="1" applyAlignment="1">
      <alignment horizontal="right" vertical="center"/>
    </xf>
    <xf numFmtId="4" fontId="171" fillId="0" borderId="30" xfId="0" applyNumberFormat="1" applyFont="1" applyFill="1" applyBorder="1" applyAlignment="1">
      <alignment horizontal="right" vertical="center"/>
    </xf>
    <xf numFmtId="0" fontId="172" fillId="0" borderId="79" xfId="0" applyFont="1" applyFill="1" applyBorder="1" applyAlignment="1">
      <alignment horizontal="right" vertical="center" wrapText="1"/>
    </xf>
    <xf numFmtId="0" fontId="172" fillId="0" borderId="30" xfId="0" applyFont="1" applyFill="1" applyBorder="1" applyAlignment="1">
      <alignment horizontal="right" vertical="center" wrapText="1"/>
    </xf>
    <xf numFmtId="10" fontId="132" fillId="17" borderId="15" xfId="0" applyNumberFormat="1" applyFont="1" applyFill="1" applyBorder="1" applyAlignment="1">
      <alignment horizontal="center" vertical="center"/>
    </xf>
    <xf numFmtId="10" fontId="132" fillId="0" borderId="19" xfId="0" applyNumberFormat="1" applyFont="1" applyBorder="1" applyAlignment="1">
      <alignment horizontal="center" vertical="center"/>
    </xf>
    <xf numFmtId="4" fontId="141" fillId="20" borderId="1" xfId="0" applyNumberFormat="1" applyFont="1" applyFill="1" applyBorder="1" applyAlignment="1">
      <alignment horizontal="right" vertical="center"/>
    </xf>
    <xf numFmtId="4" fontId="147" fillId="20" borderId="26" xfId="0" applyNumberFormat="1" applyFont="1" applyFill="1" applyBorder="1" applyAlignment="1">
      <alignment horizontal="right" vertical="center"/>
    </xf>
    <xf numFmtId="4" fontId="141" fillId="5" borderId="33" xfId="0" applyNumberFormat="1" applyFont="1" applyFill="1" applyBorder="1" applyAlignment="1">
      <alignment horizontal="right" vertical="center" wrapText="1"/>
    </xf>
    <xf numFmtId="4" fontId="141" fillId="5" borderId="33" xfId="0" applyNumberFormat="1" applyFont="1" applyFill="1" applyBorder="1" applyAlignment="1">
      <alignment horizontal="right" vertical="center"/>
    </xf>
    <xf numFmtId="4" fontId="141" fillId="5" borderId="50" xfId="0" applyNumberFormat="1" applyFont="1" applyFill="1" applyBorder="1" applyAlignment="1">
      <alignment horizontal="right" vertical="center"/>
    </xf>
    <xf numFmtId="4" fontId="132" fillId="5" borderId="37" xfId="0" applyNumberFormat="1" applyFont="1" applyFill="1" applyBorder="1" applyAlignment="1">
      <alignment horizontal="right" vertical="center"/>
    </xf>
    <xf numFmtId="10" fontId="132" fillId="5" borderId="33" xfId="0" applyNumberFormat="1" applyFont="1" applyFill="1" applyBorder="1" applyAlignment="1">
      <alignment horizontal="center" vertical="center"/>
    </xf>
    <xf numFmtId="10" fontId="132" fillId="5" borderId="50" xfId="0" applyNumberFormat="1" applyFont="1" applyFill="1" applyBorder="1" applyAlignment="1">
      <alignment horizontal="center" vertical="center"/>
    </xf>
    <xf numFmtId="4" fontId="124" fillId="0" borderId="15" xfId="0" applyNumberFormat="1" applyFont="1" applyFill="1" applyBorder="1" applyAlignment="1">
      <alignment horizontal="right" vertical="center" wrapText="1"/>
    </xf>
    <xf numFmtId="4" fontId="170" fillId="0" borderId="15" xfId="0" applyNumberFormat="1" applyFont="1" applyFill="1" applyBorder="1" applyAlignment="1">
      <alignment horizontal="right" vertical="top" wrapText="1"/>
    </xf>
    <xf numFmtId="4" fontId="169" fillId="0" borderId="50" xfId="0" applyNumberFormat="1" applyFont="1" applyFill="1" applyBorder="1" applyAlignment="1">
      <alignment horizontal="right" vertical="center" wrapText="1"/>
    </xf>
    <xf numFmtId="4" fontId="124" fillId="0" borderId="50" xfId="0" applyNumberFormat="1" applyFont="1" applyFill="1" applyBorder="1" applyAlignment="1">
      <alignment vertical="center" wrapText="1"/>
    </xf>
    <xf numFmtId="0" fontId="145" fillId="19" borderId="12" xfId="0" applyFont="1" applyFill="1" applyBorder="1" applyAlignment="1">
      <alignment horizontal="left" vertical="center" wrapText="1"/>
    </xf>
    <xf numFmtId="0" fontId="146" fillId="19" borderId="12" xfId="0" applyFont="1" applyFill="1" applyBorder="1" applyAlignment="1">
      <alignment horizontal="center" vertical="center" wrapText="1"/>
    </xf>
    <xf numFmtId="4" fontId="123" fillId="0" borderId="5" xfId="0" applyNumberFormat="1" applyFont="1" applyFill="1" applyBorder="1" applyAlignment="1">
      <alignment horizontal="right" vertical="center"/>
    </xf>
    <xf numFmtId="4" fontId="117" fillId="0" borderId="15" xfId="0" applyNumberFormat="1" applyFont="1" applyFill="1" applyBorder="1" applyAlignment="1">
      <alignment horizontal="right" vertical="top" wrapText="1"/>
    </xf>
    <xf numFmtId="4" fontId="170" fillId="0" borderId="49" xfId="0" applyNumberFormat="1" applyFont="1" applyFill="1" applyBorder="1" applyAlignment="1">
      <alignment horizontal="right" vertical="top" wrapText="1"/>
    </xf>
    <xf numFmtId="4" fontId="124" fillId="0" borderId="5" xfId="0" applyNumberFormat="1" applyFont="1" applyFill="1" applyBorder="1" applyAlignment="1">
      <alignment horizontal="right" vertical="center"/>
    </xf>
    <xf numFmtId="10" fontId="106" fillId="0" borderId="24" xfId="0" applyNumberFormat="1" applyFont="1" applyBorder="1" applyAlignment="1">
      <alignment horizontal="center" vertical="center"/>
    </xf>
    <xf numFmtId="0" fontId="123" fillId="0" borderId="50" xfId="0" applyFont="1" applyBorder="1" applyAlignment="1">
      <alignment vertical="center" wrapText="1"/>
    </xf>
    <xf numFmtId="10" fontId="0" fillId="0" borderId="33" xfId="0" applyNumberFormat="1" applyBorder="1" applyAlignment="1">
      <alignment horizontal="center" vertical="center"/>
    </xf>
    <xf numFmtId="0" fontId="123" fillId="0" borderId="31" xfId="0" applyFont="1" applyFill="1" applyBorder="1" applyAlignment="1">
      <alignment vertical="center" wrapText="1"/>
    </xf>
    <xf numFmtId="0" fontId="123" fillId="0" borderId="17" xfId="0" applyFont="1" applyBorder="1" applyAlignment="1">
      <alignment horizontal="left" vertical="center" wrapText="1"/>
    </xf>
    <xf numFmtId="0" fontId="123" fillId="0" borderId="12" xfId="0" applyFont="1" applyFill="1" applyBorder="1" applyAlignment="1">
      <alignment vertical="center" wrapText="1"/>
    </xf>
    <xf numFmtId="14" fontId="123" fillId="0" borderId="5" xfId="0" applyNumberFormat="1" applyFont="1" applyFill="1" applyBorder="1" applyAlignment="1">
      <alignment vertical="center" wrapText="1"/>
    </xf>
    <xf numFmtId="0" fontId="49" fillId="2" borderId="40" xfId="0" applyFont="1" applyFill="1" applyBorder="1" applyAlignment="1">
      <alignment horizontal="left" vertical="center" wrapText="1"/>
    </xf>
    <xf numFmtId="0" fontId="49" fillId="2" borderId="20" xfId="0" applyFont="1" applyFill="1" applyBorder="1" applyAlignment="1">
      <alignment horizontal="left" vertical="center" wrapText="1"/>
    </xf>
    <xf numFmtId="4" fontId="50" fillId="2" borderId="18" xfId="0" applyNumberFormat="1" applyFont="1" applyFill="1" applyBorder="1" applyAlignment="1">
      <alignment horizontal="right" vertical="center"/>
    </xf>
    <xf numFmtId="0" fontId="49" fillId="0" borderId="18" xfId="0" applyFont="1" applyFill="1" applyBorder="1" applyAlignment="1">
      <alignment horizontal="left" vertical="center" wrapText="1"/>
    </xf>
    <xf numFmtId="4" fontId="124" fillId="0" borderId="15" xfId="0" applyNumberFormat="1" applyFont="1" applyFill="1" applyBorder="1" applyAlignment="1">
      <alignment horizontal="right" vertical="center"/>
    </xf>
    <xf numFmtId="4" fontId="113" fillId="0" borderId="57" xfId="0" applyNumberFormat="1" applyFont="1" applyBorder="1" applyAlignment="1">
      <alignment horizontal="right" vertical="center"/>
    </xf>
    <xf numFmtId="4" fontId="123" fillId="0" borderId="34" xfId="0" applyNumberFormat="1" applyFont="1" applyFill="1" applyBorder="1" applyAlignment="1">
      <alignment horizontal="center" vertical="center"/>
    </xf>
    <xf numFmtId="4" fontId="123" fillId="0" borderId="22" xfId="0" applyNumberFormat="1" applyFont="1" applyFill="1" applyBorder="1" applyAlignment="1">
      <alignment horizontal="center" vertical="center"/>
    </xf>
    <xf numFmtId="4" fontId="123" fillId="0" borderId="54" xfId="0" applyNumberFormat="1" applyFont="1" applyBorder="1" applyAlignment="1">
      <alignment horizontal="center" vertical="center"/>
    </xf>
    <xf numFmtId="4" fontId="50" fillId="2" borderId="33" xfId="0" applyNumberFormat="1" applyFont="1" applyFill="1" applyBorder="1" applyAlignment="1">
      <alignment horizontal="right" vertical="center"/>
    </xf>
    <xf numFmtId="4" fontId="50" fillId="0" borderId="37" xfId="0" applyNumberFormat="1" applyFont="1" applyBorder="1" applyAlignment="1">
      <alignment horizontal="right" vertical="center"/>
    </xf>
    <xf numFmtId="4" fontId="124" fillId="2" borderId="2" xfId="0" applyNumberFormat="1" applyFont="1" applyFill="1" applyBorder="1" applyAlignment="1">
      <alignment horizontal="right" vertical="center"/>
    </xf>
    <xf numFmtId="4" fontId="124" fillId="2" borderId="0" xfId="0" applyNumberFormat="1" applyFont="1" applyFill="1" applyBorder="1" applyAlignment="1">
      <alignment horizontal="right" vertical="center"/>
    </xf>
    <xf numFmtId="4" fontId="117" fillId="0" borderId="0" xfId="0" applyNumberFormat="1" applyFont="1" applyFill="1" applyBorder="1" applyAlignment="1">
      <alignment horizontal="center" vertical="center"/>
    </xf>
    <xf numFmtId="4" fontId="117" fillId="0" borderId="0" xfId="0" applyNumberFormat="1" applyFont="1" applyBorder="1" applyAlignment="1">
      <alignment vertical="center"/>
    </xf>
    <xf numFmtId="4" fontId="117" fillId="0" borderId="0" xfId="0" applyNumberFormat="1" applyFont="1" applyBorder="1" applyAlignment="1">
      <alignment horizontal="right" vertical="center" wrapText="1"/>
    </xf>
    <xf numFmtId="0" fontId="117" fillId="0" borderId="0" xfId="0" applyFont="1" applyFill="1" applyAlignment="1">
      <alignment horizontal="center" vertical="center"/>
    </xf>
    <xf numFmtId="4" fontId="117" fillId="0" borderId="0" xfId="0" applyNumberFormat="1" applyFont="1" applyAlignment="1">
      <alignment vertical="center"/>
    </xf>
    <xf numFmtId="4" fontId="123" fillId="0" borderId="33" xfId="0" applyNumberFormat="1" applyFont="1" applyFill="1" applyBorder="1" applyAlignment="1">
      <alignment vertical="center"/>
    </xf>
    <xf numFmtId="0" fontId="106" fillId="2" borderId="1" xfId="0" applyFont="1" applyFill="1" applyBorder="1" applyAlignment="1">
      <alignment horizontal="left" vertical="center" wrapText="1"/>
    </xf>
    <xf numFmtId="0" fontId="48" fillId="2" borderId="1" xfId="0" applyFont="1" applyFill="1" applyBorder="1" applyAlignment="1">
      <alignment horizontal="left" vertical="center" wrapText="1"/>
    </xf>
    <xf numFmtId="0" fontId="123" fillId="0" borderId="16" xfId="0" applyFont="1" applyFill="1" applyBorder="1" applyAlignment="1">
      <alignment horizontal="left" vertical="center" wrapText="1"/>
    </xf>
    <xf numFmtId="4" fontId="123" fillId="0" borderId="24" xfId="0" applyNumberFormat="1" applyFont="1" applyFill="1" applyBorder="1" applyAlignment="1">
      <alignment horizontal="right" vertical="center"/>
    </xf>
    <xf numFmtId="0" fontId="123" fillId="0" borderId="24" xfId="0" applyFont="1" applyFill="1" applyBorder="1" applyAlignment="1">
      <alignment horizontal="left" vertical="center" wrapText="1"/>
    </xf>
    <xf numFmtId="0" fontId="123" fillId="0" borderId="40" xfId="0" applyFont="1" applyFill="1" applyBorder="1" applyAlignment="1">
      <alignment horizontal="left" vertical="center" wrapText="1"/>
    </xf>
    <xf numFmtId="4" fontId="123" fillId="0" borderId="1" xfId="0" applyNumberFormat="1" applyFont="1" applyFill="1" applyBorder="1" applyAlignment="1">
      <alignment horizontal="right" vertical="center" wrapText="1"/>
    </xf>
    <xf numFmtId="4" fontId="124" fillId="0" borderId="17" xfId="0" applyNumberFormat="1" applyFont="1" applyFill="1" applyBorder="1" applyAlignment="1">
      <alignment vertical="center" wrapText="1"/>
    </xf>
    <xf numFmtId="0" fontId="163" fillId="0" borderId="22" xfId="0" applyFont="1" applyFill="1" applyBorder="1" applyAlignment="1">
      <alignment vertical="center" wrapText="1"/>
    </xf>
    <xf numFmtId="4" fontId="154" fillId="0" borderId="50" xfId="0" applyNumberFormat="1" applyFont="1" applyFill="1" applyBorder="1" applyAlignment="1">
      <alignment horizontal="right" wrapText="1"/>
    </xf>
    <xf numFmtId="4" fontId="123" fillId="0" borderId="30" xfId="0" applyNumberFormat="1" applyFont="1" applyFill="1" applyBorder="1" applyAlignment="1">
      <alignment horizontal="left" vertical="center" wrapText="1"/>
    </xf>
    <xf numFmtId="4" fontId="123" fillId="0" borderId="30" xfId="0" applyNumberFormat="1" applyFont="1" applyBorder="1" applyAlignment="1">
      <alignment horizontal="right" vertical="center"/>
    </xf>
    <xf numFmtId="4" fontId="123" fillId="2" borderId="30" xfId="0" applyNumberFormat="1" applyFont="1" applyFill="1" applyBorder="1" applyAlignment="1">
      <alignment horizontal="right" vertical="center"/>
    </xf>
    <xf numFmtId="4" fontId="50" fillId="0" borderId="18" xfId="0" applyNumberFormat="1" applyFont="1" applyFill="1" applyBorder="1" applyAlignment="1">
      <alignment horizontal="right" vertical="center"/>
    </xf>
    <xf numFmtId="4" fontId="123" fillId="2" borderId="38" xfId="0" applyNumberFormat="1" applyFont="1" applyFill="1" applyBorder="1" applyAlignment="1">
      <alignment horizontal="right" vertical="center"/>
    </xf>
    <xf numFmtId="0" fontId="46" fillId="2" borderId="1" xfId="0" applyFont="1" applyFill="1" applyBorder="1" applyAlignment="1">
      <alignment horizontal="left" vertical="center" wrapText="1"/>
    </xf>
    <xf numFmtId="0" fontId="46" fillId="2" borderId="4" xfId="0" applyFont="1" applyFill="1" applyBorder="1" applyAlignment="1">
      <alignment horizontal="left" vertical="center" wrapText="1"/>
    </xf>
    <xf numFmtId="10" fontId="106" fillId="0" borderId="24" xfId="0" applyNumberFormat="1" applyFont="1" applyBorder="1" applyAlignment="1">
      <alignment horizontal="center" vertical="center"/>
    </xf>
    <xf numFmtId="4" fontId="124" fillId="2" borderId="50" xfId="0" applyNumberFormat="1" applyFont="1" applyFill="1" applyBorder="1" applyAlignment="1">
      <alignment horizontal="right" vertical="center"/>
    </xf>
    <xf numFmtId="4" fontId="123" fillId="2" borderId="31" xfId="0" applyNumberFormat="1" applyFont="1" applyFill="1" applyBorder="1" applyAlignment="1">
      <alignment horizontal="right" vertical="center" wrapText="1"/>
    </xf>
    <xf numFmtId="4" fontId="173" fillId="0" borderId="0" xfId="0" applyNumberFormat="1" applyFont="1"/>
    <xf numFmtId="14" fontId="123" fillId="0" borderId="12" xfId="0" applyNumberFormat="1" applyFont="1" applyFill="1" applyBorder="1" applyAlignment="1">
      <alignment horizontal="left" vertical="center" wrapText="1"/>
    </xf>
    <xf numFmtId="10" fontId="106" fillId="0" borderId="24" xfId="0" applyNumberFormat="1" applyFont="1" applyBorder="1" applyAlignment="1">
      <alignment horizontal="center" vertical="center"/>
    </xf>
    <xf numFmtId="0" fontId="0" fillId="0" borderId="4" xfId="0" applyBorder="1" applyAlignment="1">
      <alignment horizontal="left" vertical="center" wrapText="1"/>
    </xf>
    <xf numFmtId="4" fontId="50" fillId="0" borderId="24" xfId="0" applyNumberFormat="1" applyFont="1" applyFill="1" applyBorder="1" applyAlignment="1">
      <alignment horizontal="right" vertical="center" wrapText="1"/>
    </xf>
    <xf numFmtId="0" fontId="45" fillId="2" borderId="1" xfId="0" applyFont="1" applyFill="1" applyBorder="1" applyAlignment="1">
      <alignment horizontal="left" vertical="center" wrapText="1"/>
    </xf>
    <xf numFmtId="0" fontId="45" fillId="2" borderId="2" xfId="0" applyFont="1" applyFill="1" applyBorder="1" applyAlignment="1">
      <alignment horizontal="left" vertical="center" wrapText="1"/>
    </xf>
    <xf numFmtId="0" fontId="123" fillId="0" borderId="2" xfId="9" applyFont="1" applyBorder="1" applyAlignment="1">
      <alignment vertical="center" wrapText="1"/>
    </xf>
    <xf numFmtId="4" fontId="0" fillId="0" borderId="0" xfId="0" applyNumberFormat="1" applyBorder="1"/>
    <xf numFmtId="0" fontId="123" fillId="0" borderId="46" xfId="0" applyFont="1" applyFill="1" applyBorder="1" applyAlignment="1">
      <alignment vertical="center" wrapText="1"/>
    </xf>
    <xf numFmtId="0" fontId="123" fillId="0" borderId="39" xfId="0" applyFont="1" applyFill="1" applyBorder="1" applyAlignment="1">
      <alignment vertical="center" wrapText="1"/>
    </xf>
    <xf numFmtId="4" fontId="128" fillId="0" borderId="0" xfId="0" applyNumberFormat="1" applyFont="1"/>
    <xf numFmtId="4" fontId="127" fillId="0" borderId="0" xfId="0" applyNumberFormat="1" applyFont="1" applyFill="1" applyBorder="1" applyAlignment="1">
      <alignment vertical="center"/>
    </xf>
    <xf numFmtId="4" fontId="171" fillId="0" borderId="0" xfId="0" applyNumberFormat="1" applyFont="1" applyFill="1" applyBorder="1" applyAlignment="1">
      <alignment horizontal="right" vertical="center"/>
    </xf>
    <xf numFmtId="4" fontId="136" fillId="0" borderId="0" xfId="0" applyNumberFormat="1" applyFont="1" applyBorder="1" applyAlignment="1">
      <alignment vertical="center"/>
    </xf>
    <xf numFmtId="4" fontId="113" fillId="0" borderId="0" xfId="0" applyNumberFormat="1" applyFont="1" applyBorder="1" applyAlignment="1">
      <alignment horizontal="right" vertical="center"/>
    </xf>
    <xf numFmtId="4" fontId="0" fillId="0" borderId="0" xfId="0" applyNumberFormat="1" applyBorder="1" applyAlignment="1">
      <alignment horizontal="center"/>
    </xf>
    <xf numFmtId="4" fontId="123" fillId="0" borderId="0" xfId="0" applyNumberFormat="1" applyFont="1" applyFill="1" applyBorder="1" applyAlignment="1">
      <alignment horizontal="right" vertical="center" wrapText="1"/>
    </xf>
    <xf numFmtId="0" fontId="43" fillId="2" borderId="2" xfId="0" applyFont="1" applyFill="1" applyBorder="1" applyAlignment="1">
      <alignment horizontal="left" vertical="center" wrapText="1"/>
    </xf>
    <xf numFmtId="0" fontId="146" fillId="18" borderId="2" xfId="0" applyFont="1" applyFill="1" applyBorder="1" applyAlignment="1">
      <alignment horizontal="center" vertical="center" wrapText="1"/>
    </xf>
    <xf numFmtId="0" fontId="123" fillId="0" borderId="20" xfId="0" applyFont="1" applyFill="1" applyBorder="1" applyAlignment="1">
      <alignment horizontal="left" vertical="center" wrapText="1"/>
    </xf>
    <xf numFmtId="0" fontId="123" fillId="0" borderId="1" xfId="0" applyFont="1" applyFill="1" applyBorder="1" applyAlignment="1">
      <alignment horizontal="left" vertical="center" wrapText="1"/>
    </xf>
    <xf numFmtId="4" fontId="123" fillId="0" borderId="20" xfId="0" applyNumberFormat="1" applyFont="1" applyFill="1" applyBorder="1" applyAlignment="1">
      <alignment horizontal="right" vertical="center"/>
    </xf>
    <xf numFmtId="10" fontId="123" fillId="0" borderId="24" xfId="0" applyNumberFormat="1" applyFont="1" applyFill="1" applyBorder="1" applyAlignment="1">
      <alignment horizontal="center" vertical="center"/>
    </xf>
    <xf numFmtId="4" fontId="123" fillId="0" borderId="20" xfId="0" applyNumberFormat="1" applyFont="1" applyFill="1" applyBorder="1" applyAlignment="1">
      <alignment horizontal="left" vertical="center"/>
    </xf>
    <xf numFmtId="0" fontId="42" fillId="0" borderId="1" xfId="0" applyFont="1" applyFill="1" applyBorder="1" applyAlignment="1">
      <alignment horizontal="left" vertical="center" wrapText="1"/>
    </xf>
    <xf numFmtId="4" fontId="42" fillId="0" borderId="22" xfId="0" applyNumberFormat="1" applyFont="1" applyFill="1" applyBorder="1" applyAlignment="1">
      <alignment vertical="center"/>
    </xf>
    <xf numFmtId="4" fontId="42" fillId="0" borderId="24" xfId="0" applyNumberFormat="1" applyFont="1" applyFill="1" applyBorder="1" applyAlignment="1">
      <alignment vertical="center"/>
    </xf>
    <xf numFmtId="4" fontId="42" fillId="0" borderId="30" xfId="0" applyNumberFormat="1" applyFont="1" applyFill="1" applyBorder="1" applyAlignment="1">
      <alignment horizontal="right" vertical="center"/>
    </xf>
    <xf numFmtId="10" fontId="42" fillId="0" borderId="22" xfId="0" applyNumberFormat="1" applyFont="1" applyFill="1" applyBorder="1" applyAlignment="1">
      <alignment horizontal="center" vertical="center"/>
    </xf>
    <xf numFmtId="0" fontId="42" fillId="0" borderId="22" xfId="0" applyFont="1" applyFill="1" applyBorder="1" applyAlignment="1">
      <alignment vertical="center" wrapText="1"/>
    </xf>
    <xf numFmtId="0" fontId="42" fillId="0" borderId="2" xfId="0" applyFont="1" applyFill="1" applyBorder="1" applyAlignment="1">
      <alignment horizontal="left" vertical="center" wrapText="1"/>
    </xf>
    <xf numFmtId="4" fontId="42" fillId="0" borderId="22" xfId="0" applyNumberFormat="1" applyFont="1" applyFill="1" applyBorder="1" applyAlignment="1">
      <alignment horizontal="right" vertical="center"/>
    </xf>
    <xf numFmtId="4" fontId="42" fillId="0" borderId="30" xfId="0" applyNumberFormat="1" applyFont="1" applyFill="1" applyBorder="1" applyAlignment="1">
      <alignment vertical="center"/>
    </xf>
    <xf numFmtId="4" fontId="42" fillId="0" borderId="37" xfId="0" applyNumberFormat="1" applyFont="1" applyFill="1" applyBorder="1" applyAlignment="1">
      <alignment vertical="center"/>
    </xf>
    <xf numFmtId="10" fontId="42" fillId="0" borderId="24" xfId="0" applyNumberFormat="1" applyFont="1" applyFill="1" applyBorder="1" applyAlignment="1">
      <alignment horizontal="center" vertical="center"/>
    </xf>
    <xf numFmtId="0" fontId="42" fillId="0" borderId="3" xfId="0" applyFont="1" applyFill="1" applyBorder="1" applyAlignment="1">
      <alignment horizontal="left" vertical="center" wrapText="1"/>
    </xf>
    <xf numFmtId="0" fontId="42" fillId="0" borderId="6" xfId="0" applyFont="1" applyFill="1" applyBorder="1" applyAlignment="1">
      <alignment horizontal="left" vertical="center" wrapText="1"/>
    </xf>
    <xf numFmtId="4" fontId="42" fillId="0" borderId="39" xfId="0" applyNumberFormat="1" applyFont="1" applyFill="1" applyBorder="1" applyAlignment="1">
      <alignment horizontal="right" vertical="center" wrapText="1"/>
    </xf>
    <xf numFmtId="4" fontId="42" fillId="0" borderId="30" xfId="0" applyNumberFormat="1" applyFont="1" applyFill="1" applyBorder="1" applyAlignment="1">
      <alignment horizontal="right" vertical="center" wrapText="1"/>
    </xf>
    <xf numFmtId="4" fontId="42" fillId="0" borderId="39" xfId="0" applyNumberFormat="1" applyFont="1" applyFill="1" applyBorder="1" applyAlignment="1">
      <alignment horizontal="right" vertical="center"/>
    </xf>
    <xf numFmtId="4" fontId="42" fillId="0" borderId="17" xfId="0" applyNumberFormat="1" applyFont="1" applyFill="1" applyBorder="1" applyAlignment="1">
      <alignment vertical="center"/>
    </xf>
    <xf numFmtId="4" fontId="42" fillId="0" borderId="27" xfId="0" applyNumberFormat="1" applyFont="1" applyFill="1" applyBorder="1" applyAlignment="1">
      <alignment vertical="center"/>
    </xf>
    <xf numFmtId="0" fontId="42" fillId="0" borderId="17" xfId="0" applyFont="1" applyFill="1" applyBorder="1" applyAlignment="1">
      <alignment horizontal="center" vertical="center" wrapText="1"/>
    </xf>
    <xf numFmtId="0" fontId="42" fillId="0" borderId="1" xfId="0" applyFont="1" applyFill="1" applyBorder="1" applyAlignment="1">
      <alignment vertical="center" wrapText="1"/>
    </xf>
    <xf numFmtId="0" fontId="123" fillId="0" borderId="1" xfId="10" applyFont="1" applyFill="1" applyBorder="1" applyAlignment="1">
      <alignment horizontal="left" vertical="center" wrapText="1"/>
    </xf>
    <xf numFmtId="10" fontId="42" fillId="0" borderId="30" xfId="0" applyNumberFormat="1" applyFont="1" applyFill="1" applyBorder="1" applyAlignment="1">
      <alignment horizontal="center" vertical="center"/>
    </xf>
    <xf numFmtId="0" fontId="42" fillId="2" borderId="1" xfId="0" applyFont="1" applyFill="1" applyBorder="1" applyAlignment="1">
      <alignment horizontal="left" vertical="center" wrapText="1"/>
    </xf>
    <xf numFmtId="4" fontId="42" fillId="0" borderId="39" xfId="0" applyNumberFormat="1" applyFont="1" applyFill="1" applyBorder="1" applyAlignment="1">
      <alignment vertical="center"/>
    </xf>
    <xf numFmtId="4" fontId="42" fillId="0" borderId="38" xfId="0" applyNumberFormat="1" applyFont="1" applyFill="1" applyBorder="1" applyAlignment="1">
      <alignment vertical="center"/>
    </xf>
    <xf numFmtId="0" fontId="42" fillId="0" borderId="17" xfId="0" applyFont="1" applyFill="1" applyBorder="1" applyAlignment="1">
      <alignment horizontal="center" vertical="center"/>
    </xf>
    <xf numFmtId="0" fontId="42" fillId="0" borderId="20" xfId="0" applyFont="1" applyFill="1" applyBorder="1" applyAlignment="1">
      <alignment horizontal="left" vertical="center" wrapText="1"/>
    </xf>
    <xf numFmtId="0" fontId="123" fillId="0" borderId="1" xfId="10" applyFont="1" applyBorder="1" applyAlignment="1">
      <alignment horizontal="left" vertical="center" wrapText="1"/>
    </xf>
    <xf numFmtId="0" fontId="42" fillId="0" borderId="18" xfId="0" applyFont="1" applyFill="1" applyBorder="1" applyAlignment="1">
      <alignment vertical="center" wrapText="1"/>
    </xf>
    <xf numFmtId="0" fontId="42" fillId="0" borderId="40" xfId="0" applyFont="1" applyFill="1" applyBorder="1" applyAlignment="1">
      <alignment vertical="center" wrapText="1"/>
    </xf>
    <xf numFmtId="4" fontId="42" fillId="0" borderId="59" xfId="0" applyNumberFormat="1" applyFont="1" applyFill="1" applyBorder="1" applyAlignment="1">
      <alignment vertical="center"/>
    </xf>
    <xf numFmtId="10" fontId="42" fillId="0" borderId="34" xfId="0" applyNumberFormat="1" applyFont="1" applyFill="1" applyBorder="1" applyAlignment="1">
      <alignment horizontal="center" vertical="center"/>
    </xf>
    <xf numFmtId="0" fontId="42" fillId="0" borderId="37" xfId="0" applyFont="1" applyFill="1" applyBorder="1" applyAlignment="1">
      <alignment horizontal="left" vertical="center" wrapText="1"/>
    </xf>
    <xf numFmtId="10" fontId="42" fillId="0" borderId="33" xfId="0" applyNumberFormat="1" applyFont="1" applyFill="1" applyBorder="1" applyAlignment="1">
      <alignment horizontal="center" vertical="center"/>
    </xf>
    <xf numFmtId="0" fontId="42" fillId="0" borderId="18" xfId="0" applyFont="1" applyFill="1" applyBorder="1" applyAlignment="1">
      <alignment horizontal="left" vertical="center" wrapText="1"/>
    </xf>
    <xf numFmtId="4" fontId="42" fillId="0" borderId="22" xfId="0" applyNumberFormat="1" applyFont="1" applyBorder="1" applyAlignment="1">
      <alignment horizontal="right" vertical="center"/>
    </xf>
    <xf numFmtId="4" fontId="42" fillId="0" borderId="39" xfId="0" applyNumberFormat="1" applyFont="1" applyBorder="1" applyAlignment="1">
      <alignment horizontal="right" vertical="center"/>
    </xf>
    <xf numFmtId="10" fontId="42" fillId="0" borderId="22" xfId="0" applyNumberFormat="1" applyFont="1" applyBorder="1" applyAlignment="1">
      <alignment horizontal="center" vertical="center"/>
    </xf>
    <xf numFmtId="0" fontId="42" fillId="0" borderId="50" xfId="0" applyFont="1" applyFill="1" applyBorder="1" applyAlignment="1">
      <alignment horizontal="center" vertical="center"/>
    </xf>
    <xf numFmtId="0" fontId="123" fillId="0" borderId="20" xfId="10" applyFont="1" applyBorder="1" applyAlignment="1">
      <alignment horizontal="left" vertical="center" wrapText="1"/>
    </xf>
    <xf numFmtId="4" fontId="42" fillId="0" borderId="33" xfId="0" applyNumberFormat="1" applyFont="1" applyFill="1" applyBorder="1" applyAlignment="1">
      <alignment horizontal="right" vertical="center"/>
    </xf>
    <xf numFmtId="4" fontId="42" fillId="0" borderId="56" xfId="0" applyNumberFormat="1" applyFont="1" applyBorder="1" applyAlignment="1">
      <alignment horizontal="right" vertical="center"/>
    </xf>
    <xf numFmtId="10" fontId="42" fillId="0" borderId="33" xfId="0" applyNumberFormat="1" applyFont="1" applyBorder="1" applyAlignment="1">
      <alignment horizontal="center" vertical="center"/>
    </xf>
    <xf numFmtId="0" fontId="42" fillId="0" borderId="59" xfId="0" applyFont="1" applyFill="1" applyBorder="1" applyAlignment="1">
      <alignment horizontal="left" vertical="center" wrapText="1"/>
    </xf>
    <xf numFmtId="4" fontId="42" fillId="0" borderId="24" xfId="0" applyNumberFormat="1" applyFont="1" applyFill="1" applyBorder="1" applyAlignment="1">
      <alignment horizontal="right" vertical="center"/>
    </xf>
    <xf numFmtId="0" fontId="42" fillId="0" borderId="65" xfId="0" applyFont="1" applyFill="1" applyBorder="1" applyAlignment="1">
      <alignment horizontal="center" vertical="center"/>
    </xf>
    <xf numFmtId="0" fontId="42" fillId="5" borderId="57" xfId="0" applyFont="1" applyFill="1" applyBorder="1" applyAlignment="1">
      <alignment horizontal="left" vertical="center" wrapText="1"/>
    </xf>
    <xf numFmtId="0" fontId="42" fillId="5" borderId="57" xfId="0" applyFont="1" applyFill="1" applyBorder="1" applyAlignment="1">
      <alignment horizontal="left" vertical="center"/>
    </xf>
    <xf numFmtId="0" fontId="42" fillId="5" borderId="57" xfId="0" applyFont="1" applyFill="1" applyBorder="1" applyAlignment="1">
      <alignment horizontal="center" vertical="center"/>
    </xf>
    <xf numFmtId="0" fontId="42" fillId="5" borderId="58" xfId="0" applyFont="1" applyFill="1" applyBorder="1" applyAlignment="1">
      <alignment horizontal="center" vertical="center"/>
    </xf>
    <xf numFmtId="0" fontId="42" fillId="0" borderId="24" xfId="0" applyFont="1" applyBorder="1" applyAlignment="1">
      <alignment horizontal="center" vertical="center"/>
    </xf>
    <xf numFmtId="0" fontId="42" fillId="0" borderId="12" xfId="0" applyFont="1" applyBorder="1" applyAlignment="1">
      <alignment horizontal="center" vertical="center"/>
    </xf>
    <xf numFmtId="0" fontId="42" fillId="0" borderId="15" xfId="0" applyFont="1" applyBorder="1" applyAlignment="1">
      <alignment horizontal="center" vertical="center"/>
    </xf>
    <xf numFmtId="0" fontId="42" fillId="0" borderId="34" xfId="0" applyFont="1" applyBorder="1" applyAlignment="1">
      <alignment horizontal="center" vertical="center"/>
    </xf>
    <xf numFmtId="0" fontId="42" fillId="0" borderId="54" xfId="0" applyFont="1" applyBorder="1" applyAlignment="1">
      <alignment horizontal="center" vertical="center"/>
    </xf>
    <xf numFmtId="0" fontId="42" fillId="0" borderId="57" xfId="0" applyFont="1" applyBorder="1" applyAlignment="1">
      <alignment horizontal="center" vertical="center"/>
    </xf>
    <xf numFmtId="0" fontId="42" fillId="0" borderId="23" xfId="0" applyFont="1" applyBorder="1" applyAlignment="1">
      <alignment horizontal="center" vertical="center"/>
    </xf>
    <xf numFmtId="0" fontId="42" fillId="0" borderId="5" xfId="0" applyFont="1" applyBorder="1" applyAlignment="1">
      <alignment horizontal="center" vertical="center"/>
    </xf>
    <xf numFmtId="0" fontId="42" fillId="0" borderId="17" xfId="0" applyFont="1" applyBorder="1" applyAlignment="1">
      <alignment horizontal="center" vertical="center"/>
    </xf>
    <xf numFmtId="4" fontId="42" fillId="0" borderId="0" xfId="0" applyNumberFormat="1" applyFont="1" applyFill="1" applyBorder="1" applyAlignment="1">
      <alignment horizontal="center" vertical="center"/>
    </xf>
    <xf numFmtId="0" fontId="41" fillId="0" borderId="2" xfId="0" applyFont="1" applyFill="1" applyBorder="1" applyAlignment="1">
      <alignment horizontal="left" vertical="center" wrapText="1"/>
    </xf>
    <xf numFmtId="0" fontId="41" fillId="2" borderId="2" xfId="0" applyFont="1" applyFill="1" applyBorder="1" applyAlignment="1">
      <alignment horizontal="left" vertical="center" wrapText="1"/>
    </xf>
    <xf numFmtId="0" fontId="40" fillId="2" borderId="1"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8" fillId="0" borderId="22" xfId="0" applyFont="1" applyFill="1" applyBorder="1" applyAlignment="1">
      <alignment vertical="center" wrapText="1"/>
    </xf>
    <xf numFmtId="4" fontId="42" fillId="0" borderId="33" xfId="0" applyNumberFormat="1" applyFont="1" applyBorder="1" applyAlignment="1">
      <alignment horizontal="right" vertical="center"/>
    </xf>
    <xf numFmtId="0" fontId="36" fillId="0" borderId="1"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123" fillId="0" borderId="0" xfId="0" applyFont="1" applyFill="1" applyBorder="1" applyAlignment="1">
      <alignment vertical="center" wrapText="1"/>
    </xf>
    <xf numFmtId="0" fontId="35" fillId="0" borderId="16" xfId="0" applyFont="1" applyFill="1" applyBorder="1" applyAlignment="1">
      <alignment vertical="center" wrapText="1"/>
    </xf>
    <xf numFmtId="0" fontId="123" fillId="2" borderId="5" xfId="0" applyFont="1" applyFill="1" applyBorder="1" applyAlignment="1">
      <alignment vertical="center" wrapText="1"/>
    </xf>
    <xf numFmtId="0" fontId="123" fillId="2" borderId="12" xfId="0" applyFont="1" applyFill="1" applyBorder="1" applyAlignment="1">
      <alignment vertical="center" wrapText="1"/>
    </xf>
    <xf numFmtId="0" fontId="123" fillId="2" borderId="41" xfId="0" applyFont="1" applyFill="1" applyBorder="1" applyAlignment="1">
      <alignment vertical="center" wrapText="1"/>
    </xf>
    <xf numFmtId="0" fontId="34" fillId="0" borderId="22" xfId="0" applyFont="1" applyBorder="1" applyAlignment="1">
      <alignment vertical="center" wrapText="1"/>
    </xf>
    <xf numFmtId="0" fontId="34" fillId="0" borderId="46" xfId="0" applyFont="1" applyFill="1" applyBorder="1" applyAlignment="1">
      <alignment vertical="center" wrapText="1"/>
    </xf>
    <xf numFmtId="0" fontId="34" fillId="0" borderId="22" xfId="0" applyFont="1" applyFill="1" applyBorder="1" applyAlignment="1">
      <alignment vertical="center" wrapText="1"/>
    </xf>
    <xf numFmtId="0" fontId="34" fillId="0" borderId="34" xfId="0" applyFont="1" applyFill="1" applyBorder="1" applyAlignment="1">
      <alignment vertical="center" wrapText="1"/>
    </xf>
    <xf numFmtId="0" fontId="33" fillId="0" borderId="22" xfId="0" applyFont="1" applyFill="1" applyBorder="1" applyAlignment="1">
      <alignment vertical="center" wrapText="1"/>
    </xf>
    <xf numFmtId="0" fontId="32" fillId="0" borderId="22" xfId="0" applyFont="1" applyFill="1" applyBorder="1" applyAlignment="1">
      <alignment vertical="center" wrapText="1"/>
    </xf>
    <xf numFmtId="4" fontId="174" fillId="0" borderId="2" xfId="0" applyNumberFormat="1" applyFont="1" applyFill="1" applyBorder="1" applyAlignment="1">
      <alignment horizontal="right" vertical="center"/>
    </xf>
    <xf numFmtId="0" fontId="0" fillId="0" borderId="4" xfId="0" applyBorder="1" applyAlignment="1">
      <alignment horizontal="left" vertical="center" wrapText="1"/>
    </xf>
    <xf numFmtId="4" fontId="50" fillId="0" borderId="24" xfId="0" applyNumberFormat="1" applyFont="1" applyFill="1" applyBorder="1" applyAlignment="1">
      <alignment horizontal="right" vertical="center" wrapText="1"/>
    </xf>
    <xf numFmtId="10" fontId="42" fillId="0" borderId="24" xfId="0" applyNumberFormat="1" applyFont="1" applyFill="1" applyBorder="1" applyAlignment="1">
      <alignment horizontal="center" vertical="center"/>
    </xf>
    <xf numFmtId="0" fontId="29" fillId="0" borderId="2"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0" borderId="22" xfId="0" applyFont="1" applyFill="1" applyBorder="1" applyAlignment="1">
      <alignment vertical="center" wrapText="1"/>
    </xf>
    <xf numFmtId="0" fontId="27" fillId="0" borderId="1" xfId="0" applyFont="1" applyFill="1" applyBorder="1" applyAlignment="1">
      <alignment horizontal="left" vertical="center" wrapText="1"/>
    </xf>
    <xf numFmtId="0" fontId="26" fillId="0" borderId="22" xfId="0" applyFont="1" applyFill="1" applyBorder="1" applyAlignment="1">
      <alignment vertical="center" wrapText="1"/>
    </xf>
    <xf numFmtId="0" fontId="26" fillId="0" borderId="2"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4" fillId="0" borderId="17" xfId="0" applyFont="1" applyBorder="1" applyAlignment="1">
      <alignment horizontal="left" vertical="center" wrapText="1"/>
    </xf>
    <xf numFmtId="4" fontId="124" fillId="0" borderId="15" xfId="0" applyNumberFormat="1" applyFont="1" applyFill="1" applyBorder="1" applyAlignment="1">
      <alignment vertical="center" wrapText="1"/>
    </xf>
    <xf numFmtId="4" fontId="123" fillId="0" borderId="27" xfId="0" applyNumberFormat="1" applyFont="1" applyFill="1" applyBorder="1" applyAlignment="1">
      <alignment vertical="center" wrapText="1"/>
    </xf>
    <xf numFmtId="0" fontId="123" fillId="0" borderId="24" xfId="0" applyFont="1" applyFill="1" applyBorder="1" applyAlignment="1">
      <alignment vertical="center" wrapText="1"/>
    </xf>
    <xf numFmtId="0" fontId="23" fillId="0" borderId="40" xfId="0" applyFont="1" applyFill="1" applyBorder="1" applyAlignment="1">
      <alignment vertical="center" wrapText="1"/>
    </xf>
    <xf numFmtId="0" fontId="22" fillId="0" borderId="22" xfId="0" applyFont="1" applyFill="1" applyBorder="1" applyAlignment="1">
      <alignment vertical="center" wrapText="1"/>
    </xf>
    <xf numFmtId="0" fontId="22" fillId="0" borderId="59" xfId="0" applyFont="1" applyBorder="1" applyAlignment="1">
      <alignment vertical="center" wrapText="1"/>
    </xf>
    <xf numFmtId="0" fontId="0" fillId="2" borderId="3" xfId="0" applyFill="1" applyBorder="1" applyAlignment="1">
      <alignment horizontal="left" vertical="center" wrapText="1"/>
    </xf>
    <xf numFmtId="0" fontId="0" fillId="0" borderId="3" xfId="0" applyBorder="1" applyAlignment="1">
      <alignment horizontal="left" vertical="center" wrapText="1"/>
    </xf>
    <xf numFmtId="0" fontId="42" fillId="0" borderId="49" xfId="0" applyFont="1" applyFill="1" applyBorder="1" applyAlignment="1">
      <alignment horizontal="center" vertical="center"/>
    </xf>
    <xf numFmtId="0" fontId="42" fillId="0" borderId="1" xfId="0" applyFont="1" applyFill="1" applyBorder="1" applyAlignment="1">
      <alignment horizontal="left" vertical="center" wrapText="1"/>
    </xf>
    <xf numFmtId="4" fontId="118" fillId="0" borderId="1" xfId="0" applyNumberFormat="1" applyFont="1" applyBorder="1" applyAlignment="1">
      <alignment horizontal="right" vertical="center"/>
    </xf>
    <xf numFmtId="0" fontId="20" fillId="2" borderId="2" xfId="0" applyFont="1" applyFill="1" applyBorder="1" applyAlignment="1">
      <alignment horizontal="left" vertical="center" wrapText="1"/>
    </xf>
    <xf numFmtId="0" fontId="20" fillId="0" borderId="1" xfId="0" applyFont="1" applyBorder="1" applyAlignment="1">
      <alignment horizontal="left" vertical="center" wrapText="1"/>
    </xf>
    <xf numFmtId="0" fontId="42" fillId="0" borderId="0" xfId="0" applyFont="1" applyFill="1" applyBorder="1" applyAlignment="1">
      <alignment horizontal="left" vertical="center" wrapText="1"/>
    </xf>
    <xf numFmtId="0" fontId="42" fillId="2" borderId="10" xfId="0" applyFont="1" applyFill="1" applyBorder="1" applyAlignment="1">
      <alignment horizontal="left" vertical="center" wrapText="1"/>
    </xf>
    <xf numFmtId="4" fontId="42" fillId="0" borderId="81" xfId="0" applyNumberFormat="1" applyFont="1" applyFill="1" applyBorder="1" applyAlignment="1">
      <alignment horizontal="right" vertical="center" wrapText="1"/>
    </xf>
    <xf numFmtId="4" fontId="42" fillId="0" borderId="81" xfId="0" applyNumberFormat="1" applyFont="1" applyFill="1" applyBorder="1" applyAlignment="1">
      <alignment horizontal="right" vertical="center"/>
    </xf>
    <xf numFmtId="4" fontId="124" fillId="2" borderId="49" xfId="0" applyNumberFormat="1" applyFont="1" applyFill="1" applyBorder="1" applyAlignment="1">
      <alignment horizontal="right" vertical="center"/>
    </xf>
    <xf numFmtId="4" fontId="123" fillId="2" borderId="59" xfId="0" applyNumberFormat="1" applyFont="1" applyFill="1" applyBorder="1" applyAlignment="1">
      <alignment horizontal="right" vertical="center"/>
    </xf>
    <xf numFmtId="10" fontId="42" fillId="0" borderId="59" xfId="0" applyNumberFormat="1" applyFont="1" applyBorder="1" applyAlignment="1">
      <alignment horizontal="center" vertical="center"/>
    </xf>
    <xf numFmtId="10" fontId="42" fillId="0" borderId="34" xfId="0" applyNumberFormat="1" applyFont="1" applyBorder="1" applyAlignment="1">
      <alignment horizontal="center" vertical="center"/>
    </xf>
    <xf numFmtId="0" fontId="113" fillId="5" borderId="61" xfId="0" applyFont="1" applyFill="1" applyBorder="1" applyAlignment="1">
      <alignment horizontal="center" vertical="center"/>
    </xf>
    <xf numFmtId="0" fontId="113" fillId="5" borderId="57" xfId="0" applyFont="1" applyFill="1" applyBorder="1" applyAlignment="1">
      <alignment vertical="center" wrapText="1"/>
    </xf>
    <xf numFmtId="4" fontId="113" fillId="5" borderId="62" xfId="0" applyNumberFormat="1" applyFont="1" applyFill="1" applyBorder="1" applyAlignment="1">
      <alignment horizontal="right" vertical="center"/>
    </xf>
    <xf numFmtId="0" fontId="42" fillId="5" borderId="54" xfId="0" applyFont="1" applyFill="1" applyBorder="1" applyAlignment="1">
      <alignment horizontal="center" vertical="center"/>
    </xf>
    <xf numFmtId="0" fontId="42" fillId="0" borderId="19" xfId="0" applyFont="1" applyFill="1" applyBorder="1" applyAlignment="1">
      <alignment horizontal="center" vertical="center"/>
    </xf>
    <xf numFmtId="0" fontId="0" fillId="2" borderId="8" xfId="0" applyFill="1" applyBorder="1" applyAlignment="1">
      <alignment horizontal="left" vertical="center" wrapText="1"/>
    </xf>
    <xf numFmtId="0" fontId="0" fillId="0" borderId="8" xfId="0" applyBorder="1" applyAlignment="1">
      <alignment horizontal="left" vertical="center" wrapText="1"/>
    </xf>
    <xf numFmtId="164" fontId="88" fillId="2" borderId="8" xfId="0" applyNumberFormat="1" applyFont="1" applyFill="1" applyBorder="1" applyAlignment="1">
      <alignment vertical="center" wrapText="1"/>
    </xf>
    <xf numFmtId="4" fontId="50" fillId="0" borderId="23" xfId="0" applyNumberFormat="1" applyFont="1" applyFill="1" applyBorder="1" applyAlignment="1">
      <alignment horizontal="right" vertical="center"/>
    </xf>
    <xf numFmtId="4" fontId="50" fillId="2" borderId="23" xfId="0" applyNumberFormat="1" applyFont="1" applyFill="1" applyBorder="1" applyAlignment="1">
      <alignment horizontal="right" vertical="center"/>
    </xf>
    <xf numFmtId="4" fontId="124" fillId="2" borderId="11" xfId="0" applyNumberFormat="1" applyFont="1" applyFill="1" applyBorder="1" applyAlignment="1">
      <alignment horizontal="right" vertical="center"/>
    </xf>
    <xf numFmtId="4" fontId="50" fillId="2" borderId="9" xfId="0" applyNumberFormat="1" applyFont="1" applyFill="1" applyBorder="1" applyAlignment="1">
      <alignment horizontal="right" vertical="center"/>
    </xf>
    <xf numFmtId="10" fontId="106" fillId="0" borderId="23" xfId="0" applyNumberFormat="1" applyFont="1" applyBorder="1" applyAlignment="1">
      <alignment horizontal="center" vertical="center"/>
    </xf>
    <xf numFmtId="10" fontId="0" fillId="0" borderId="23" xfId="0" applyNumberFormat="1" applyBorder="1" applyAlignment="1">
      <alignment horizontal="center" vertical="center"/>
    </xf>
    <xf numFmtId="0" fontId="20" fillId="0" borderId="8"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106" fillId="2" borderId="40" xfId="0" applyFont="1" applyFill="1" applyBorder="1" applyAlignment="1">
      <alignment vertical="center" wrapText="1"/>
    </xf>
    <xf numFmtId="0" fontId="19" fillId="0" borderId="22" xfId="0" applyFont="1" applyFill="1" applyBorder="1" applyAlignment="1">
      <alignment vertical="center" wrapText="1"/>
    </xf>
    <xf numFmtId="0" fontId="175" fillId="0" borderId="0" xfId="0" applyFont="1" applyFill="1" applyBorder="1" applyAlignment="1"/>
    <xf numFmtId="0" fontId="17" fillId="0" borderId="2" xfId="0" applyFont="1" applyFill="1" applyBorder="1" applyAlignment="1">
      <alignment horizontal="left" vertical="center" wrapText="1"/>
    </xf>
    <xf numFmtId="0" fontId="17" fillId="2" borderId="2" xfId="0" applyFont="1" applyFill="1" applyBorder="1" applyAlignment="1">
      <alignment vertical="center" wrapText="1"/>
    </xf>
    <xf numFmtId="0" fontId="17" fillId="2" borderId="2"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5" fillId="0" borderId="22" xfId="0" applyFont="1" applyFill="1" applyBorder="1" applyAlignment="1">
      <alignment vertical="center" wrapText="1"/>
    </xf>
    <xf numFmtId="0" fontId="42" fillId="0" borderId="4" xfId="0" applyFont="1" applyBorder="1" applyAlignment="1">
      <alignment horizontal="left" vertical="center"/>
    </xf>
    <xf numFmtId="0" fontId="42"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20" xfId="0" applyFont="1" applyBorder="1" applyAlignment="1">
      <alignment horizontal="left" vertical="center" wrapText="1"/>
    </xf>
    <xf numFmtId="4" fontId="0" fillId="0" borderId="3" xfId="0" applyNumberFormat="1" applyBorder="1" applyAlignment="1">
      <alignment horizontal="left" vertical="center"/>
    </xf>
    <xf numFmtId="4" fontId="0" fillId="0" borderId="8" xfId="0" applyNumberFormat="1" applyBorder="1" applyAlignment="1">
      <alignment horizontal="left" vertical="center"/>
    </xf>
    <xf numFmtId="0" fontId="0" fillId="0" borderId="3" xfId="0" applyBorder="1" applyAlignment="1">
      <alignment horizontal="left" vertical="center" wrapText="1"/>
    </xf>
    <xf numFmtId="0" fontId="12" fillId="0" borderId="22" xfId="0" applyFont="1" applyFill="1" applyBorder="1" applyAlignment="1">
      <alignment vertical="center" wrapText="1"/>
    </xf>
    <xf numFmtId="0" fontId="11" fillId="2" borderId="9" xfId="0" applyFont="1" applyFill="1" applyBorder="1" applyAlignment="1">
      <alignment horizontal="left" vertical="center" wrapText="1"/>
    </xf>
    <xf numFmtId="0" fontId="0" fillId="0" borderId="8" xfId="0" applyBorder="1" applyAlignment="1">
      <alignment horizontal="center" vertical="center" wrapText="1"/>
    </xf>
    <xf numFmtId="0" fontId="123" fillId="0" borderId="23" xfId="0" applyFont="1" applyFill="1" applyBorder="1" applyAlignment="1">
      <alignment vertical="center" wrapText="1"/>
    </xf>
    <xf numFmtId="14" fontId="11" fillId="0" borderId="33" xfId="0" applyNumberFormat="1" applyFont="1" applyFill="1" applyBorder="1" applyAlignment="1">
      <alignment vertical="center" wrapText="1"/>
    </xf>
    <xf numFmtId="4" fontId="123" fillId="0" borderId="3" xfId="0" applyNumberFormat="1" applyFont="1" applyFill="1" applyBorder="1" applyAlignment="1">
      <alignment horizontal="right" vertical="center" wrapText="1"/>
    </xf>
    <xf numFmtId="0" fontId="11" fillId="2" borderId="3" xfId="0" applyFont="1" applyFill="1" applyBorder="1" applyAlignment="1">
      <alignment horizontal="left" vertical="center" wrapText="1"/>
    </xf>
    <xf numFmtId="0" fontId="10" fillId="0" borderId="22" xfId="0" applyFont="1" applyBorder="1" applyAlignment="1">
      <alignment vertical="center" wrapText="1"/>
    </xf>
    <xf numFmtId="0" fontId="10" fillId="0" borderId="2" xfId="0" applyFont="1" applyFill="1" applyBorder="1" applyAlignment="1">
      <alignment horizontal="left" vertical="center" wrapText="1"/>
    </xf>
    <xf numFmtId="0" fontId="8" fillId="0" borderId="22" xfId="0" applyFont="1" applyFill="1" applyBorder="1" applyAlignment="1">
      <alignment vertical="center" wrapText="1"/>
    </xf>
    <xf numFmtId="0" fontId="6" fillId="0" borderId="22"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3" fillId="0" borderId="46" xfId="0" applyFont="1" applyBorder="1" applyAlignment="1">
      <alignment vertical="center" wrapText="1"/>
    </xf>
    <xf numFmtId="0" fontId="123" fillId="0" borderId="46" xfId="0" applyFont="1" applyBorder="1" applyAlignment="1">
      <alignment vertical="center" wrapText="1"/>
    </xf>
    <xf numFmtId="4" fontId="123" fillId="0" borderId="2" xfId="0" applyNumberFormat="1" applyFont="1" applyFill="1" applyBorder="1" applyAlignment="1">
      <alignment horizontal="right" vertical="center"/>
    </xf>
    <xf numFmtId="0" fontId="2" fillId="0" borderId="22" xfId="0" applyFont="1" applyFill="1" applyBorder="1" applyAlignment="1">
      <alignment vertical="center" wrapText="1"/>
    </xf>
    <xf numFmtId="4" fontId="132" fillId="0" borderId="2" xfId="0" applyNumberFormat="1" applyFont="1" applyFill="1" applyBorder="1" applyAlignment="1">
      <alignment horizontal="left" vertical="center"/>
    </xf>
    <xf numFmtId="4" fontId="132" fillId="0" borderId="30" xfId="0" applyNumberFormat="1" applyFont="1" applyFill="1" applyBorder="1" applyAlignment="1">
      <alignment horizontal="left" vertical="center"/>
    </xf>
    <xf numFmtId="4" fontId="132" fillId="0" borderId="5" xfId="0" applyNumberFormat="1" applyFont="1" applyFill="1" applyBorder="1" applyAlignment="1">
      <alignment horizontal="left" vertical="center"/>
    </xf>
    <xf numFmtId="0" fontId="141" fillId="0" borderId="1" xfId="0" applyFont="1" applyBorder="1" applyAlignment="1">
      <alignment horizontal="left" vertical="top" wrapText="1"/>
    </xf>
    <xf numFmtId="0" fontId="132" fillId="0" borderId="1" xfId="0" applyFont="1" applyBorder="1" applyAlignment="1">
      <alignment horizontal="left" vertical="top" wrapText="1"/>
    </xf>
    <xf numFmtId="4" fontId="147" fillId="0" borderId="2" xfId="0" applyNumberFormat="1" applyFont="1" applyFill="1" applyBorder="1" applyAlignment="1">
      <alignment horizontal="left" vertical="center"/>
    </xf>
    <xf numFmtId="4" fontId="147" fillId="0" borderId="30" xfId="0" applyNumberFormat="1" applyFont="1" applyFill="1" applyBorder="1" applyAlignment="1">
      <alignment horizontal="left" vertical="center"/>
    </xf>
    <xf numFmtId="4" fontId="147" fillId="0" borderId="5" xfId="0" applyNumberFormat="1" applyFont="1" applyFill="1" applyBorder="1" applyAlignment="1">
      <alignment horizontal="left" vertical="center"/>
    </xf>
    <xf numFmtId="4" fontId="132" fillId="0" borderId="1" xfId="0" applyNumberFormat="1" applyFont="1" applyFill="1" applyBorder="1" applyAlignment="1">
      <alignment horizontal="left" vertical="center" wrapText="1"/>
    </xf>
    <xf numFmtId="0" fontId="141" fillId="18" borderId="2" xfId="0" applyFont="1" applyFill="1" applyBorder="1" applyAlignment="1">
      <alignment horizontal="left" vertical="center" wrapText="1"/>
    </xf>
    <xf numFmtId="0" fontId="141" fillId="18" borderId="30" xfId="0" applyFont="1" applyFill="1" applyBorder="1" applyAlignment="1">
      <alignment horizontal="left" vertical="center" wrapText="1"/>
    </xf>
    <xf numFmtId="0" fontId="141" fillId="18" borderId="5" xfId="0" applyFont="1" applyFill="1" applyBorder="1" applyAlignment="1">
      <alignment horizontal="left" vertical="center" wrapText="1"/>
    </xf>
    <xf numFmtId="4" fontId="141" fillId="0" borderId="30" xfId="0" applyNumberFormat="1" applyFont="1" applyFill="1" applyBorder="1" applyAlignment="1">
      <alignment horizontal="left" vertical="center"/>
    </xf>
    <xf numFmtId="4" fontId="141" fillId="0" borderId="5" xfId="0" applyNumberFormat="1" applyFont="1" applyFill="1" applyBorder="1" applyAlignment="1">
      <alignment horizontal="left" vertical="center"/>
    </xf>
    <xf numFmtId="4" fontId="132" fillId="0" borderId="1" xfId="0" applyNumberFormat="1" applyFont="1" applyFill="1" applyBorder="1" applyAlignment="1">
      <alignment horizontal="left" vertical="center"/>
    </xf>
    <xf numFmtId="0" fontId="132" fillId="0" borderId="2" xfId="0" applyFont="1" applyBorder="1" applyAlignment="1">
      <alignment horizontal="left" vertical="top" wrapText="1"/>
    </xf>
    <xf numFmtId="0" fontId="132" fillId="0" borderId="30" xfId="0" applyFont="1" applyBorder="1" applyAlignment="1">
      <alignment horizontal="left" vertical="top" wrapText="1"/>
    </xf>
    <xf numFmtId="0" fontId="132" fillId="0" borderId="5" xfId="0" applyFont="1" applyBorder="1" applyAlignment="1">
      <alignment horizontal="left" vertical="top" wrapText="1"/>
    </xf>
    <xf numFmtId="0" fontId="141" fillId="17" borderId="1" xfId="0" applyFont="1" applyFill="1" applyBorder="1" applyAlignment="1">
      <alignment horizontal="left" vertical="center" wrapText="1"/>
    </xf>
    <xf numFmtId="0" fontId="141" fillId="17" borderId="2" xfId="0" applyFont="1" applyFill="1" applyBorder="1" applyAlignment="1">
      <alignment horizontal="left" vertical="center" wrapText="1"/>
    </xf>
    <xf numFmtId="0" fontId="141" fillId="5" borderId="7" xfId="0" applyFont="1" applyFill="1" applyBorder="1" applyAlignment="1">
      <alignment horizontal="left" vertical="center" wrapText="1"/>
    </xf>
    <xf numFmtId="0" fontId="141" fillId="5" borderId="56" xfId="0" applyFont="1" applyFill="1" applyBorder="1" applyAlignment="1">
      <alignment horizontal="left" vertical="center" wrapText="1"/>
    </xf>
    <xf numFmtId="0" fontId="141" fillId="0" borderId="9" xfId="0" applyFont="1" applyBorder="1" applyAlignment="1">
      <alignment horizontal="left" vertical="center" wrapText="1"/>
    </xf>
    <xf numFmtId="0" fontId="141" fillId="0" borderId="35" xfId="0" applyFont="1" applyBorder="1" applyAlignment="1">
      <alignment horizontal="left" vertical="center" wrapText="1"/>
    </xf>
    <xf numFmtId="0" fontId="141" fillId="18" borderId="36" xfId="0" applyFont="1" applyFill="1" applyBorder="1" applyAlignment="1">
      <alignment horizontal="left" vertical="center" wrapText="1"/>
    </xf>
    <xf numFmtId="0" fontId="141" fillId="18" borderId="25" xfId="0" applyFont="1" applyFill="1" applyBorder="1" applyAlignment="1">
      <alignment horizontal="left" vertical="center" wrapText="1"/>
    </xf>
    <xf numFmtId="4" fontId="174" fillId="0" borderId="30" xfId="0" applyNumberFormat="1" applyFont="1" applyFill="1" applyBorder="1" applyAlignment="1">
      <alignment horizontal="left" vertical="center"/>
    </xf>
    <xf numFmtId="4" fontId="174" fillId="0" borderId="5" xfId="0" applyNumberFormat="1" applyFont="1" applyFill="1" applyBorder="1" applyAlignment="1">
      <alignment horizontal="left" vertical="center"/>
    </xf>
    <xf numFmtId="4" fontId="149" fillId="0" borderId="30" xfId="0" applyNumberFormat="1" applyFont="1" applyFill="1" applyBorder="1" applyAlignment="1">
      <alignment horizontal="left" vertical="center"/>
    </xf>
    <xf numFmtId="4" fontId="149" fillId="0" borderId="5" xfId="0" applyNumberFormat="1" applyFont="1" applyFill="1" applyBorder="1" applyAlignment="1">
      <alignment horizontal="left" vertical="center"/>
    </xf>
    <xf numFmtId="0" fontId="151" fillId="0" borderId="0" xfId="0" applyFont="1" applyAlignment="1">
      <alignment horizontal="center" wrapText="1"/>
    </xf>
    <xf numFmtId="0" fontId="145" fillId="18" borderId="1" xfId="0" applyFont="1" applyFill="1" applyBorder="1" applyAlignment="1">
      <alignment horizontal="left" vertical="center" wrapText="1"/>
    </xf>
    <xf numFmtId="0" fontId="145" fillId="18" borderId="2" xfId="0" applyFont="1" applyFill="1" applyBorder="1" applyAlignment="1">
      <alignment horizontal="left" vertical="center" wrapText="1"/>
    </xf>
    <xf numFmtId="0" fontId="145" fillId="18" borderId="22" xfId="0" applyFont="1" applyFill="1" applyBorder="1" applyAlignment="1">
      <alignment horizontal="left" vertical="center" wrapText="1"/>
    </xf>
    <xf numFmtId="0" fontId="145" fillId="18" borderId="38" xfId="0" applyFont="1" applyFill="1" applyBorder="1" applyAlignment="1">
      <alignment horizontal="center" vertical="center" wrapText="1"/>
    </xf>
    <xf numFmtId="0" fontId="145" fillId="18" borderId="30" xfId="0" applyFont="1" applyFill="1" applyBorder="1" applyAlignment="1">
      <alignment horizontal="center" vertical="center" wrapText="1"/>
    </xf>
    <xf numFmtId="0" fontId="145" fillId="18" borderId="39" xfId="0" applyFont="1" applyFill="1" applyBorder="1" applyAlignment="1">
      <alignment horizontal="center" vertical="center" wrapText="1"/>
    </xf>
    <xf numFmtId="0" fontId="145" fillId="18" borderId="17" xfId="0" applyFont="1" applyFill="1" applyBorder="1" applyAlignment="1">
      <alignment horizontal="left" vertical="center" wrapText="1"/>
    </xf>
    <xf numFmtId="0" fontId="113" fillId="19" borderId="0" xfId="0" applyFont="1" applyFill="1" applyBorder="1" applyAlignment="1">
      <alignment horizontal="left" wrapText="1"/>
    </xf>
    <xf numFmtId="4" fontId="132" fillId="0" borderId="2" xfId="0" applyNumberFormat="1" applyFont="1" applyFill="1" applyBorder="1" applyAlignment="1">
      <alignment horizontal="center" vertical="center" wrapText="1"/>
    </xf>
    <xf numFmtId="4" fontId="132" fillId="0" borderId="30" xfId="0" applyNumberFormat="1" applyFont="1" applyFill="1" applyBorder="1" applyAlignment="1">
      <alignment horizontal="center" vertical="center" wrapText="1"/>
    </xf>
    <xf numFmtId="4" fontId="132" fillId="0" borderId="5" xfId="0" applyNumberFormat="1" applyFont="1" applyFill="1" applyBorder="1" applyAlignment="1">
      <alignment horizontal="center" vertical="center" wrapText="1"/>
    </xf>
    <xf numFmtId="4" fontId="148" fillId="0" borderId="30" xfId="0" applyNumberFormat="1" applyFont="1" applyFill="1" applyBorder="1" applyAlignment="1">
      <alignment horizontal="left" vertical="center" wrapText="1"/>
    </xf>
    <xf numFmtId="4" fontId="148" fillId="0" borderId="5" xfId="0" applyNumberFormat="1" applyFont="1" applyFill="1" applyBorder="1" applyAlignment="1">
      <alignment horizontal="left" vertical="center" wrapText="1"/>
    </xf>
    <xf numFmtId="0" fontId="146" fillId="18" borderId="2" xfId="0" applyFont="1" applyFill="1" applyBorder="1" applyAlignment="1">
      <alignment horizontal="center" vertical="center" wrapText="1"/>
    </xf>
    <xf numFmtId="0" fontId="146" fillId="18" borderId="3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20"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123" fillId="2" borderId="20" xfId="0" applyFont="1" applyFill="1" applyBorder="1" applyAlignment="1">
      <alignment horizontal="center" vertical="center" wrapText="1"/>
    </xf>
    <xf numFmtId="0" fontId="123" fillId="2" borderId="3" xfId="0" applyFont="1" applyFill="1" applyBorder="1" applyAlignment="1">
      <alignment horizontal="center" vertical="center" wrapText="1"/>
    </xf>
    <xf numFmtId="0" fontId="123" fillId="2" borderId="4" xfId="0" applyFont="1" applyFill="1" applyBorder="1" applyAlignment="1">
      <alignment horizontal="center" vertical="center" wrapText="1"/>
    </xf>
    <xf numFmtId="0" fontId="60" fillId="2" borderId="20" xfId="0" applyFont="1" applyFill="1" applyBorder="1" applyAlignment="1">
      <alignment horizontal="center" vertical="center" wrapText="1"/>
    </xf>
    <xf numFmtId="0" fontId="60" fillId="2" borderId="3" xfId="0" applyFont="1" applyFill="1" applyBorder="1" applyAlignment="1">
      <alignment horizontal="center" vertical="center" wrapText="1"/>
    </xf>
    <xf numFmtId="0" fontId="60" fillId="2" borderId="4" xfId="0" applyFont="1" applyFill="1" applyBorder="1" applyAlignment="1">
      <alignment horizontal="center" vertical="center" wrapText="1"/>
    </xf>
    <xf numFmtId="4" fontId="0" fillId="0" borderId="20" xfId="0" applyNumberFormat="1" applyBorder="1" applyAlignment="1">
      <alignment horizontal="center" vertical="center"/>
    </xf>
    <xf numFmtId="4" fontId="0" fillId="0" borderId="3" xfId="0" applyNumberFormat="1" applyBorder="1" applyAlignment="1">
      <alignment horizontal="center" vertical="center"/>
    </xf>
    <xf numFmtId="4" fontId="0" fillId="0" borderId="4" xfId="0" applyNumberFormat="1" applyBorder="1" applyAlignment="1">
      <alignment horizontal="center" vertical="center"/>
    </xf>
    <xf numFmtId="0" fontId="65" fillId="0" borderId="20" xfId="0" applyFont="1" applyFill="1" applyBorder="1" applyAlignment="1">
      <alignment vertical="center" wrapText="1"/>
    </xf>
    <xf numFmtId="0" fontId="65" fillId="0" borderId="3"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17" fillId="0" borderId="20" xfId="8" applyFont="1" applyBorder="1" applyAlignment="1">
      <alignment horizontal="left" vertical="center" wrapText="1"/>
    </xf>
    <xf numFmtId="0" fontId="117" fillId="0" borderId="3" xfId="8"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06" fillId="0" borderId="20" xfId="0" applyFont="1" applyFill="1" applyBorder="1" applyAlignment="1">
      <alignment vertical="center" wrapText="1"/>
    </xf>
    <xf numFmtId="0" fontId="7" fillId="0" borderId="20" xfId="0" applyFont="1" applyFill="1" applyBorder="1" applyAlignment="1">
      <alignment vertical="center" wrapText="1"/>
    </xf>
    <xf numFmtId="0" fontId="106" fillId="0" borderId="20" xfId="0" applyFont="1" applyFill="1" applyBorder="1" applyAlignment="1">
      <alignment horizontal="center" vertical="center" wrapText="1"/>
    </xf>
    <xf numFmtId="0" fontId="106" fillId="0" borderId="3" xfId="0" applyFont="1" applyFill="1" applyBorder="1" applyAlignment="1">
      <alignment horizontal="center" vertical="center" wrapText="1"/>
    </xf>
    <xf numFmtId="0" fontId="106" fillId="0" borderId="3" xfId="0" applyFont="1" applyFill="1" applyBorder="1" applyAlignment="1">
      <alignment vertical="center" wrapText="1"/>
    </xf>
    <xf numFmtId="0" fontId="44" fillId="0" borderId="20" xfId="0" applyFont="1" applyFill="1" applyBorder="1" applyAlignment="1">
      <alignment vertical="center" wrapText="1"/>
    </xf>
    <xf numFmtId="0" fontId="44" fillId="0" borderId="3" xfId="0" applyFont="1" applyFill="1" applyBorder="1" applyAlignment="1">
      <alignment vertical="center" wrapText="1"/>
    </xf>
    <xf numFmtId="0" fontId="106" fillId="0" borderId="1" xfId="0" applyFont="1" applyFill="1" applyBorder="1" applyAlignment="1">
      <alignment horizontal="center" vertical="center" wrapText="1"/>
    </xf>
    <xf numFmtId="0" fontId="106" fillId="0" borderId="1" xfId="0" applyFont="1" applyBorder="1" applyAlignment="1">
      <alignment horizontal="left" vertical="center"/>
    </xf>
    <xf numFmtId="0" fontId="101" fillId="0" borderId="20" xfId="0" applyFont="1" applyBorder="1" applyAlignment="1">
      <alignment horizontal="left" vertical="center"/>
    </xf>
    <xf numFmtId="0" fontId="101" fillId="0" borderId="4" xfId="0" applyFont="1" applyBorder="1" applyAlignment="1">
      <alignment horizontal="left" vertical="center"/>
    </xf>
    <xf numFmtId="0" fontId="101" fillId="0" borderId="20" xfId="0" applyFont="1" applyFill="1" applyBorder="1" applyAlignment="1">
      <alignment horizontal="left" vertical="center" wrapText="1"/>
    </xf>
    <xf numFmtId="0" fontId="101" fillId="0" borderId="4" xfId="0" applyFont="1" applyFill="1" applyBorder="1" applyAlignment="1">
      <alignment horizontal="left" vertical="center" wrapText="1"/>
    </xf>
    <xf numFmtId="0" fontId="117" fillId="0" borderId="20" xfId="9" applyFont="1" applyBorder="1" applyAlignment="1">
      <alignment horizontal="center" vertical="center" wrapText="1"/>
    </xf>
    <xf numFmtId="0" fontId="117" fillId="0" borderId="3" xfId="9" applyFont="1" applyBorder="1" applyAlignment="1">
      <alignment horizontal="center" vertical="center" wrapText="1"/>
    </xf>
    <xf numFmtId="0" fontId="117" fillId="0" borderId="4" xfId="9" applyFont="1" applyBorder="1" applyAlignment="1">
      <alignment horizontal="center" vertical="center" wrapText="1"/>
    </xf>
    <xf numFmtId="0" fontId="135" fillId="0" borderId="20" xfId="9" applyFont="1" applyBorder="1" applyAlignment="1">
      <alignment horizontal="center" vertical="center" wrapText="1"/>
    </xf>
    <xf numFmtId="0" fontId="135" fillId="0" borderId="3" xfId="9" applyFont="1" applyBorder="1" applyAlignment="1">
      <alignment horizontal="center" vertical="center" wrapText="1"/>
    </xf>
    <xf numFmtId="0" fontId="135" fillId="0" borderId="4" xfId="9" applyFont="1" applyBorder="1" applyAlignment="1">
      <alignment horizontal="center" vertical="center" wrapText="1"/>
    </xf>
    <xf numFmtId="4" fontId="117" fillId="0" borderId="20" xfId="0" applyNumberFormat="1" applyFont="1" applyFill="1" applyBorder="1" applyAlignment="1">
      <alignment horizontal="center" vertical="center"/>
    </xf>
    <xf numFmtId="4" fontId="117" fillId="0" borderId="3" xfId="0" applyNumberFormat="1" applyFont="1" applyFill="1" applyBorder="1" applyAlignment="1">
      <alignment horizontal="center" vertical="center"/>
    </xf>
    <xf numFmtId="4" fontId="117" fillId="0" borderId="4" xfId="0" applyNumberFormat="1" applyFont="1" applyFill="1" applyBorder="1" applyAlignment="1">
      <alignment horizontal="center" vertical="center"/>
    </xf>
    <xf numFmtId="4" fontId="123" fillId="0" borderId="20" xfId="0" applyNumberFormat="1" applyFont="1" applyFill="1" applyBorder="1" applyAlignment="1">
      <alignment horizontal="center" vertical="center"/>
    </xf>
    <xf numFmtId="4" fontId="123" fillId="0" borderId="3" xfId="0" applyNumberFormat="1" applyFont="1" applyFill="1" applyBorder="1" applyAlignment="1">
      <alignment horizontal="center" vertical="center"/>
    </xf>
    <xf numFmtId="4" fontId="123" fillId="0" borderId="4" xfId="0" applyNumberFormat="1" applyFont="1" applyFill="1" applyBorder="1" applyAlignment="1">
      <alignment horizontal="center" vertical="center"/>
    </xf>
    <xf numFmtId="0" fontId="123" fillId="0" borderId="20" xfId="0" applyFont="1" applyFill="1" applyBorder="1" applyAlignment="1">
      <alignment horizontal="center" vertical="center" wrapText="1"/>
    </xf>
    <xf numFmtId="0" fontId="123" fillId="0" borderId="3" xfId="0" applyFont="1" applyFill="1" applyBorder="1" applyAlignment="1">
      <alignment horizontal="center" vertical="center" wrapText="1"/>
    </xf>
    <xf numFmtId="0" fontId="123" fillId="0" borderId="4" xfId="0" applyFont="1" applyFill="1" applyBorder="1" applyAlignment="1">
      <alignment horizontal="center" vertical="center" wrapText="1"/>
    </xf>
    <xf numFmtId="0" fontId="123" fillId="0" borderId="2" xfId="9" applyFont="1" applyBorder="1" applyAlignment="1">
      <alignment horizontal="left" vertical="center" wrapText="1"/>
    </xf>
    <xf numFmtId="0" fontId="0" fillId="0" borderId="2" xfId="0" applyBorder="1" applyAlignment="1">
      <alignment horizontal="left" vertical="center" wrapText="1"/>
    </xf>
    <xf numFmtId="0" fontId="123" fillId="0" borderId="20" xfId="0" applyFont="1" applyFill="1" applyBorder="1" applyAlignment="1">
      <alignment horizontal="left" vertical="center" wrapText="1"/>
    </xf>
    <xf numFmtId="0" fontId="0" fillId="0" borderId="3" xfId="0" applyBorder="1" applyAlignment="1"/>
    <xf numFmtId="0" fontId="0" fillId="0" borderId="4" xfId="0" applyBorder="1" applyAlignment="1"/>
    <xf numFmtId="4" fontId="106" fillId="0" borderId="20" xfId="0" applyNumberFormat="1" applyFont="1" applyFill="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4" fontId="68" fillId="0" borderId="20" xfId="0" applyNumberFormat="1"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23" fillId="0" borderId="20" xfId="0" applyFont="1" applyBorder="1" applyAlignment="1">
      <alignment horizontal="left" vertical="center" wrapText="1"/>
    </xf>
    <xf numFmtId="0" fontId="117" fillId="0" borderId="4" xfId="0" applyFont="1" applyBorder="1" applyAlignment="1">
      <alignment horizontal="left" vertical="center" wrapText="1"/>
    </xf>
    <xf numFmtId="4" fontId="106" fillId="0" borderId="4" xfId="0" applyNumberFormat="1" applyFont="1" applyFill="1" applyBorder="1" applyAlignment="1">
      <alignment horizontal="right" vertical="center"/>
    </xf>
    <xf numFmtId="4" fontId="106" fillId="0" borderId="3" xfId="0" applyNumberFormat="1" applyFont="1" applyFill="1" applyBorder="1" applyAlignment="1">
      <alignment horizontal="right" vertical="center"/>
    </xf>
    <xf numFmtId="0" fontId="106" fillId="0" borderId="20" xfId="0" applyFont="1" applyFill="1" applyBorder="1" applyAlignment="1">
      <alignment horizontal="left" vertical="center"/>
    </xf>
    <xf numFmtId="0" fontId="106" fillId="0" borderId="3" xfId="0" applyFont="1" applyFill="1" applyBorder="1" applyAlignment="1">
      <alignment horizontal="left" vertical="center"/>
    </xf>
    <xf numFmtId="0" fontId="106" fillId="0" borderId="4" xfId="0" applyFont="1" applyFill="1" applyBorder="1" applyAlignment="1">
      <alignment horizontal="left" vertical="center"/>
    </xf>
    <xf numFmtId="0" fontId="55" fillId="2" borderId="37" xfId="0" applyFont="1" applyFill="1" applyBorder="1" applyAlignment="1">
      <alignment horizontal="left" vertical="center" wrapText="1"/>
    </xf>
    <xf numFmtId="0" fontId="106" fillId="2" borderId="16" xfId="0" applyFont="1" applyFill="1" applyBorder="1" applyAlignment="1">
      <alignment horizontal="left" vertical="center" wrapText="1"/>
    </xf>
    <xf numFmtId="0" fontId="27" fillId="2" borderId="20" xfId="0" applyFont="1" applyFill="1" applyBorder="1" applyAlignment="1">
      <alignment horizontal="left" vertical="center" wrapText="1"/>
    </xf>
    <xf numFmtId="0" fontId="106" fillId="0" borderId="20" xfId="0" applyFont="1" applyFill="1" applyBorder="1" applyAlignment="1">
      <alignment horizontal="left" vertical="center" wrapText="1"/>
    </xf>
    <xf numFmtId="0" fontId="106" fillId="0" borderId="3" xfId="0" applyFont="1" applyFill="1" applyBorder="1" applyAlignment="1">
      <alignment horizontal="left" vertical="center" wrapText="1"/>
    </xf>
    <xf numFmtId="0" fontId="106" fillId="0" borderId="4" xfId="0" applyFont="1" applyFill="1" applyBorder="1" applyAlignment="1">
      <alignment horizontal="left" vertical="center" wrapText="1"/>
    </xf>
    <xf numFmtId="0" fontId="91" fillId="2" borderId="37" xfId="0" applyFont="1" applyFill="1" applyBorder="1" applyAlignment="1">
      <alignment horizontal="left" vertical="center" wrapText="1"/>
    </xf>
    <xf numFmtId="0" fontId="91" fillId="2" borderId="40" xfId="0" applyFont="1" applyFill="1" applyBorder="1" applyAlignment="1">
      <alignment horizontal="left" vertical="center" wrapText="1"/>
    </xf>
    <xf numFmtId="0" fontId="0" fillId="0" borderId="16" xfId="0" applyBorder="1" applyAlignment="1">
      <alignment horizontal="left" vertical="center" wrapText="1"/>
    </xf>
    <xf numFmtId="4" fontId="67" fillId="0" borderId="20" xfId="0" applyNumberFormat="1" applyFont="1" applyFill="1" applyBorder="1" applyAlignment="1">
      <alignment horizontal="center" vertical="center"/>
    </xf>
    <xf numFmtId="0" fontId="123" fillId="0" borderId="3" xfId="0" applyFont="1" applyBorder="1" applyAlignment="1">
      <alignment horizontal="center" vertical="center"/>
    </xf>
    <xf numFmtId="0" fontId="123" fillId="0" borderId="3" xfId="0" applyFont="1" applyFill="1" applyBorder="1" applyAlignment="1">
      <alignment horizontal="left" vertical="center" wrapText="1"/>
    </xf>
    <xf numFmtId="0" fontId="0" fillId="0" borderId="4" xfId="0" applyBorder="1" applyAlignment="1">
      <alignment horizontal="left" vertical="center"/>
    </xf>
    <xf numFmtId="0" fontId="0" fillId="0" borderId="3" xfId="0" applyBorder="1" applyAlignment="1">
      <alignment horizontal="left" vertical="center"/>
    </xf>
    <xf numFmtId="4" fontId="117" fillId="0" borderId="20" xfId="0" applyNumberFormat="1" applyFont="1" applyFill="1" applyBorder="1" applyAlignment="1">
      <alignment horizontal="right" vertical="center"/>
    </xf>
    <xf numFmtId="4" fontId="117" fillId="0" borderId="3" xfId="0" applyNumberFormat="1" applyFont="1" applyFill="1" applyBorder="1" applyAlignment="1">
      <alignment horizontal="right" vertical="center"/>
    </xf>
    <xf numFmtId="0" fontId="17" fillId="2" borderId="37" xfId="0" applyFont="1" applyFill="1" applyBorder="1" applyAlignment="1">
      <alignment horizontal="left" vertical="center" wrapText="1"/>
    </xf>
    <xf numFmtId="0" fontId="106" fillId="2" borderId="40"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4" xfId="0" applyFill="1" applyBorder="1" applyAlignment="1">
      <alignment horizontal="left" vertical="center" wrapText="1"/>
    </xf>
    <xf numFmtId="10" fontId="106" fillId="0" borderId="33" xfId="0" applyNumberFormat="1" applyFont="1" applyBorder="1" applyAlignment="1">
      <alignment horizontal="center" vertical="center"/>
    </xf>
    <xf numFmtId="10" fontId="106" fillId="0" borderId="34" xfId="0" applyNumberFormat="1" applyFont="1" applyBorder="1" applyAlignment="1">
      <alignment horizontal="center" vertical="center"/>
    </xf>
    <xf numFmtId="0" fontId="0" fillId="0" borderId="24" xfId="0" applyBorder="1" applyAlignment="1">
      <alignment horizontal="center" vertical="center"/>
    </xf>
    <xf numFmtId="10" fontId="106" fillId="0" borderId="24" xfId="0" applyNumberFormat="1" applyFont="1" applyBorder="1" applyAlignment="1">
      <alignment horizontal="center" vertical="center"/>
    </xf>
    <xf numFmtId="0" fontId="72" fillId="0" borderId="20" xfId="0" applyFont="1" applyFill="1" applyBorder="1" applyAlignment="1">
      <alignment horizontal="left" vertical="center" wrapText="1"/>
    </xf>
    <xf numFmtId="0" fontId="103" fillId="2" borderId="37" xfId="0" applyFont="1" applyFill="1" applyBorder="1" applyAlignment="1">
      <alignment horizontal="left" vertical="center" wrapText="1"/>
    </xf>
    <xf numFmtId="0" fontId="103" fillId="2" borderId="16" xfId="0" applyFont="1" applyFill="1" applyBorder="1" applyAlignment="1">
      <alignment horizontal="left" vertical="center" wrapText="1"/>
    </xf>
    <xf numFmtId="4" fontId="68" fillId="0" borderId="3" xfId="0" applyNumberFormat="1" applyFont="1" applyFill="1" applyBorder="1" applyAlignment="1">
      <alignment horizontal="center" vertical="center"/>
    </xf>
    <xf numFmtId="4" fontId="123" fillId="0" borderId="20" xfId="0" applyNumberFormat="1" applyFont="1" applyBorder="1" applyAlignment="1">
      <alignment horizontal="center" vertical="center" wrapText="1"/>
    </xf>
    <xf numFmtId="0" fontId="123" fillId="0" borderId="4" xfId="0" applyFont="1" applyBorder="1" applyAlignment="1">
      <alignment horizontal="center" vertical="center"/>
    </xf>
    <xf numFmtId="0" fontId="0" fillId="0" borderId="20" xfId="0" applyBorder="1" applyAlignment="1">
      <alignment horizontal="left" vertical="center" wrapText="1"/>
    </xf>
    <xf numFmtId="0" fontId="13" fillId="0" borderId="37" xfId="0" applyFont="1" applyFill="1" applyBorder="1" applyAlignment="1">
      <alignment horizontal="left" vertical="center" wrapText="1"/>
    </xf>
    <xf numFmtId="0" fontId="106" fillId="0" borderId="16" xfId="0" applyFont="1" applyFill="1" applyBorder="1" applyAlignment="1">
      <alignment horizontal="left" vertical="center" wrapText="1"/>
    </xf>
    <xf numFmtId="164" fontId="66" fillId="2" borderId="20" xfId="0" applyNumberFormat="1" applyFont="1" applyFill="1" applyBorder="1" applyAlignment="1">
      <alignment horizontal="center" vertical="center" wrapText="1"/>
    </xf>
    <xf numFmtId="0" fontId="123" fillId="0" borderId="1" xfId="0" applyFont="1" applyFill="1" applyBorder="1" applyAlignment="1">
      <alignment horizontal="left" vertical="center" wrapText="1"/>
    </xf>
    <xf numFmtId="0" fontId="123" fillId="0" borderId="4" xfId="0" applyFont="1" applyFill="1" applyBorder="1" applyAlignment="1">
      <alignment horizontal="left" vertical="center" wrapText="1"/>
    </xf>
    <xf numFmtId="4" fontId="66" fillId="0" borderId="20" xfId="0" applyNumberFormat="1" applyFont="1" applyFill="1" applyBorder="1" applyAlignment="1">
      <alignment horizontal="center" vertical="center"/>
    </xf>
    <xf numFmtId="0" fontId="46" fillId="2" borderId="20" xfId="0" applyFont="1" applyFill="1" applyBorder="1" applyAlignment="1">
      <alignment horizontal="left" vertical="center" wrapText="1"/>
    </xf>
    <xf numFmtId="0" fontId="101" fillId="2" borderId="3" xfId="0" applyFont="1" applyFill="1" applyBorder="1" applyAlignment="1">
      <alignment horizontal="left" vertical="center" wrapText="1"/>
    </xf>
    <xf numFmtId="0" fontId="60" fillId="2" borderId="37" xfId="0" applyFont="1" applyFill="1" applyBorder="1" applyAlignment="1">
      <alignment horizontal="left" vertical="center" wrapText="1"/>
    </xf>
    <xf numFmtId="0" fontId="60" fillId="2" borderId="40" xfId="0" applyFont="1" applyFill="1" applyBorder="1" applyAlignment="1">
      <alignment horizontal="left" vertical="center" wrapText="1"/>
    </xf>
    <xf numFmtId="0" fontId="27" fillId="0" borderId="20" xfId="0" applyFont="1" applyFill="1" applyBorder="1" applyAlignment="1">
      <alignment vertical="center" wrapText="1"/>
    </xf>
    <xf numFmtId="0" fontId="65" fillId="0" borderId="20" xfId="0" applyFont="1" applyFill="1" applyBorder="1" applyAlignment="1">
      <alignment horizontal="left" vertical="center" wrapText="1"/>
    </xf>
    <xf numFmtId="0" fontId="106" fillId="0" borderId="4" xfId="0" applyFont="1" applyFill="1" applyBorder="1" applyAlignment="1">
      <alignment horizontal="center" vertical="center" wrapText="1"/>
    </xf>
    <xf numFmtId="4" fontId="106" fillId="0" borderId="20" xfId="0" applyNumberFormat="1" applyFont="1" applyBorder="1" applyAlignment="1">
      <alignment horizontal="right" vertical="center"/>
    </xf>
    <xf numFmtId="4" fontId="68" fillId="0" borderId="20" xfId="0" applyNumberFormat="1" applyFont="1" applyBorder="1" applyAlignment="1">
      <alignment horizontal="center" vertical="center"/>
    </xf>
    <xf numFmtId="0" fontId="106" fillId="0" borderId="20" xfId="0" applyFont="1" applyBorder="1" applyAlignment="1">
      <alignment horizontal="left" vertical="center" wrapText="1"/>
    </xf>
    <xf numFmtId="4" fontId="68" fillId="0" borderId="20" xfId="0" applyNumberFormat="1" applyFont="1" applyFill="1" applyBorder="1" applyAlignment="1">
      <alignment horizontal="center" vertical="center" wrapText="1"/>
    </xf>
    <xf numFmtId="4" fontId="68" fillId="0" borderId="3" xfId="0" applyNumberFormat="1" applyFont="1" applyFill="1" applyBorder="1" applyAlignment="1">
      <alignment horizontal="center" vertical="center" wrapText="1"/>
    </xf>
    <xf numFmtId="4" fontId="68" fillId="0" borderId="4" xfId="0" applyNumberFormat="1" applyFont="1" applyFill="1" applyBorder="1" applyAlignment="1">
      <alignment horizontal="center" vertical="center" wrapText="1"/>
    </xf>
    <xf numFmtId="4" fontId="106" fillId="0" borderId="20" xfId="0" applyNumberFormat="1" applyFont="1" applyFill="1" applyBorder="1" applyAlignment="1">
      <alignment horizontal="right" vertical="center" wrapText="1"/>
    </xf>
    <xf numFmtId="4" fontId="106" fillId="0" borderId="3" xfId="0" applyNumberFormat="1" applyFont="1" applyFill="1" applyBorder="1" applyAlignment="1">
      <alignment horizontal="right" vertical="center" wrapText="1"/>
    </xf>
    <xf numFmtId="4" fontId="106" fillId="0" borderId="4" xfId="0" applyNumberFormat="1" applyFont="1" applyFill="1" applyBorder="1" applyAlignment="1">
      <alignment horizontal="right" vertical="center" wrapText="1"/>
    </xf>
    <xf numFmtId="0" fontId="106" fillId="0" borderId="20" xfId="8" applyFont="1" applyBorder="1" applyAlignment="1">
      <alignment horizontal="left" vertical="center" wrapText="1"/>
    </xf>
    <xf numFmtId="0" fontId="106" fillId="0" borderId="3" xfId="8" applyFont="1" applyBorder="1" applyAlignment="1">
      <alignment horizontal="left" vertical="center" wrapText="1"/>
    </xf>
    <xf numFmtId="0" fontId="106" fillId="0" borderId="4" xfId="8" applyFont="1" applyBorder="1" applyAlignment="1">
      <alignment horizontal="left" vertical="center" wrapText="1"/>
    </xf>
    <xf numFmtId="0" fontId="18" fillId="0" borderId="20" xfId="0" applyFont="1" applyFill="1" applyBorder="1" applyAlignment="1">
      <alignment horizontal="left" vertical="center" wrapText="1"/>
    </xf>
    <xf numFmtId="0" fontId="89" fillId="0" borderId="3" xfId="0" applyFont="1" applyFill="1" applyBorder="1" applyAlignment="1">
      <alignment horizontal="left" vertical="center" wrapText="1"/>
    </xf>
    <xf numFmtId="0" fontId="65" fillId="0" borderId="3" xfId="0" applyFont="1" applyFill="1" applyBorder="1" applyAlignment="1">
      <alignment horizontal="left" vertical="center" wrapText="1"/>
    </xf>
    <xf numFmtId="0" fontId="65" fillId="0" borderId="4" xfId="0" applyFont="1" applyFill="1" applyBorder="1" applyAlignment="1">
      <alignment horizontal="left" vertical="center" wrapText="1"/>
    </xf>
    <xf numFmtId="0" fontId="72" fillId="0" borderId="20" xfId="8" applyFont="1" applyBorder="1" applyAlignment="1">
      <alignment horizontal="left" vertical="center" wrapText="1"/>
    </xf>
    <xf numFmtId="0" fontId="106" fillId="0" borderId="20" xfId="0" applyFont="1" applyBorder="1" applyAlignment="1">
      <alignment horizontal="left" vertical="center"/>
    </xf>
    <xf numFmtId="0" fontId="106" fillId="0" borderId="3" xfId="0" applyFont="1" applyBorder="1" applyAlignment="1">
      <alignment horizontal="left" vertical="center"/>
    </xf>
    <xf numFmtId="0" fontId="47" fillId="0" borderId="20" xfId="8" applyFont="1" applyBorder="1" applyAlignment="1">
      <alignment horizontal="left" vertical="center" wrapText="1"/>
    </xf>
    <xf numFmtId="0" fontId="47" fillId="0" borderId="20" xfId="0" applyFont="1" applyBorder="1" applyAlignment="1">
      <alignment horizontal="left" vertical="center"/>
    </xf>
    <xf numFmtId="0" fontId="106" fillId="0" borderId="20" xfId="8" applyFont="1" applyBorder="1" applyAlignment="1">
      <alignment vertical="center" wrapText="1"/>
    </xf>
    <xf numFmtId="0" fontId="13" fillId="0" borderId="20" xfId="0" applyFont="1" applyFill="1" applyBorder="1" applyAlignment="1">
      <alignment horizontal="left" vertical="center" wrapText="1"/>
    </xf>
    <xf numFmtId="0" fontId="99" fillId="0" borderId="20" xfId="0" applyFont="1" applyFill="1" applyBorder="1" applyAlignment="1">
      <alignment vertical="center" wrapText="1"/>
    </xf>
    <xf numFmtId="0" fontId="123" fillId="0" borderId="20" xfId="8" applyFont="1" applyFill="1" applyBorder="1" applyAlignment="1">
      <alignment horizontal="left" vertical="center" wrapText="1"/>
    </xf>
    <xf numFmtId="0" fontId="123" fillId="0" borderId="3" xfId="0" applyFont="1" applyBorder="1" applyAlignment="1">
      <alignment horizontal="left" vertical="center" wrapText="1"/>
    </xf>
    <xf numFmtId="0" fontId="123" fillId="0" borderId="4" xfId="0" applyFont="1" applyBorder="1" applyAlignment="1">
      <alignment horizontal="left" vertical="center" wrapText="1"/>
    </xf>
    <xf numFmtId="0" fontId="135" fillId="0" borderId="20" xfId="9" applyFont="1" applyBorder="1" applyAlignment="1">
      <alignment horizontal="left" vertical="center" wrapText="1"/>
    </xf>
    <xf numFmtId="0" fontId="100" fillId="0" borderId="20" xfId="0" applyFont="1" applyFill="1" applyBorder="1" applyAlignment="1">
      <alignment horizontal="center" vertical="center" wrapText="1"/>
    </xf>
    <xf numFmtId="0" fontId="100" fillId="0" borderId="20" xfId="0" applyFont="1" applyFill="1" applyBorder="1" applyAlignment="1">
      <alignment horizontal="left" vertical="center" wrapText="1"/>
    </xf>
    <xf numFmtId="0" fontId="106" fillId="0" borderId="1" xfId="0" applyFont="1" applyBorder="1" applyAlignment="1">
      <alignment horizontal="left" vertical="center" wrapText="1"/>
    </xf>
    <xf numFmtId="0" fontId="117" fillId="0" borderId="20" xfId="9" applyFont="1" applyBorder="1" applyAlignment="1">
      <alignment horizontal="left" vertical="center" wrapText="1"/>
    </xf>
    <xf numFmtId="0" fontId="117" fillId="0" borderId="3" xfId="9" applyFont="1" applyBorder="1" applyAlignment="1">
      <alignment horizontal="left" vertical="center" wrapText="1"/>
    </xf>
    <xf numFmtId="0" fontId="106"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99" fillId="0" borderId="20" xfId="0" applyFont="1" applyFill="1" applyBorder="1" applyAlignment="1">
      <alignment horizontal="center" vertical="center" wrapText="1"/>
    </xf>
    <xf numFmtId="4" fontId="123" fillId="0" borderId="20" xfId="0" applyNumberFormat="1" applyFont="1" applyFill="1" applyBorder="1" applyAlignment="1">
      <alignment horizontal="right" vertical="center"/>
    </xf>
    <xf numFmtId="0" fontId="123" fillId="0" borderId="3" xfId="0" applyFont="1" applyBorder="1" applyAlignment="1">
      <alignment horizontal="right" vertical="center"/>
    </xf>
    <xf numFmtId="0" fontId="123" fillId="0" borderId="4" xfId="0" applyFont="1" applyBorder="1" applyAlignment="1">
      <alignment horizontal="right" vertical="center"/>
    </xf>
    <xf numFmtId="0" fontId="127" fillId="0" borderId="27" xfId="0" applyFont="1" applyFill="1" applyBorder="1" applyAlignment="1">
      <alignment horizontal="left" vertical="center" wrapText="1"/>
    </xf>
    <xf numFmtId="0" fontId="0" fillId="0" borderId="20" xfId="0" applyBorder="1" applyAlignment="1">
      <alignment vertical="center" wrapText="1"/>
    </xf>
    <xf numFmtId="0" fontId="20" fillId="0" borderId="3" xfId="9"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101" fillId="0" borderId="3" xfId="0" applyFont="1" applyFill="1" applyBorder="1" applyAlignment="1">
      <alignment horizontal="left" vertical="center" wrapText="1"/>
    </xf>
    <xf numFmtId="0" fontId="135" fillId="0" borderId="3" xfId="9" applyFont="1" applyBorder="1" applyAlignment="1">
      <alignment horizontal="left" vertical="center" wrapText="1"/>
    </xf>
    <xf numFmtId="164" fontId="88" fillId="2" borderId="20" xfId="0" applyNumberFormat="1" applyFont="1" applyFill="1" applyBorder="1" applyAlignment="1">
      <alignment vertical="center" wrapText="1"/>
    </xf>
    <xf numFmtId="164" fontId="88" fillId="2" borderId="3" xfId="0" applyNumberFormat="1" applyFont="1" applyFill="1" applyBorder="1" applyAlignment="1">
      <alignment vertical="center" wrapText="1"/>
    </xf>
    <xf numFmtId="164" fontId="88" fillId="2" borderId="4" xfId="0" applyNumberFormat="1" applyFont="1" applyFill="1" applyBorder="1" applyAlignment="1">
      <alignment vertical="center" wrapText="1"/>
    </xf>
    <xf numFmtId="0" fontId="99" fillId="0" borderId="20" xfId="0" applyFont="1" applyFill="1" applyBorder="1" applyAlignment="1">
      <alignment horizontal="left" vertical="center" wrapText="1"/>
    </xf>
    <xf numFmtId="0" fontId="99" fillId="0" borderId="3" xfId="0" applyFont="1" applyFill="1" applyBorder="1" applyAlignment="1">
      <alignment horizontal="left" vertical="center" wrapText="1"/>
    </xf>
    <xf numFmtId="0" fontId="99" fillId="0" borderId="4" xfId="0" applyFont="1" applyFill="1" applyBorder="1" applyAlignment="1">
      <alignment horizontal="left" vertical="center" wrapText="1"/>
    </xf>
    <xf numFmtId="0" fontId="65" fillId="0" borderId="20" xfId="0" applyFont="1" applyFill="1" applyBorder="1" applyAlignment="1">
      <alignment horizontal="center" vertical="center" wrapText="1"/>
    </xf>
    <xf numFmtId="0" fontId="65" fillId="0" borderId="3" xfId="0" applyFont="1" applyFill="1" applyBorder="1" applyAlignment="1">
      <alignment horizontal="center" vertical="center" wrapText="1"/>
    </xf>
    <xf numFmtId="0" fontId="65" fillId="0" borderId="4" xfId="0" applyFont="1" applyFill="1" applyBorder="1" applyAlignment="1">
      <alignment horizontal="center" vertical="center" wrapText="1"/>
    </xf>
    <xf numFmtId="0" fontId="106" fillId="0" borderId="21" xfId="0" applyFont="1" applyFill="1" applyBorder="1" applyAlignment="1">
      <alignment horizontal="center" vertical="center" wrapText="1"/>
    </xf>
    <xf numFmtId="0" fontId="106" fillId="0" borderId="21" xfId="0" applyFont="1" applyFill="1" applyBorder="1" applyAlignment="1">
      <alignment horizontal="left" vertical="center" wrapText="1"/>
    </xf>
    <xf numFmtId="0" fontId="54" fillId="0" borderId="21" xfId="0" applyFont="1" applyFill="1" applyBorder="1" applyAlignment="1">
      <alignment horizontal="left" vertical="center" wrapText="1"/>
    </xf>
    <xf numFmtId="4" fontId="124" fillId="2" borderId="50" xfId="0" applyNumberFormat="1" applyFont="1" applyFill="1" applyBorder="1" applyAlignment="1">
      <alignment horizontal="right" vertical="center"/>
    </xf>
    <xf numFmtId="4" fontId="50" fillId="0" borderId="15" xfId="0" applyNumberFormat="1" applyFont="1" applyBorder="1" applyAlignment="1">
      <alignment horizontal="right" vertical="center"/>
    </xf>
    <xf numFmtId="0" fontId="123" fillId="0" borderId="31" xfId="0" applyFont="1" applyBorder="1" applyAlignment="1">
      <alignment horizontal="left" vertical="center" wrapText="1"/>
    </xf>
    <xf numFmtId="0" fontId="123" fillId="0" borderId="12" xfId="0" applyFont="1" applyBorder="1" applyAlignment="1">
      <alignment horizontal="left" vertical="center" wrapText="1"/>
    </xf>
    <xf numFmtId="0" fontId="113" fillId="2" borderId="27" xfId="0" applyFont="1" applyFill="1" applyBorder="1" applyAlignment="1">
      <alignment horizontal="left" vertical="center" wrapText="1"/>
    </xf>
    <xf numFmtId="0" fontId="113" fillId="2" borderId="46" xfId="0" applyFont="1" applyFill="1" applyBorder="1" applyAlignment="1">
      <alignment horizontal="left" vertical="center" wrapText="1"/>
    </xf>
    <xf numFmtId="0" fontId="123" fillId="2" borderId="37" xfId="0" applyFont="1" applyFill="1" applyBorder="1" applyAlignment="1">
      <alignment horizontal="left" vertical="center" wrapText="1"/>
    </xf>
    <xf numFmtId="0" fontId="123" fillId="0" borderId="16" xfId="0" applyFont="1" applyBorder="1" applyAlignment="1">
      <alignment horizontal="left" vertical="center" wrapText="1"/>
    </xf>
    <xf numFmtId="0" fontId="67" fillId="0" borderId="20" xfId="0" applyFont="1" applyFill="1" applyBorder="1" applyAlignment="1">
      <alignment horizontal="left" vertical="center" wrapText="1"/>
    </xf>
    <xf numFmtId="0" fontId="98" fillId="0" borderId="20" xfId="8" applyFont="1" applyBorder="1" applyAlignment="1">
      <alignment horizontal="left" vertical="center" wrapText="1"/>
    </xf>
    <xf numFmtId="0" fontId="113" fillId="17" borderId="53" xfId="0" applyFont="1" applyFill="1"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4" fontId="69" fillId="0" borderId="21" xfId="0" applyNumberFormat="1" applyFont="1" applyFill="1" applyBorder="1" applyAlignment="1">
      <alignment horizontal="center" vertical="center"/>
    </xf>
    <xf numFmtId="4" fontId="69" fillId="0" borderId="20" xfId="0" applyNumberFormat="1" applyFont="1" applyBorder="1" applyAlignment="1">
      <alignment horizontal="center" vertical="center"/>
    </xf>
    <xf numFmtId="0" fontId="106" fillId="2" borderId="37" xfId="0" applyFont="1" applyFill="1" applyBorder="1" applyAlignment="1">
      <alignment horizontal="left" vertical="center" wrapText="1"/>
    </xf>
    <xf numFmtId="0" fontId="115" fillId="17" borderId="20" xfId="0" applyFont="1" applyFill="1" applyBorder="1" applyAlignment="1">
      <alignment horizontal="center" vertical="center" textRotation="90" wrapText="1"/>
    </xf>
    <xf numFmtId="0" fontId="115" fillId="17" borderId="4" xfId="0" applyFont="1" applyFill="1" applyBorder="1" applyAlignment="1">
      <alignment horizontal="center" vertical="center" textRotation="90" wrapText="1"/>
    </xf>
    <xf numFmtId="0" fontId="140" fillId="17" borderId="1" xfId="0" applyFont="1" applyFill="1" applyBorder="1" applyAlignment="1">
      <alignment vertical="center" wrapText="1"/>
    </xf>
    <xf numFmtId="0" fontId="140" fillId="17" borderId="20" xfId="0" applyFont="1" applyFill="1" applyBorder="1" applyAlignment="1">
      <alignment vertical="center" wrapText="1"/>
    </xf>
    <xf numFmtId="0" fontId="115" fillId="17" borderId="1" xfId="0" applyFont="1" applyFill="1" applyBorder="1" applyAlignment="1">
      <alignment vertical="center" wrapText="1"/>
    </xf>
    <xf numFmtId="0" fontId="115" fillId="17" borderId="20" xfId="0" applyFont="1" applyFill="1" applyBorder="1" applyAlignment="1">
      <alignment vertical="center" wrapText="1"/>
    </xf>
    <xf numFmtId="0" fontId="115" fillId="17" borderId="33" xfId="0" applyFont="1" applyFill="1" applyBorder="1" applyAlignment="1">
      <alignment horizontal="left" vertical="center" wrapText="1"/>
    </xf>
    <xf numFmtId="0" fontId="115" fillId="17" borderId="24" xfId="0" applyFont="1" applyFill="1" applyBorder="1" applyAlignment="1">
      <alignment horizontal="left" vertical="center" wrapText="1"/>
    </xf>
    <xf numFmtId="0" fontId="115" fillId="17" borderId="33" xfId="0" applyFont="1" applyFill="1" applyBorder="1" applyAlignment="1">
      <alignment vertical="center" wrapText="1"/>
    </xf>
    <xf numFmtId="0" fontId="115" fillId="17" borderId="34" xfId="0" applyFont="1" applyFill="1" applyBorder="1" applyAlignment="1">
      <alignment vertical="center" wrapText="1"/>
    </xf>
    <xf numFmtId="0" fontId="113" fillId="17" borderId="38" xfId="0" applyFont="1" applyFill="1" applyBorder="1" applyAlignment="1">
      <alignment horizontal="center" vertical="center" wrapText="1"/>
    </xf>
    <xf numFmtId="0" fontId="113" fillId="17" borderId="30" xfId="0" applyFont="1" applyFill="1" applyBorder="1" applyAlignment="1">
      <alignment horizontal="center" vertical="center" wrapText="1"/>
    </xf>
    <xf numFmtId="0" fontId="113" fillId="17" borderId="39" xfId="0" applyFont="1" applyFill="1" applyBorder="1" applyAlignment="1">
      <alignment horizontal="center" vertical="center" wrapText="1"/>
    </xf>
    <xf numFmtId="0" fontId="115" fillId="17" borderId="22" xfId="0" applyFont="1" applyFill="1" applyBorder="1" applyAlignment="1">
      <alignment vertical="center" wrapText="1"/>
    </xf>
    <xf numFmtId="0" fontId="115" fillId="17" borderId="2" xfId="0" applyFont="1" applyFill="1" applyBorder="1" applyAlignment="1">
      <alignment vertical="center" wrapText="1"/>
    </xf>
    <xf numFmtId="0" fontId="115" fillId="17" borderId="7" xfId="0" applyFont="1" applyFill="1" applyBorder="1" applyAlignment="1">
      <alignment vertical="center" wrapText="1"/>
    </xf>
    <xf numFmtId="0" fontId="115" fillId="17" borderId="50" xfId="0" applyFont="1" applyFill="1" applyBorder="1" applyAlignment="1">
      <alignment vertical="center" wrapText="1"/>
    </xf>
    <xf numFmtId="0" fontId="115" fillId="17" borderId="49" xfId="0" applyFont="1" applyFill="1" applyBorder="1" applyAlignment="1">
      <alignment vertical="center" wrapText="1"/>
    </xf>
    <xf numFmtId="4" fontId="106" fillId="0" borderId="3" xfId="0" applyNumberFormat="1" applyFont="1" applyBorder="1" applyAlignment="1">
      <alignment horizontal="right" vertical="center"/>
    </xf>
    <xf numFmtId="0" fontId="106" fillId="0" borderId="21" xfId="8" applyFont="1" applyBorder="1" applyAlignment="1">
      <alignment horizontal="left" vertical="center" wrapText="1"/>
    </xf>
    <xf numFmtId="0" fontId="106" fillId="0" borderId="21" xfId="0" applyFont="1" applyBorder="1" applyAlignment="1">
      <alignment horizontal="left" vertical="center"/>
    </xf>
    <xf numFmtId="4" fontId="106" fillId="0" borderId="21" xfId="0" applyNumberFormat="1" applyFont="1" applyFill="1" applyBorder="1" applyAlignment="1">
      <alignment horizontal="right" vertical="center"/>
    </xf>
    <xf numFmtId="0" fontId="92" fillId="0" borderId="37" xfId="0" applyFont="1" applyFill="1" applyBorder="1" applyAlignment="1">
      <alignment horizontal="left" vertical="center" wrapText="1"/>
    </xf>
    <xf numFmtId="0" fontId="106" fillId="0" borderId="40" xfId="0" applyFont="1" applyFill="1" applyBorder="1" applyAlignment="1">
      <alignment horizontal="left" vertical="center" wrapText="1"/>
    </xf>
    <xf numFmtId="0" fontId="84" fillId="2" borderId="20" xfId="0" applyFont="1" applyFill="1" applyBorder="1" applyAlignment="1">
      <alignment horizontal="left" vertical="center" wrapText="1"/>
    </xf>
    <xf numFmtId="0" fontId="84" fillId="2" borderId="4" xfId="0" applyFont="1" applyFill="1" applyBorder="1" applyAlignment="1">
      <alignment horizontal="left" vertical="center" wrapText="1"/>
    </xf>
    <xf numFmtId="0" fontId="48" fillId="2" borderId="21" xfId="0" applyFont="1" applyFill="1" applyBorder="1" applyAlignment="1">
      <alignment horizontal="left" vertical="center" wrapText="1"/>
    </xf>
    <xf numFmtId="0" fontId="106" fillId="2" borderId="3" xfId="0" applyFont="1" applyFill="1" applyBorder="1" applyAlignment="1">
      <alignment horizontal="left" vertical="center" wrapText="1"/>
    </xf>
    <xf numFmtId="0" fontId="87" fillId="2" borderId="37" xfId="0" applyFont="1" applyFill="1" applyBorder="1" applyAlignment="1">
      <alignment horizontal="left" vertical="center" wrapText="1"/>
    </xf>
    <xf numFmtId="0" fontId="106" fillId="2" borderId="1" xfId="0" applyFont="1" applyFill="1" applyBorder="1" applyAlignment="1">
      <alignment horizontal="left" vertical="center" wrapText="1"/>
    </xf>
    <xf numFmtId="0" fontId="123" fillId="0" borderId="47" xfId="0" applyFont="1" applyBorder="1" applyAlignment="1">
      <alignment horizontal="left" vertical="center" wrapText="1"/>
    </xf>
    <xf numFmtId="0" fontId="123" fillId="0" borderId="49" xfId="0" applyFont="1" applyBorder="1" applyAlignment="1">
      <alignment horizontal="left" vertical="center" wrapText="1"/>
    </xf>
    <xf numFmtId="0" fontId="123" fillId="0" borderId="15" xfId="0" applyFont="1" applyBorder="1" applyAlignment="1">
      <alignment horizontal="left" vertical="center" wrapText="1"/>
    </xf>
    <xf numFmtId="0" fontId="123" fillId="2" borderId="16" xfId="0" applyFont="1" applyFill="1" applyBorder="1" applyAlignment="1">
      <alignment horizontal="left" vertical="center" wrapText="1"/>
    </xf>
    <xf numFmtId="0" fontId="123" fillId="2" borderId="40" xfId="0" applyFont="1" applyFill="1" applyBorder="1" applyAlignment="1">
      <alignment horizontal="left" vertical="center" wrapText="1"/>
    </xf>
    <xf numFmtId="4" fontId="50" fillId="0" borderId="37" xfId="0" applyNumberFormat="1" applyFont="1" applyBorder="1" applyAlignment="1">
      <alignment horizontal="right" vertical="center"/>
    </xf>
    <xf numFmtId="4" fontId="50" fillId="0" borderId="16" xfId="0" applyNumberFormat="1" applyFont="1" applyBorder="1" applyAlignment="1">
      <alignment horizontal="right" vertical="center"/>
    </xf>
    <xf numFmtId="0" fontId="123" fillId="0" borderId="50" xfId="0" applyFont="1" applyFill="1" applyBorder="1" applyAlignment="1">
      <alignment vertical="center" wrapText="1"/>
    </xf>
    <xf numFmtId="0" fontId="123" fillId="0" borderId="15" xfId="0" applyFont="1" applyFill="1" applyBorder="1" applyAlignment="1">
      <alignment vertical="center" wrapText="1"/>
    </xf>
    <xf numFmtId="0" fontId="106" fillId="0" borderId="37" xfId="0" applyFont="1" applyFill="1" applyBorder="1" applyAlignment="1">
      <alignment horizontal="left" vertical="center" wrapText="1"/>
    </xf>
    <xf numFmtId="0" fontId="102" fillId="2" borderId="37" xfId="0" applyFont="1" applyFill="1" applyBorder="1" applyAlignment="1">
      <alignment horizontal="left" vertical="center" wrapText="1"/>
    </xf>
    <xf numFmtId="10" fontId="0" fillId="0" borderId="33" xfId="0" applyNumberFormat="1" applyBorder="1" applyAlignment="1">
      <alignment horizontal="center" vertical="center"/>
    </xf>
    <xf numFmtId="10" fontId="0" fillId="0" borderId="34" xfId="0" applyNumberFormat="1" applyBorder="1" applyAlignment="1">
      <alignment horizontal="center" vertical="center"/>
    </xf>
    <xf numFmtId="10" fontId="0" fillId="0" borderId="24" xfId="0" applyNumberFormat="1" applyBorder="1" applyAlignment="1">
      <alignment horizontal="center" vertical="center"/>
    </xf>
    <xf numFmtId="0" fontId="65" fillId="0" borderId="21" xfId="0" applyFont="1" applyFill="1" applyBorder="1" applyAlignment="1">
      <alignment horizontal="left" vertical="center" wrapText="1"/>
    </xf>
    <xf numFmtId="0" fontId="106" fillId="0" borderId="3" xfId="0" applyFont="1" applyBorder="1" applyAlignment="1">
      <alignment horizontal="left" vertical="center" wrapText="1"/>
    </xf>
    <xf numFmtId="4" fontId="50" fillId="2" borderId="33" xfId="0" applyNumberFormat="1" applyFont="1" applyFill="1" applyBorder="1" applyAlignment="1">
      <alignment horizontal="right" vertical="center"/>
    </xf>
    <xf numFmtId="4" fontId="50" fillId="0" borderId="24" xfId="0" applyNumberFormat="1" applyFont="1" applyBorder="1" applyAlignment="1">
      <alignment horizontal="right" vertical="center"/>
    </xf>
    <xf numFmtId="0" fontId="51" fillId="0" borderId="20" xfId="0" applyFont="1" applyBorder="1" applyAlignment="1">
      <alignment horizontal="left" vertical="center" wrapText="1"/>
    </xf>
    <xf numFmtId="10" fontId="106" fillId="0" borderId="42" xfId="0" applyNumberFormat="1" applyFont="1" applyBorder="1" applyAlignment="1">
      <alignment horizontal="center" vertical="center"/>
    </xf>
    <xf numFmtId="4" fontId="123" fillId="2" borderId="33" xfId="0" applyNumberFormat="1" applyFont="1" applyFill="1" applyBorder="1" applyAlignment="1">
      <alignment horizontal="right" vertical="center"/>
    </xf>
    <xf numFmtId="4" fontId="123" fillId="2" borderId="24" xfId="0" applyNumberFormat="1" applyFont="1" applyFill="1" applyBorder="1" applyAlignment="1">
      <alignment horizontal="right" vertical="center"/>
    </xf>
    <xf numFmtId="0" fontId="106" fillId="2" borderId="20" xfId="0" applyFont="1" applyFill="1" applyBorder="1" applyAlignment="1">
      <alignment horizontal="left" vertical="center" wrapText="1"/>
    </xf>
    <xf numFmtId="0" fontId="83" fillId="0" borderId="60" xfId="0" applyFont="1" applyFill="1" applyBorder="1" applyAlignment="1">
      <alignment horizontal="left" vertical="center" wrapText="1"/>
    </xf>
    <xf numFmtId="14" fontId="123" fillId="0" borderId="50" xfId="0" applyNumberFormat="1" applyFont="1" applyFill="1" applyBorder="1" applyAlignment="1">
      <alignment horizontal="left" vertical="center" wrapText="1"/>
    </xf>
    <xf numFmtId="14" fontId="123" fillId="0" borderId="15" xfId="0" applyNumberFormat="1" applyFont="1" applyFill="1" applyBorder="1" applyAlignment="1">
      <alignment horizontal="left" vertical="center" wrapText="1"/>
    </xf>
    <xf numFmtId="4" fontId="50" fillId="0" borderId="33" xfId="0" applyNumberFormat="1" applyFont="1" applyFill="1" applyBorder="1" applyAlignment="1">
      <alignment horizontal="right" vertical="center" wrapText="1"/>
    </xf>
    <xf numFmtId="4" fontId="50" fillId="0" borderId="24" xfId="0" applyNumberFormat="1" applyFont="1" applyFill="1" applyBorder="1" applyAlignment="1">
      <alignment horizontal="right" vertical="center" wrapText="1"/>
    </xf>
    <xf numFmtId="0" fontId="123" fillId="0" borderId="50" xfId="0" applyFont="1" applyFill="1" applyBorder="1" applyAlignment="1">
      <alignment horizontal="left" vertical="center" wrapText="1" shrinkToFit="1"/>
    </xf>
    <xf numFmtId="0" fontId="123" fillId="0" borderId="15" xfId="0" applyFont="1" applyFill="1" applyBorder="1" applyAlignment="1">
      <alignment horizontal="left" vertical="center" wrapText="1" shrinkToFit="1"/>
    </xf>
    <xf numFmtId="0" fontId="123" fillId="0" borderId="50" xfId="0" applyFont="1" applyBorder="1" applyAlignment="1">
      <alignment horizontal="left" vertical="center" wrapText="1"/>
    </xf>
    <xf numFmtId="4" fontId="50" fillId="0" borderId="34" xfId="0" applyNumberFormat="1" applyFont="1" applyBorder="1" applyAlignment="1">
      <alignment horizontal="right" vertical="center"/>
    </xf>
    <xf numFmtId="0" fontId="0" fillId="0" borderId="34" xfId="0" applyBorder="1" applyAlignment="1">
      <alignment horizontal="center" vertical="center"/>
    </xf>
    <xf numFmtId="0" fontId="123" fillId="0" borderId="37" xfId="0" applyFont="1" applyFill="1"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55" fillId="2" borderId="16" xfId="0" applyFont="1" applyFill="1" applyBorder="1" applyAlignment="1">
      <alignment horizontal="left" vertical="center" wrapText="1"/>
    </xf>
    <xf numFmtId="0" fontId="117" fillId="0" borderId="4" xfId="8" applyFont="1" applyBorder="1" applyAlignment="1">
      <alignment horizontal="left" vertical="center" wrapText="1"/>
    </xf>
    <xf numFmtId="0" fontId="106" fillId="2" borderId="4" xfId="0" applyFont="1" applyFill="1" applyBorder="1" applyAlignment="1">
      <alignment horizontal="left" vertical="center" wrapText="1"/>
    </xf>
    <xf numFmtId="4" fontId="50" fillId="2" borderId="24" xfId="0" applyNumberFormat="1" applyFont="1" applyFill="1" applyBorder="1" applyAlignment="1">
      <alignment horizontal="right" vertical="center"/>
    </xf>
    <xf numFmtId="4" fontId="124" fillId="2" borderId="15" xfId="0" applyNumberFormat="1" applyFont="1" applyFill="1" applyBorder="1" applyAlignment="1">
      <alignment horizontal="right" vertical="center"/>
    </xf>
    <xf numFmtId="0" fontId="27" fillId="0" borderId="20" xfId="0" applyFont="1" applyFill="1" applyBorder="1" applyAlignment="1">
      <alignment horizontal="left" vertical="center" wrapText="1"/>
    </xf>
    <xf numFmtId="0" fontId="106" fillId="0" borderId="4" xfId="0" applyFont="1" applyBorder="1" applyAlignment="1">
      <alignment horizontal="left" vertical="center"/>
    </xf>
    <xf numFmtId="0" fontId="0" fillId="0" borderId="3" xfId="0" applyBorder="1"/>
    <xf numFmtId="0" fontId="0" fillId="0" borderId="4" xfId="0" applyBorder="1"/>
    <xf numFmtId="4" fontId="117" fillId="0" borderId="20" xfId="0" applyNumberFormat="1" applyFont="1" applyBorder="1" applyAlignment="1">
      <alignment horizontal="right" vertical="center"/>
    </xf>
    <xf numFmtId="4" fontId="117" fillId="0" borderId="3" xfId="0" applyNumberFormat="1" applyFont="1" applyBorder="1" applyAlignment="1">
      <alignment horizontal="right" vertical="center"/>
    </xf>
    <xf numFmtId="4" fontId="117" fillId="0" borderId="4" xfId="0" applyNumberFormat="1" applyFont="1" applyBorder="1" applyAlignment="1">
      <alignment horizontal="right" vertical="center"/>
    </xf>
    <xf numFmtId="0" fontId="96" fillId="2" borderId="20" xfId="0" applyFont="1" applyFill="1" applyBorder="1" applyAlignment="1">
      <alignment horizontal="left" vertical="center" wrapText="1"/>
    </xf>
    <xf numFmtId="0" fontId="96" fillId="2" borderId="4" xfId="0" applyFont="1" applyFill="1" applyBorder="1" applyAlignment="1">
      <alignment horizontal="left" vertical="center" wrapText="1"/>
    </xf>
    <xf numFmtId="0" fontId="123" fillId="0" borderId="50" xfId="9" applyFont="1" applyBorder="1" applyAlignment="1">
      <alignment horizontal="left" vertical="center" wrapText="1"/>
    </xf>
    <xf numFmtId="0" fontId="123" fillId="0" borderId="15" xfId="9" applyFont="1" applyBorder="1" applyAlignment="1">
      <alignment horizontal="left" vertical="center" wrapText="1"/>
    </xf>
    <xf numFmtId="4" fontId="123" fillId="0" borderId="37" xfId="0" applyNumberFormat="1" applyFont="1" applyBorder="1" applyAlignment="1">
      <alignment horizontal="right" vertical="center"/>
    </xf>
    <xf numFmtId="4" fontId="123" fillId="0" borderId="16" xfId="0" applyNumberFormat="1" applyFont="1" applyBorder="1" applyAlignment="1">
      <alignment horizontal="right" vertical="center"/>
    </xf>
    <xf numFmtId="10" fontId="42" fillId="0" borderId="33" xfId="0" applyNumberFormat="1" applyFont="1" applyFill="1" applyBorder="1" applyAlignment="1">
      <alignment horizontal="center" vertical="center"/>
    </xf>
    <xf numFmtId="10" fontId="42" fillId="0" borderId="34" xfId="0" applyNumberFormat="1" applyFont="1" applyFill="1" applyBorder="1" applyAlignment="1">
      <alignment horizontal="center" vertical="center"/>
    </xf>
    <xf numFmtId="10" fontId="42" fillId="0" borderId="24" xfId="0" applyNumberFormat="1" applyFont="1" applyFill="1" applyBorder="1" applyAlignment="1">
      <alignment horizontal="center" vertical="center"/>
    </xf>
    <xf numFmtId="10" fontId="123" fillId="0" borderId="33" xfId="0" applyNumberFormat="1" applyFont="1" applyFill="1" applyBorder="1" applyAlignment="1">
      <alignment horizontal="center" vertical="center"/>
    </xf>
    <xf numFmtId="10" fontId="123" fillId="0" borderId="24" xfId="0" applyNumberFormat="1" applyFont="1" applyFill="1" applyBorder="1" applyAlignment="1">
      <alignment horizontal="center" vertical="center"/>
    </xf>
    <xf numFmtId="4" fontId="123" fillId="0" borderId="4" xfId="0" applyNumberFormat="1" applyFont="1" applyFill="1" applyBorder="1" applyAlignment="1">
      <alignment horizontal="right" vertical="center"/>
    </xf>
    <xf numFmtId="0" fontId="42" fillId="0" borderId="37" xfId="0" applyFont="1" applyFill="1" applyBorder="1" applyAlignment="1">
      <alignment horizontal="left" vertical="center" wrapText="1"/>
    </xf>
    <xf numFmtId="0" fontId="42" fillId="0" borderId="40" xfId="0" applyFont="1" applyFill="1" applyBorder="1" applyAlignment="1">
      <alignment horizontal="left" vertical="center" wrapText="1"/>
    </xf>
    <xf numFmtId="10" fontId="123" fillId="0" borderId="34" xfId="0" applyNumberFormat="1" applyFont="1" applyFill="1" applyBorder="1" applyAlignment="1">
      <alignment horizontal="center" vertical="center"/>
    </xf>
    <xf numFmtId="10" fontId="123" fillId="0" borderId="33" xfId="0" applyNumberFormat="1" applyFont="1" applyFill="1" applyBorder="1" applyAlignment="1">
      <alignment horizontal="right" vertical="center"/>
    </xf>
    <xf numFmtId="10" fontId="123" fillId="0" borderId="24" xfId="0" applyNumberFormat="1" applyFont="1" applyFill="1" applyBorder="1" applyAlignment="1">
      <alignment horizontal="right" vertical="center"/>
    </xf>
    <xf numFmtId="4" fontId="123" fillId="0" borderId="37" xfId="0" applyNumberFormat="1" applyFont="1" applyFill="1" applyBorder="1" applyAlignment="1">
      <alignment horizontal="right" vertical="center" wrapText="1"/>
    </xf>
    <xf numFmtId="4" fontId="123" fillId="0" borderId="16" xfId="0" applyNumberFormat="1" applyFont="1" applyFill="1" applyBorder="1" applyAlignment="1">
      <alignment horizontal="right" vertical="center" wrapText="1"/>
    </xf>
    <xf numFmtId="4" fontId="124" fillId="0" borderId="50" xfId="0" applyNumberFormat="1" applyFont="1" applyFill="1" applyBorder="1" applyAlignment="1">
      <alignment horizontal="right" vertical="center"/>
    </xf>
    <xf numFmtId="4" fontId="124" fillId="0" borderId="15" xfId="0" applyNumberFormat="1" applyFont="1" applyFill="1" applyBorder="1" applyAlignment="1">
      <alignment horizontal="right" vertical="center"/>
    </xf>
    <xf numFmtId="4" fontId="123" fillId="0" borderId="33" xfId="0" applyNumberFormat="1" applyFont="1" applyFill="1" applyBorder="1" applyAlignment="1">
      <alignment horizontal="right" vertical="center"/>
    </xf>
    <xf numFmtId="4" fontId="123" fillId="0" borderId="24" xfId="0" applyNumberFormat="1" applyFont="1" applyFill="1" applyBorder="1" applyAlignment="1">
      <alignment horizontal="right" vertical="center"/>
    </xf>
    <xf numFmtId="0" fontId="123" fillId="0" borderId="37" xfId="0" applyFont="1" applyFill="1" applyBorder="1" applyAlignment="1">
      <alignment horizontal="left" vertical="center" wrapText="1"/>
    </xf>
    <xf numFmtId="0" fontId="123" fillId="0" borderId="16" xfId="0" applyFont="1" applyFill="1" applyBorder="1" applyAlignment="1">
      <alignment horizontal="left" vertical="center" wrapText="1"/>
    </xf>
    <xf numFmtId="0" fontId="42" fillId="0" borderId="20"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123" fillId="0" borderId="33" xfId="0" applyFont="1" applyFill="1" applyBorder="1" applyAlignment="1">
      <alignment horizontal="left" vertical="center" wrapText="1"/>
    </xf>
    <xf numFmtId="0" fontId="123" fillId="0" borderId="24" xfId="0" applyFont="1" applyFill="1" applyBorder="1" applyAlignment="1">
      <alignment horizontal="left" vertical="center" wrapText="1"/>
    </xf>
    <xf numFmtId="0" fontId="113" fillId="19" borderId="0" xfId="0" applyFont="1" applyFill="1" applyBorder="1" applyAlignment="1">
      <alignment horizontal="left"/>
    </xf>
    <xf numFmtId="4" fontId="123" fillId="0" borderId="20" xfId="0" applyNumberFormat="1" applyFont="1" applyFill="1" applyBorder="1" applyAlignment="1">
      <alignment horizontal="left" vertical="center"/>
    </xf>
    <xf numFmtId="4" fontId="123" fillId="0" borderId="3" xfId="0" applyNumberFormat="1" applyFont="1" applyFill="1" applyBorder="1" applyAlignment="1">
      <alignment horizontal="left" vertical="center"/>
    </xf>
    <xf numFmtId="4" fontId="123" fillId="0" borderId="4" xfId="0" applyNumberFormat="1" applyFont="1" applyFill="1" applyBorder="1" applyAlignment="1">
      <alignment horizontal="left" vertical="center"/>
    </xf>
    <xf numFmtId="0" fontId="127" fillId="0" borderId="44" xfId="0" applyFont="1" applyFill="1" applyBorder="1" applyAlignment="1">
      <alignment horizontal="left" vertical="center" wrapText="1"/>
    </xf>
    <xf numFmtId="0" fontId="127" fillId="0" borderId="63" xfId="0" applyFont="1" applyFill="1" applyBorder="1" applyAlignment="1">
      <alignment horizontal="left" vertical="center" wrapText="1"/>
    </xf>
    <xf numFmtId="0" fontId="127" fillId="0" borderId="30" xfId="0" applyFont="1" applyFill="1" applyBorder="1" applyAlignment="1">
      <alignment horizontal="left" vertical="center" wrapText="1"/>
    </xf>
    <xf numFmtId="0" fontId="127" fillId="0" borderId="39" xfId="0" applyFont="1" applyFill="1" applyBorder="1" applyAlignment="1">
      <alignment horizontal="left" vertical="center" wrapText="1"/>
    </xf>
    <xf numFmtId="0" fontId="113" fillId="2" borderId="57" xfId="0" applyFont="1" applyFill="1" applyBorder="1" applyAlignment="1">
      <alignment horizontal="left" vertical="center" wrapText="1"/>
    </xf>
    <xf numFmtId="0" fontId="113" fillId="2" borderId="58"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123" fillId="0" borderId="20" xfId="10" applyFont="1" applyBorder="1" applyAlignment="1">
      <alignment horizontal="left" vertical="center" wrapText="1"/>
    </xf>
    <xf numFmtId="0" fontId="123" fillId="0" borderId="4" xfId="10" applyFont="1" applyBorder="1" applyAlignment="1">
      <alignment horizontal="left" vertical="center" wrapText="1"/>
    </xf>
    <xf numFmtId="0" fontId="123" fillId="0" borderId="4" xfId="0" applyFont="1" applyBorder="1" applyAlignment="1">
      <alignment horizontal="left" vertical="center"/>
    </xf>
    <xf numFmtId="4" fontId="123" fillId="0" borderId="20" xfId="0" applyNumberFormat="1" applyFont="1" applyFill="1" applyBorder="1" applyAlignment="1">
      <alignment horizontal="left" vertical="center" wrapText="1"/>
    </xf>
    <xf numFmtId="4" fontId="123" fillId="0" borderId="4" xfId="0" applyNumberFormat="1" applyFont="1" applyFill="1" applyBorder="1" applyAlignment="1">
      <alignment horizontal="left" vertical="center" wrapText="1"/>
    </xf>
    <xf numFmtId="10" fontId="42" fillId="0" borderId="33" xfId="0" applyNumberFormat="1" applyFont="1" applyBorder="1" applyAlignment="1">
      <alignment horizontal="center" vertical="center"/>
    </xf>
    <xf numFmtId="10" fontId="42" fillId="0" borderId="24" xfId="0" applyNumberFormat="1" applyFont="1" applyBorder="1" applyAlignment="1">
      <alignment horizontal="center" vertical="center"/>
    </xf>
    <xf numFmtId="4" fontId="42" fillId="0" borderId="33" xfId="0" applyNumberFormat="1" applyFont="1" applyBorder="1" applyAlignment="1">
      <alignment horizontal="right" vertical="center"/>
    </xf>
    <xf numFmtId="4" fontId="42" fillId="0" borderId="24" xfId="0" applyNumberFormat="1" applyFont="1" applyBorder="1" applyAlignment="1">
      <alignment horizontal="right" vertical="center"/>
    </xf>
    <xf numFmtId="0" fontId="2" fillId="0" borderId="33" xfId="0" applyFont="1" applyBorder="1" applyAlignment="1">
      <alignment horizontal="left" vertical="center" wrapText="1"/>
    </xf>
    <xf numFmtId="0" fontId="36" fillId="0" borderId="24" xfId="0" applyFont="1" applyBorder="1" applyAlignment="1">
      <alignment horizontal="left" vertical="center" wrapText="1"/>
    </xf>
    <xf numFmtId="0" fontId="19" fillId="0" borderId="33" xfId="0" applyFont="1" applyFill="1" applyBorder="1" applyAlignment="1">
      <alignment horizontal="left" vertical="center" wrapText="1"/>
    </xf>
    <xf numFmtId="0" fontId="34" fillId="0" borderId="34" xfId="0" applyFont="1" applyFill="1" applyBorder="1" applyAlignment="1">
      <alignment horizontal="left" vertical="center" wrapText="1"/>
    </xf>
    <xf numFmtId="0" fontId="42" fillId="0" borderId="34" xfId="0" applyFont="1" applyFill="1" applyBorder="1" applyAlignment="1">
      <alignment horizontal="left" vertical="center" wrapText="1"/>
    </xf>
    <xf numFmtId="0" fontId="14" fillId="0" borderId="20" xfId="0" applyFont="1" applyBorder="1" applyAlignment="1">
      <alignment horizontal="left" vertical="center" wrapText="1"/>
    </xf>
    <xf numFmtId="0" fontId="42" fillId="0" borderId="4" xfId="0" applyFont="1" applyBorder="1" applyAlignment="1">
      <alignment horizontal="left" vertical="center"/>
    </xf>
    <xf numFmtId="0" fontId="42" fillId="0" borderId="50" xfId="0" applyFont="1" applyFill="1" applyBorder="1" applyAlignment="1">
      <alignment horizontal="center" vertical="center"/>
    </xf>
    <xf numFmtId="0" fontId="42" fillId="0" borderId="49" xfId="0" applyFont="1" applyFill="1" applyBorder="1" applyAlignment="1">
      <alignment horizontal="center" vertical="center"/>
    </xf>
    <xf numFmtId="0" fontId="42" fillId="0" borderId="15" xfId="0" applyFont="1" applyFill="1" applyBorder="1" applyAlignment="1">
      <alignment horizontal="center" vertical="center"/>
    </xf>
    <xf numFmtId="0" fontId="42" fillId="0" borderId="3" xfId="0" applyFont="1" applyFill="1" applyBorder="1" applyAlignment="1">
      <alignment horizontal="left" vertical="center" wrapText="1"/>
    </xf>
    <xf numFmtId="0" fontId="123" fillId="0" borderId="3" xfId="10" applyFont="1" applyBorder="1" applyAlignment="1">
      <alignment horizontal="left" vertical="center" wrapText="1"/>
    </xf>
    <xf numFmtId="0" fontId="42" fillId="0" borderId="3" xfId="0" applyFont="1" applyBorder="1" applyAlignment="1">
      <alignment horizontal="left" vertical="center"/>
    </xf>
    <xf numFmtId="4" fontId="123" fillId="0" borderId="3" xfId="0" applyNumberFormat="1" applyFont="1" applyFill="1" applyBorder="1" applyAlignment="1">
      <alignment horizontal="right" vertical="center"/>
    </xf>
    <xf numFmtId="0" fontId="42" fillId="0" borderId="20" xfId="0" applyFont="1" applyFill="1" applyBorder="1" applyAlignment="1">
      <alignment horizontal="left" vertical="center"/>
    </xf>
    <xf numFmtId="0" fontId="42" fillId="0" borderId="4" xfId="0" applyFont="1" applyFill="1" applyBorder="1" applyAlignment="1">
      <alignment horizontal="left" vertical="center"/>
    </xf>
    <xf numFmtId="0" fontId="21" fillId="0" borderId="20" xfId="0" applyFont="1" applyFill="1" applyBorder="1" applyAlignment="1">
      <alignment horizontal="left" vertical="center" wrapText="1"/>
    </xf>
    <xf numFmtId="0" fontId="123" fillId="0" borderId="20" xfId="10" applyFont="1" applyFill="1" applyBorder="1" applyAlignment="1">
      <alignment horizontal="left" vertical="center" wrapText="1"/>
    </xf>
    <xf numFmtId="0" fontId="123" fillId="0" borderId="4" xfId="10" applyFont="1" applyFill="1" applyBorder="1" applyAlignment="1">
      <alignment horizontal="left" vertical="center" wrapText="1"/>
    </xf>
    <xf numFmtId="0" fontId="42" fillId="0" borderId="50" xfId="10" applyFont="1" applyFill="1" applyBorder="1" applyAlignment="1">
      <alignment horizontal="center" vertical="center" wrapText="1"/>
    </xf>
    <xf numFmtId="0" fontId="42" fillId="0" borderId="49" xfId="10" applyFont="1" applyFill="1" applyBorder="1" applyAlignment="1">
      <alignment horizontal="center" vertical="center" wrapText="1"/>
    </xf>
    <xf numFmtId="0" fontId="42" fillId="0" borderId="20" xfId="10" applyFont="1" applyFill="1" applyBorder="1" applyAlignment="1">
      <alignment horizontal="left" vertical="center" wrapText="1"/>
    </xf>
    <xf numFmtId="0" fontId="42" fillId="0" borderId="3" xfId="10" applyFont="1" applyFill="1" applyBorder="1" applyAlignment="1">
      <alignment horizontal="left" vertical="center" wrapText="1"/>
    </xf>
    <xf numFmtId="0" fontId="42" fillId="0" borderId="20" xfId="0" applyFont="1" applyBorder="1" applyAlignment="1">
      <alignment horizontal="left" vertical="center" wrapText="1"/>
    </xf>
    <xf numFmtId="0" fontId="42" fillId="0" borderId="3" xfId="0" applyFont="1" applyBorder="1" applyAlignment="1">
      <alignment horizontal="left" vertical="center" wrapText="1"/>
    </xf>
    <xf numFmtId="0" fontId="42" fillId="0" borderId="20" xfId="0" applyFont="1" applyBorder="1" applyAlignment="1">
      <alignment horizontal="left" vertical="center"/>
    </xf>
    <xf numFmtId="4" fontId="42" fillId="0" borderId="20" xfId="0" applyNumberFormat="1" applyFont="1" applyFill="1" applyBorder="1" applyAlignment="1">
      <alignment horizontal="right" vertical="center" wrapText="1"/>
    </xf>
    <xf numFmtId="4" fontId="42" fillId="0" borderId="3" xfId="0" applyNumberFormat="1" applyFont="1" applyFill="1" applyBorder="1" applyAlignment="1">
      <alignment horizontal="right" vertical="center" wrapText="1"/>
    </xf>
    <xf numFmtId="0" fontId="42" fillId="0" borderId="15" xfId="10" applyFont="1" applyFill="1" applyBorder="1" applyAlignment="1">
      <alignment horizontal="center" vertical="center" wrapText="1"/>
    </xf>
    <xf numFmtId="0" fontId="42" fillId="0" borderId="20" xfId="10" applyFont="1" applyFill="1" applyBorder="1" applyAlignment="1">
      <alignment horizontal="center" vertical="center" wrapText="1"/>
    </xf>
    <xf numFmtId="0" fontId="42" fillId="0" borderId="3" xfId="10" applyFont="1" applyFill="1" applyBorder="1" applyAlignment="1">
      <alignment horizontal="center" vertical="center" wrapText="1"/>
    </xf>
    <xf numFmtId="0" fontId="42" fillId="0" borderId="4" xfId="10" applyFont="1" applyFill="1" applyBorder="1" applyAlignment="1">
      <alignment horizontal="center" vertical="center" wrapText="1"/>
    </xf>
    <xf numFmtId="0" fontId="19" fillId="0" borderId="20" xfId="0" applyFont="1" applyFill="1" applyBorder="1" applyAlignment="1">
      <alignment horizontal="left" vertical="center" wrapText="1"/>
    </xf>
    <xf numFmtId="0" fontId="42" fillId="0" borderId="4" xfId="10" applyFont="1" applyFill="1" applyBorder="1" applyAlignment="1">
      <alignment horizontal="left" vertical="center" wrapText="1"/>
    </xf>
    <xf numFmtId="0" fontId="37" fillId="0" borderId="20" xfId="10" applyFont="1" applyFill="1" applyBorder="1" applyAlignment="1">
      <alignment horizontal="left" vertical="center" wrapText="1"/>
    </xf>
    <xf numFmtId="0" fontId="14" fillId="0" borderId="20" xfId="0" applyFont="1" applyFill="1" applyBorder="1" applyAlignment="1">
      <alignment horizontal="left" vertical="center" wrapText="1"/>
    </xf>
    <xf numFmtId="0" fontId="42" fillId="0" borderId="50" xfId="0" applyFont="1" applyFill="1" applyBorder="1" applyAlignment="1">
      <alignment horizontal="center" vertical="center" wrapText="1"/>
    </xf>
    <xf numFmtId="0" fontId="42" fillId="0" borderId="49"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117" fillId="0" borderId="3" xfId="10" applyFont="1" applyBorder="1" applyAlignment="1">
      <alignment horizontal="left" vertical="center" wrapText="1"/>
    </xf>
    <xf numFmtId="0" fontId="117" fillId="0" borderId="4" xfId="10" applyFont="1" applyBorder="1" applyAlignment="1">
      <alignment horizontal="left" vertical="center" wrapText="1"/>
    </xf>
    <xf numFmtId="0" fontId="123" fillId="0" borderId="4" xfId="0" applyFont="1" applyFill="1" applyBorder="1" applyAlignment="1">
      <alignment horizontal="left" vertical="center"/>
    </xf>
    <xf numFmtId="0" fontId="27" fillId="0" borderId="20" xfId="10" applyFont="1" applyFill="1" applyBorder="1" applyAlignment="1">
      <alignment horizontal="left" vertical="center" wrapText="1"/>
    </xf>
    <xf numFmtId="0" fontId="42" fillId="0" borderId="20" xfId="10" applyFont="1" applyBorder="1" applyAlignment="1">
      <alignment horizontal="left" vertical="center" wrapText="1"/>
    </xf>
    <xf numFmtId="0" fontId="42" fillId="0" borderId="3" xfId="10" applyFont="1" applyBorder="1" applyAlignment="1">
      <alignment horizontal="left" vertical="center" wrapText="1"/>
    </xf>
    <xf numFmtId="0" fontId="42" fillId="0" borderId="4" xfId="10" applyFont="1" applyBorder="1" applyAlignment="1">
      <alignment horizontal="left" vertical="center" wrapText="1"/>
    </xf>
    <xf numFmtId="4" fontId="42" fillId="0" borderId="20" xfId="0" applyNumberFormat="1" applyFont="1" applyBorder="1" applyAlignment="1">
      <alignment horizontal="right" vertical="center"/>
    </xf>
    <xf numFmtId="4" fontId="42" fillId="0" borderId="3" xfId="0" applyNumberFormat="1" applyFont="1" applyBorder="1" applyAlignment="1">
      <alignment horizontal="right" vertical="center"/>
    </xf>
    <xf numFmtId="4" fontId="42" fillId="0" borderId="4" xfId="0" applyNumberFormat="1" applyFont="1" applyBorder="1" applyAlignment="1">
      <alignment horizontal="right" vertical="center"/>
    </xf>
    <xf numFmtId="4" fontId="123" fillId="0" borderId="20" xfId="0" applyNumberFormat="1" applyFont="1" applyBorder="1" applyAlignment="1">
      <alignment horizontal="left" vertical="center"/>
    </xf>
    <xf numFmtId="4" fontId="123" fillId="0" borderId="3" xfId="0" applyNumberFormat="1" applyFont="1" applyBorder="1" applyAlignment="1">
      <alignment horizontal="left" vertical="center"/>
    </xf>
    <xf numFmtId="4" fontId="123" fillId="0" borderId="4" xfId="0" applyNumberFormat="1" applyFont="1" applyBorder="1" applyAlignment="1">
      <alignment horizontal="left" vertical="center"/>
    </xf>
    <xf numFmtId="0" fontId="39" fillId="0" borderId="20" xfId="0" applyFont="1" applyFill="1" applyBorder="1" applyAlignment="1">
      <alignment horizontal="left" vertical="center" wrapText="1"/>
    </xf>
    <xf numFmtId="0" fontId="42" fillId="0" borderId="20"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4" xfId="0" applyFont="1" applyFill="1" applyBorder="1" applyAlignment="1">
      <alignment horizontal="center" vertical="center"/>
    </xf>
    <xf numFmtId="0" fontId="31" fillId="0" borderId="33" xfId="0" applyFont="1" applyFill="1" applyBorder="1" applyAlignment="1">
      <alignment horizontal="left" vertical="center" wrapText="1"/>
    </xf>
    <xf numFmtId="0" fontId="42" fillId="0" borderId="24" xfId="0" applyFont="1" applyFill="1" applyBorder="1" applyAlignment="1">
      <alignment horizontal="left" vertical="center" wrapText="1"/>
    </xf>
    <xf numFmtId="4" fontId="123" fillId="0" borderId="20" xfId="0" applyNumberFormat="1" applyFont="1" applyFill="1" applyBorder="1" applyAlignment="1">
      <alignment vertical="center"/>
    </xf>
    <xf numFmtId="4" fontId="123" fillId="0" borderId="4" xfId="0" applyNumberFormat="1" applyFont="1" applyFill="1" applyBorder="1" applyAlignment="1">
      <alignment vertical="center"/>
    </xf>
    <xf numFmtId="4" fontId="137" fillId="0" borderId="50" xfId="0" applyNumberFormat="1" applyFont="1" applyFill="1" applyBorder="1" applyAlignment="1">
      <alignment horizontal="right" vertical="center"/>
    </xf>
    <xf numFmtId="4" fontId="137" fillId="0" borderId="15" xfId="0" applyNumberFormat="1" applyFont="1" applyFill="1" applyBorder="1" applyAlignment="1">
      <alignment horizontal="right" vertical="center"/>
    </xf>
    <xf numFmtId="0" fontId="123" fillId="0" borderId="34" xfId="0" applyFont="1" applyFill="1" applyBorder="1" applyAlignment="1">
      <alignment horizontal="left" vertical="center" wrapText="1"/>
    </xf>
    <xf numFmtId="4" fontId="123" fillId="0" borderId="20" xfId="0" applyNumberFormat="1" applyFont="1" applyBorder="1" applyAlignment="1">
      <alignment horizontal="center" vertical="center"/>
    </xf>
    <xf numFmtId="4" fontId="123" fillId="0" borderId="3" xfId="0" applyNumberFormat="1" applyFont="1" applyBorder="1" applyAlignment="1">
      <alignment horizontal="center" vertical="center"/>
    </xf>
    <xf numFmtId="4" fontId="123" fillId="0" borderId="4" xfId="0" applyNumberFormat="1" applyFont="1" applyBorder="1" applyAlignment="1">
      <alignment horizontal="center" vertical="center"/>
    </xf>
    <xf numFmtId="0" fontId="35" fillId="0" borderId="37" xfId="0" applyFont="1" applyFill="1" applyBorder="1" applyAlignment="1">
      <alignment horizontal="left" vertical="center" wrapText="1"/>
    </xf>
    <xf numFmtId="0" fontId="42" fillId="0" borderId="16" xfId="0" applyFont="1" applyFill="1" applyBorder="1" applyAlignment="1">
      <alignment horizontal="left" vertical="center" wrapText="1"/>
    </xf>
    <xf numFmtId="4" fontId="42" fillId="0" borderId="33" xfId="0" applyNumberFormat="1" applyFont="1" applyFill="1" applyBorder="1" applyAlignment="1">
      <alignment horizontal="center" vertical="center"/>
    </xf>
    <xf numFmtId="4" fontId="42" fillId="0" borderId="34" xfId="0" applyNumberFormat="1" applyFont="1" applyFill="1" applyBorder="1" applyAlignment="1">
      <alignment horizontal="center" vertical="center"/>
    </xf>
    <xf numFmtId="4" fontId="42" fillId="0" borderId="24" xfId="0" applyNumberFormat="1" applyFont="1" applyFill="1" applyBorder="1" applyAlignment="1">
      <alignment horizontal="center" vertical="center"/>
    </xf>
    <xf numFmtId="4" fontId="123" fillId="0" borderId="33" xfId="0" applyNumberFormat="1" applyFont="1" applyFill="1" applyBorder="1" applyAlignment="1">
      <alignment horizontal="right" vertical="center" wrapText="1"/>
    </xf>
    <xf numFmtId="4" fontId="123" fillId="0" borderId="34" xfId="0" applyNumberFormat="1" applyFont="1" applyFill="1" applyBorder="1" applyAlignment="1">
      <alignment horizontal="right" vertical="center" wrapText="1"/>
    </xf>
    <xf numFmtId="4" fontId="123" fillId="0" borderId="24" xfId="0" applyNumberFormat="1" applyFont="1" applyFill="1" applyBorder="1" applyAlignment="1">
      <alignment horizontal="right" vertical="center" wrapText="1"/>
    </xf>
    <xf numFmtId="0" fontId="30" fillId="0" borderId="37" xfId="0" applyFont="1" applyFill="1" applyBorder="1" applyAlignment="1">
      <alignment horizontal="left" vertical="center" wrapText="1"/>
    </xf>
    <xf numFmtId="0" fontId="35" fillId="0" borderId="40" xfId="0" applyFont="1" applyFill="1" applyBorder="1" applyAlignment="1">
      <alignment horizontal="left" vertical="center" wrapText="1"/>
    </xf>
    <xf numFmtId="0" fontId="35" fillId="0" borderId="16" xfId="0" applyFont="1" applyFill="1" applyBorder="1" applyAlignment="1">
      <alignment horizontal="left" vertical="center" wrapText="1"/>
    </xf>
    <xf numFmtId="4" fontId="42" fillId="0" borderId="33" xfId="0" applyNumberFormat="1" applyFont="1" applyFill="1" applyBorder="1" applyAlignment="1">
      <alignment horizontal="right" vertical="center" wrapText="1"/>
    </xf>
    <xf numFmtId="4" fontId="42" fillId="0" borderId="34" xfId="0" applyNumberFormat="1" applyFont="1" applyFill="1" applyBorder="1" applyAlignment="1">
      <alignment horizontal="right" vertical="center" wrapText="1"/>
    </xf>
    <xf numFmtId="4" fontId="42" fillId="0" borderId="24" xfId="0" applyNumberFormat="1" applyFont="1" applyFill="1" applyBorder="1" applyAlignment="1">
      <alignment horizontal="right" vertical="center" wrapText="1"/>
    </xf>
    <xf numFmtId="4" fontId="42" fillId="0" borderId="33" xfId="0" applyNumberFormat="1" applyFont="1" applyFill="1" applyBorder="1" applyAlignment="1">
      <alignment horizontal="right" vertical="center"/>
    </xf>
    <xf numFmtId="4" fontId="42" fillId="0" borderId="34" xfId="0" applyNumberFormat="1" applyFont="1" applyFill="1" applyBorder="1" applyAlignment="1">
      <alignment horizontal="right" vertical="center"/>
    </xf>
    <xf numFmtId="4" fontId="42" fillId="0" borderId="24" xfId="0" applyNumberFormat="1" applyFont="1" applyFill="1" applyBorder="1" applyAlignment="1">
      <alignment horizontal="right" vertical="center"/>
    </xf>
    <xf numFmtId="0" fontId="33" fillId="0" borderId="33" xfId="0" applyFont="1" applyFill="1" applyBorder="1" applyAlignment="1">
      <alignment horizontal="left" vertical="center" wrapText="1"/>
    </xf>
    <xf numFmtId="0" fontId="42" fillId="0" borderId="20"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11" fillId="0" borderId="20" xfId="10" applyFont="1" applyBorder="1" applyAlignment="1">
      <alignment horizontal="left" vertical="center" wrapText="1"/>
    </xf>
    <xf numFmtId="0" fontId="42" fillId="0" borderId="1" xfId="0" applyFont="1" applyFill="1" applyBorder="1" applyAlignment="1">
      <alignment horizontal="right" vertical="center" wrapText="1"/>
    </xf>
    <xf numFmtId="0" fontId="42" fillId="0" borderId="1" xfId="0" applyFont="1" applyFill="1" applyBorder="1" applyAlignment="1">
      <alignment horizontal="left" vertical="center" wrapText="1"/>
    </xf>
    <xf numFmtId="0" fontId="42" fillId="0" borderId="56" xfId="0" applyFont="1" applyFill="1" applyBorder="1" applyAlignment="1">
      <alignment horizontal="left" vertical="center" wrapText="1"/>
    </xf>
    <xf numFmtId="0" fontId="42" fillId="0" borderId="59" xfId="0" applyFont="1" applyFill="1" applyBorder="1" applyAlignment="1">
      <alignment horizontal="left" vertical="center" wrapText="1"/>
    </xf>
    <xf numFmtId="0" fontId="42" fillId="0" borderId="46" xfId="0" applyFont="1" applyFill="1" applyBorder="1" applyAlignment="1">
      <alignment horizontal="left" vertical="center" wrapText="1"/>
    </xf>
    <xf numFmtId="0" fontId="9" fillId="0" borderId="1" xfId="0" applyFont="1" applyFill="1" applyBorder="1" applyAlignment="1">
      <alignment horizontal="left" vertical="center" wrapText="1"/>
    </xf>
    <xf numFmtId="4" fontId="42" fillId="0" borderId="37" xfId="0" applyNumberFormat="1" applyFont="1" applyFill="1" applyBorder="1" applyAlignment="1">
      <alignment horizontal="right" vertical="center"/>
    </xf>
    <xf numFmtId="4" fontId="42" fillId="0" borderId="40" xfId="0" applyNumberFormat="1" applyFont="1" applyFill="1" applyBorder="1" applyAlignment="1">
      <alignment horizontal="right" vertical="center"/>
    </xf>
    <xf numFmtId="4" fontId="42" fillId="0" borderId="16" xfId="0" applyNumberFormat="1" applyFont="1" applyFill="1" applyBorder="1" applyAlignment="1">
      <alignment horizontal="right" vertical="center"/>
    </xf>
    <xf numFmtId="4" fontId="42" fillId="0" borderId="60" xfId="0" applyNumberFormat="1" applyFont="1" applyFill="1" applyBorder="1" applyAlignment="1">
      <alignment vertical="center"/>
    </xf>
    <xf numFmtId="4" fontId="0" fillId="0" borderId="40" xfId="0" applyNumberFormat="1" applyBorder="1" applyAlignment="1">
      <alignment vertical="center"/>
    </xf>
    <xf numFmtId="4" fontId="0" fillId="0" borderId="16" xfId="0" applyNumberFormat="1" applyBorder="1" applyAlignment="1">
      <alignment vertical="center"/>
    </xf>
    <xf numFmtId="10" fontId="42" fillId="0" borderId="42" xfId="0" applyNumberFormat="1" applyFont="1" applyFill="1" applyBorder="1" applyAlignment="1">
      <alignment horizontal="center" vertical="center"/>
    </xf>
    <xf numFmtId="0" fontId="22" fillId="0" borderId="42" xfId="0" applyFont="1" applyFill="1" applyBorder="1" applyAlignment="1">
      <alignment horizontal="left" vertical="center" wrapText="1"/>
    </xf>
    <xf numFmtId="0" fontId="9" fillId="0" borderId="21" xfId="0" applyFont="1" applyBorder="1" applyAlignment="1">
      <alignment horizontal="left" vertical="center" wrapText="1"/>
    </xf>
    <xf numFmtId="4" fontId="42" fillId="0" borderId="21" xfId="0" applyNumberFormat="1" applyFont="1" applyBorder="1" applyAlignment="1">
      <alignment horizontal="right" vertical="center"/>
    </xf>
    <xf numFmtId="4" fontId="123" fillId="0" borderId="21" xfId="0" applyNumberFormat="1" applyFont="1" applyBorder="1" applyAlignment="1">
      <alignment horizontal="left" vertical="center"/>
    </xf>
    <xf numFmtId="0" fontId="123" fillId="0" borderId="21" xfId="0" applyFont="1" applyBorder="1" applyAlignment="1">
      <alignment horizontal="left" vertical="center" wrapText="1"/>
    </xf>
    <xf numFmtId="0" fontId="42" fillId="0" borderId="21"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113" fillId="5" borderId="77" xfId="0" applyFont="1" applyFill="1" applyBorder="1" applyAlignment="1">
      <alignment horizontal="center" vertical="center" wrapText="1"/>
    </xf>
    <xf numFmtId="0" fontId="113" fillId="5" borderId="44" xfId="0" applyFont="1" applyFill="1" applyBorder="1" applyAlignment="1">
      <alignment horizontal="center" vertical="center" wrapText="1"/>
    </xf>
    <xf numFmtId="0" fontId="113" fillId="5" borderId="63" xfId="0" applyFont="1" applyFill="1" applyBorder="1" applyAlignment="1">
      <alignment horizontal="center" vertical="center" wrapText="1"/>
    </xf>
    <xf numFmtId="0" fontId="115" fillId="5" borderId="79" xfId="0" applyFont="1" applyFill="1" applyBorder="1" applyAlignment="1">
      <alignment horizontal="left" vertical="center" wrapText="1"/>
    </xf>
    <xf numFmtId="0" fontId="115" fillId="5" borderId="27" xfId="0" applyFont="1" applyFill="1" applyBorder="1" applyAlignment="1">
      <alignment horizontal="left" vertical="center" wrapText="1"/>
    </xf>
    <xf numFmtId="0" fontId="115" fillId="5" borderId="47" xfId="0" applyFont="1" applyFill="1" applyBorder="1" applyAlignment="1">
      <alignment horizontal="left" vertical="center" wrapText="1"/>
    </xf>
    <xf numFmtId="0" fontId="115" fillId="5" borderId="15" xfId="0" applyFont="1" applyFill="1" applyBorder="1" applyAlignment="1">
      <alignment horizontal="left" vertical="center" wrapText="1"/>
    </xf>
    <xf numFmtId="0" fontId="115" fillId="5" borderId="60" xfId="0" applyFont="1" applyFill="1" applyBorder="1" applyAlignment="1">
      <alignment horizontal="left" vertical="center" wrapText="1"/>
    </xf>
    <xf numFmtId="0" fontId="115" fillId="5" borderId="16" xfId="0" applyFont="1" applyFill="1" applyBorder="1" applyAlignment="1">
      <alignment horizontal="left" vertical="center" wrapText="1"/>
    </xf>
    <xf numFmtId="0" fontId="113" fillId="5" borderId="30" xfId="0" applyFont="1" applyFill="1" applyBorder="1" applyAlignment="1">
      <alignment horizontal="center" vertical="center" wrapText="1"/>
    </xf>
    <xf numFmtId="0" fontId="113" fillId="5" borderId="5" xfId="0" applyFont="1" applyFill="1" applyBorder="1" applyAlignment="1">
      <alignment horizontal="center" vertical="center" wrapText="1"/>
    </xf>
    <xf numFmtId="0" fontId="42" fillId="0" borderId="47" xfId="0" applyFont="1" applyFill="1" applyBorder="1" applyAlignment="1">
      <alignment horizontal="center" vertical="center"/>
    </xf>
    <xf numFmtId="0" fontId="42" fillId="0" borderId="21" xfId="0" applyFont="1" applyFill="1" applyBorder="1" applyAlignment="1">
      <alignment horizontal="left" vertical="center"/>
    </xf>
    <xf numFmtId="0" fontId="42" fillId="0" borderId="3" xfId="0" applyFont="1" applyFill="1" applyBorder="1" applyAlignment="1">
      <alignment horizontal="left" vertical="center"/>
    </xf>
    <xf numFmtId="0" fontId="42" fillId="0" borderId="21" xfId="10" applyFont="1" applyBorder="1" applyAlignment="1">
      <alignment horizontal="left" vertical="center" wrapText="1"/>
    </xf>
    <xf numFmtId="4" fontId="115" fillId="5" borderId="21" xfId="0" applyNumberFormat="1" applyFont="1" applyFill="1" applyBorder="1" applyAlignment="1">
      <alignment horizontal="left" vertical="center" wrapText="1"/>
    </xf>
    <xf numFmtId="4" fontId="115" fillId="5" borderId="4" xfId="0" applyNumberFormat="1" applyFont="1" applyFill="1" applyBorder="1" applyAlignment="1">
      <alignment horizontal="left" vertical="center" wrapText="1"/>
    </xf>
    <xf numFmtId="4" fontId="156" fillId="5" borderId="21" xfId="0" applyNumberFormat="1" applyFont="1" applyFill="1" applyBorder="1" applyAlignment="1">
      <alignment horizontal="center" vertical="center" wrapText="1"/>
    </xf>
    <xf numFmtId="4" fontId="156" fillId="5" borderId="4" xfId="0" applyNumberFormat="1" applyFont="1" applyFill="1" applyBorder="1" applyAlignment="1">
      <alignment horizontal="center" vertical="center" wrapText="1"/>
    </xf>
    <xf numFmtId="0" fontId="115" fillId="5" borderId="21" xfId="0" applyFont="1" applyFill="1" applyBorder="1" applyAlignment="1">
      <alignment horizontal="left" vertical="center" wrapText="1"/>
    </xf>
    <xf numFmtId="0" fontId="115" fillId="5" borderId="4" xfId="0" applyFont="1" applyFill="1" applyBorder="1" applyAlignment="1">
      <alignment horizontal="left" vertical="center" wrapText="1"/>
    </xf>
    <xf numFmtId="0" fontId="115" fillId="5" borderId="66" xfId="0" applyFont="1" applyFill="1" applyBorder="1" applyAlignment="1">
      <alignment horizontal="left" vertical="center" wrapText="1"/>
    </xf>
    <xf numFmtId="0" fontId="115" fillId="5" borderId="6" xfId="0" applyFont="1" applyFill="1" applyBorder="1" applyAlignment="1">
      <alignment horizontal="left" vertical="center" wrapText="1"/>
    </xf>
    <xf numFmtId="0" fontId="115" fillId="5" borderId="42" xfId="0" applyFont="1" applyFill="1" applyBorder="1" applyAlignment="1">
      <alignment horizontal="left" vertical="center" wrapText="1"/>
    </xf>
    <xf numFmtId="0" fontId="115" fillId="5" borderId="24" xfId="0" applyFont="1" applyFill="1" applyBorder="1" applyAlignment="1">
      <alignment horizontal="left" vertical="center" wrapText="1"/>
    </xf>
    <xf numFmtId="0" fontId="115" fillId="5" borderId="47" xfId="0" applyFont="1" applyFill="1" applyBorder="1" applyAlignment="1">
      <alignment horizontal="center" vertical="center" textRotation="90" wrapText="1"/>
    </xf>
    <xf numFmtId="0" fontId="115" fillId="5" borderId="15" xfId="0" applyFont="1" applyFill="1" applyBorder="1" applyAlignment="1">
      <alignment horizontal="center" vertical="center" textRotation="90" wrapText="1"/>
    </xf>
    <xf numFmtId="0" fontId="140" fillId="5" borderId="21" xfId="0" applyFont="1" applyFill="1" applyBorder="1" applyAlignment="1">
      <alignment horizontal="left" vertical="center" wrapText="1"/>
    </xf>
    <xf numFmtId="0" fontId="140" fillId="5" borderId="4" xfId="0" applyFont="1" applyFill="1" applyBorder="1" applyAlignment="1">
      <alignment horizontal="left" vertical="center" wrapText="1"/>
    </xf>
    <xf numFmtId="4" fontId="42" fillId="0" borderId="42" xfId="0" applyNumberFormat="1" applyFont="1" applyFill="1" applyBorder="1" applyAlignment="1">
      <alignment horizontal="right" vertical="center"/>
    </xf>
    <xf numFmtId="0" fontId="113" fillId="0" borderId="76" xfId="0" applyFont="1" applyFill="1" applyBorder="1" applyAlignment="1">
      <alignment horizontal="left" wrapText="1"/>
    </xf>
    <xf numFmtId="0" fontId="113" fillId="0" borderId="75" xfId="0" applyFont="1" applyFill="1" applyBorder="1" applyAlignment="1">
      <alignment horizontal="left" wrapText="1"/>
    </xf>
  </cellXfs>
  <cellStyles count="11">
    <cellStyle name="Excel Built-in Normal" xfId="1"/>
    <cellStyle name="Normální" xfId="0" builtinId="0"/>
    <cellStyle name="Normální 2" xfId="2"/>
    <cellStyle name="Normální 3" xfId="3"/>
    <cellStyle name="Normální 4" xfId="4"/>
    <cellStyle name="Normální 5" xfId="5"/>
    <cellStyle name="Normální 5 2" xfId="8"/>
    <cellStyle name="Normální 5 2 2" xfId="10"/>
    <cellStyle name="Normální 5 3" xfId="9"/>
    <cellStyle name="Normální 6" xfId="6"/>
    <cellStyle name="Styl 1" xfId="7"/>
  </cellStyles>
  <dxfs count="0"/>
  <tableStyles count="0" defaultTableStyle="TableStyleMedium2" defaultPivotStyle="PivotStyleMedium9"/>
  <colors>
    <mruColors>
      <color rgb="FFFFFFCC"/>
      <color rgb="FFFFFF99"/>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pane ySplit="2" topLeftCell="A3" activePane="bottomLeft" state="frozen"/>
      <selection pane="bottomLeft" activeCell="C6" sqref="C6"/>
    </sheetView>
  </sheetViews>
  <sheetFormatPr defaultRowHeight="15" x14ac:dyDescent="0.25"/>
  <cols>
    <col min="1" max="1" width="4.7109375" customWidth="1"/>
    <col min="2" max="2" width="11.5703125" customWidth="1"/>
    <col min="3" max="3" width="36.42578125" customWidth="1"/>
    <col min="4" max="4" width="11.7109375" customWidth="1"/>
    <col min="5" max="5" width="10.42578125" customWidth="1"/>
    <col min="6" max="6" width="16.42578125" customWidth="1"/>
    <col min="7" max="7" width="17.140625" customWidth="1"/>
    <col min="8" max="8" width="12.28515625" customWidth="1"/>
    <col min="9" max="9" width="11.5703125" customWidth="1"/>
    <col min="10" max="11" width="35.7109375" customWidth="1"/>
    <col min="12" max="13" width="10.7109375" customWidth="1"/>
    <col min="14" max="14" width="11.42578125" customWidth="1"/>
    <col min="15" max="15" width="10.7109375" customWidth="1"/>
    <col min="16" max="16" width="11.140625" customWidth="1"/>
  </cols>
  <sheetData>
    <row r="1" spans="1:16" ht="18.75" x14ac:dyDescent="0.3">
      <c r="A1" s="1" t="s">
        <v>31</v>
      </c>
      <c r="J1" s="24"/>
      <c r="K1" s="24"/>
    </row>
    <row r="2" spans="1:16" ht="90" customHeight="1" thickBot="1" x14ac:dyDescent="0.3">
      <c r="A2" s="33" t="s">
        <v>0</v>
      </c>
      <c r="B2" s="34" t="s">
        <v>1</v>
      </c>
      <c r="C2" s="34" t="s">
        <v>2</v>
      </c>
      <c r="D2" s="34" t="s">
        <v>41</v>
      </c>
      <c r="E2" s="34" t="s">
        <v>3</v>
      </c>
      <c r="F2" s="34" t="s">
        <v>114</v>
      </c>
      <c r="G2" s="34" t="s">
        <v>32</v>
      </c>
      <c r="H2" s="35" t="s">
        <v>30</v>
      </c>
      <c r="I2" s="35" t="s">
        <v>115</v>
      </c>
      <c r="J2" s="40" t="s">
        <v>86</v>
      </c>
      <c r="K2" s="41" t="s">
        <v>34</v>
      </c>
      <c r="L2" s="39" t="s">
        <v>60</v>
      </c>
      <c r="M2" s="34" t="s">
        <v>62</v>
      </c>
      <c r="N2" s="34" t="s">
        <v>102</v>
      </c>
      <c r="O2" s="35" t="s">
        <v>61</v>
      </c>
      <c r="P2" s="54" t="s">
        <v>69</v>
      </c>
    </row>
    <row r="3" spans="1:16" ht="75" x14ac:dyDescent="0.25">
      <c r="A3" s="137">
        <v>1</v>
      </c>
      <c r="B3" s="31" t="s">
        <v>4</v>
      </c>
      <c r="C3" s="31" t="s">
        <v>5</v>
      </c>
      <c r="D3" s="138" t="s">
        <v>42</v>
      </c>
      <c r="E3" s="32" t="s">
        <v>6</v>
      </c>
      <c r="F3" s="10">
        <v>5518441</v>
      </c>
      <c r="G3" s="10">
        <v>5518441</v>
      </c>
      <c r="H3" s="36"/>
      <c r="I3" s="36"/>
      <c r="J3" s="42" t="s">
        <v>88</v>
      </c>
      <c r="K3" s="43" t="s">
        <v>122</v>
      </c>
      <c r="L3" s="89"/>
      <c r="M3" s="89"/>
      <c r="N3" s="89"/>
      <c r="O3" s="89"/>
      <c r="P3" s="55"/>
    </row>
    <row r="4" spans="1:16" ht="46.5" customHeight="1" x14ac:dyDescent="0.25">
      <c r="A4" s="2">
        <v>2</v>
      </c>
      <c r="B4" s="3" t="s">
        <v>4</v>
      </c>
      <c r="C4" s="85" t="s">
        <v>7</v>
      </c>
      <c r="D4" s="26" t="s">
        <v>43</v>
      </c>
      <c r="E4" s="4" t="s">
        <v>8</v>
      </c>
      <c r="F4" s="6">
        <v>40674</v>
      </c>
      <c r="G4" s="25">
        <v>0</v>
      </c>
      <c r="H4" s="25"/>
      <c r="I4" s="147"/>
      <c r="J4" s="44" t="s">
        <v>87</v>
      </c>
      <c r="K4" s="45" t="s">
        <v>89</v>
      </c>
      <c r="L4" s="89"/>
      <c r="M4" s="89"/>
      <c r="N4" s="89"/>
      <c r="O4" s="89"/>
      <c r="P4" s="56"/>
    </row>
    <row r="5" spans="1:16" ht="135" x14ac:dyDescent="0.25">
      <c r="A5" s="2">
        <v>3</v>
      </c>
      <c r="B5" s="3" t="s">
        <v>4</v>
      </c>
      <c r="C5" s="3" t="s">
        <v>9</v>
      </c>
      <c r="D5" s="27" t="s">
        <v>44</v>
      </c>
      <c r="E5" s="4" t="s">
        <v>10</v>
      </c>
      <c r="F5" s="8" t="s">
        <v>74</v>
      </c>
      <c r="G5" s="36">
        <v>2400910</v>
      </c>
      <c r="H5" s="37"/>
      <c r="I5" s="140" t="s">
        <v>116</v>
      </c>
      <c r="J5" s="44" t="s">
        <v>117</v>
      </c>
      <c r="K5" s="46" t="s">
        <v>90</v>
      </c>
      <c r="L5" s="90"/>
      <c r="M5" s="91"/>
      <c r="N5" s="92"/>
      <c r="O5" s="93"/>
      <c r="P5" s="56"/>
    </row>
    <row r="6" spans="1:16" ht="135" x14ac:dyDescent="0.25">
      <c r="A6" s="2">
        <v>4</v>
      </c>
      <c r="B6" s="3" t="s">
        <v>4</v>
      </c>
      <c r="C6" s="3" t="s">
        <v>11</v>
      </c>
      <c r="D6" s="26" t="s">
        <v>45</v>
      </c>
      <c r="E6" s="4" t="s">
        <v>10</v>
      </c>
      <c r="F6" s="8" t="s">
        <v>75</v>
      </c>
      <c r="G6" s="5">
        <v>474280.44</v>
      </c>
      <c r="H6" s="37"/>
      <c r="I6" s="37"/>
      <c r="J6" s="44" t="s">
        <v>119</v>
      </c>
      <c r="K6" s="46" t="s">
        <v>90</v>
      </c>
      <c r="L6" s="90"/>
      <c r="M6" s="91"/>
      <c r="N6" s="92"/>
      <c r="O6" s="93"/>
      <c r="P6" s="56"/>
    </row>
    <row r="7" spans="1:16" ht="135" x14ac:dyDescent="0.25">
      <c r="A7" s="2">
        <v>5</v>
      </c>
      <c r="B7" s="3" t="s">
        <v>4</v>
      </c>
      <c r="C7" s="3" t="s">
        <v>12</v>
      </c>
      <c r="D7" s="26" t="s">
        <v>45</v>
      </c>
      <c r="E7" s="4" t="s">
        <v>10</v>
      </c>
      <c r="F7" s="8" t="s">
        <v>76</v>
      </c>
      <c r="G7" s="5">
        <v>672878.4</v>
      </c>
      <c r="H7" s="36"/>
      <c r="I7" s="36"/>
      <c r="J7" s="44" t="s">
        <v>118</v>
      </c>
      <c r="K7" s="46" t="s">
        <v>90</v>
      </c>
      <c r="L7" s="90"/>
      <c r="M7" s="92"/>
      <c r="N7" s="92"/>
      <c r="O7" s="93"/>
      <c r="P7" s="56"/>
    </row>
    <row r="8" spans="1:16" ht="90" x14ac:dyDescent="0.25">
      <c r="A8" s="2">
        <v>6</v>
      </c>
      <c r="B8" s="3" t="s">
        <v>4</v>
      </c>
      <c r="C8" s="3" t="s">
        <v>13</v>
      </c>
      <c r="D8" s="26" t="s">
        <v>46</v>
      </c>
      <c r="E8" s="4" t="s">
        <v>8</v>
      </c>
      <c r="F8" s="5"/>
      <c r="G8" s="5">
        <v>5787124.75</v>
      </c>
      <c r="H8" s="38"/>
      <c r="I8" s="38"/>
      <c r="J8" s="44" t="s">
        <v>106</v>
      </c>
      <c r="K8" s="47" t="s">
        <v>91</v>
      </c>
      <c r="L8" s="94"/>
      <c r="M8" s="94"/>
      <c r="N8" s="95"/>
      <c r="O8" s="95"/>
      <c r="P8" s="56"/>
    </row>
    <row r="9" spans="1:16" ht="90" x14ac:dyDescent="0.25">
      <c r="A9" s="2">
        <v>7</v>
      </c>
      <c r="B9" s="3" t="s">
        <v>4</v>
      </c>
      <c r="C9" s="3" t="s">
        <v>14</v>
      </c>
      <c r="D9" s="26" t="s">
        <v>47</v>
      </c>
      <c r="E9" s="4" t="s">
        <v>8</v>
      </c>
      <c r="F9" s="5"/>
      <c r="G9" s="5">
        <v>4715937.32</v>
      </c>
      <c r="H9" s="38"/>
      <c r="I9" s="38"/>
      <c r="J9" s="44" t="s">
        <v>107</v>
      </c>
      <c r="K9" s="47" t="s">
        <v>91</v>
      </c>
      <c r="L9" s="95"/>
      <c r="M9" s="95"/>
      <c r="N9" s="95"/>
      <c r="O9" s="95"/>
      <c r="P9" s="56"/>
    </row>
    <row r="10" spans="1:16" ht="105" x14ac:dyDescent="0.25">
      <c r="A10" s="2">
        <v>8</v>
      </c>
      <c r="B10" s="3" t="s">
        <v>4</v>
      </c>
      <c r="C10" s="3" t="s">
        <v>15</v>
      </c>
      <c r="D10" s="26" t="s">
        <v>48</v>
      </c>
      <c r="E10" s="4" t="s">
        <v>16</v>
      </c>
      <c r="F10" s="5"/>
      <c r="G10" s="5">
        <v>3289296</v>
      </c>
      <c r="H10" s="38"/>
      <c r="I10" s="38"/>
      <c r="J10" s="44" t="s">
        <v>79</v>
      </c>
      <c r="K10" s="47" t="s">
        <v>92</v>
      </c>
      <c r="L10" s="95"/>
      <c r="M10" s="95"/>
      <c r="N10" s="95"/>
      <c r="O10" s="95"/>
      <c r="P10" s="56"/>
    </row>
    <row r="11" spans="1:16" ht="105" x14ac:dyDescent="0.25">
      <c r="A11" s="2">
        <v>9</v>
      </c>
      <c r="B11" s="3" t="s">
        <v>4</v>
      </c>
      <c r="C11" s="3" t="s">
        <v>17</v>
      </c>
      <c r="D11" s="27" t="s">
        <v>49</v>
      </c>
      <c r="E11" s="4" t="s">
        <v>16</v>
      </c>
      <c r="F11" s="5"/>
      <c r="G11" s="5">
        <v>1007247.45</v>
      </c>
      <c r="H11" s="38"/>
      <c r="I11" s="38"/>
      <c r="J11" s="44" t="s">
        <v>33</v>
      </c>
      <c r="K11" s="47" t="s">
        <v>92</v>
      </c>
      <c r="L11" s="95"/>
      <c r="M11" s="95"/>
      <c r="N11" s="95"/>
      <c r="O11" s="95"/>
      <c r="P11" s="56"/>
    </row>
    <row r="12" spans="1:16" ht="135" x14ac:dyDescent="0.25">
      <c r="A12" s="2">
        <v>10</v>
      </c>
      <c r="B12" s="3" t="s">
        <v>4</v>
      </c>
      <c r="C12" s="3" t="s">
        <v>18</v>
      </c>
      <c r="D12" s="27" t="s">
        <v>50</v>
      </c>
      <c r="E12" s="4" t="s">
        <v>16</v>
      </c>
      <c r="F12" s="5"/>
      <c r="G12" s="5">
        <v>26336.35</v>
      </c>
      <c r="H12" s="38"/>
      <c r="I12" s="38"/>
      <c r="J12" s="44" t="s">
        <v>93</v>
      </c>
      <c r="K12" s="47" t="s">
        <v>95</v>
      </c>
      <c r="L12" s="95"/>
      <c r="M12" s="95"/>
      <c r="N12" s="95"/>
      <c r="O12" s="95"/>
      <c r="P12" s="57" t="s">
        <v>70</v>
      </c>
    </row>
    <row r="13" spans="1:16" ht="135" x14ac:dyDescent="0.25">
      <c r="A13" s="2">
        <v>11</v>
      </c>
      <c r="B13" s="3" t="s">
        <v>4</v>
      </c>
      <c r="C13" s="3" t="s">
        <v>19</v>
      </c>
      <c r="D13" s="28" t="s">
        <v>51</v>
      </c>
      <c r="E13" s="4" t="s">
        <v>16</v>
      </c>
      <c r="F13" s="5"/>
      <c r="G13" s="5">
        <v>676995</v>
      </c>
      <c r="H13" s="38"/>
      <c r="I13" s="38"/>
      <c r="J13" s="48" t="s">
        <v>94</v>
      </c>
      <c r="K13" s="47" t="s">
        <v>96</v>
      </c>
      <c r="L13" s="95"/>
      <c r="M13" s="95"/>
      <c r="N13" s="95"/>
      <c r="O13" s="95"/>
      <c r="P13" s="57" t="s">
        <v>70</v>
      </c>
    </row>
    <row r="14" spans="1:16" ht="90" x14ac:dyDescent="0.25">
      <c r="A14" s="2">
        <v>12</v>
      </c>
      <c r="B14" s="3" t="s">
        <v>4</v>
      </c>
      <c r="C14" s="3" t="s">
        <v>36</v>
      </c>
      <c r="D14" s="28" t="s">
        <v>52</v>
      </c>
      <c r="E14" s="4" t="s">
        <v>8</v>
      </c>
      <c r="F14" s="5"/>
      <c r="G14" s="5">
        <v>63267368</v>
      </c>
      <c r="H14" s="38"/>
      <c r="I14" s="38"/>
      <c r="J14" s="49" t="s">
        <v>103</v>
      </c>
      <c r="K14" s="50" t="s">
        <v>97</v>
      </c>
      <c r="L14" s="96" t="s">
        <v>111</v>
      </c>
      <c r="M14" s="95"/>
      <c r="N14" s="95"/>
      <c r="O14" s="95"/>
      <c r="P14" s="56"/>
    </row>
    <row r="15" spans="1:16" ht="60" x14ac:dyDescent="0.25">
      <c r="A15" s="2">
        <v>12</v>
      </c>
      <c r="B15" s="3" t="s">
        <v>4</v>
      </c>
      <c r="C15" s="3" t="s">
        <v>36</v>
      </c>
      <c r="D15" s="28" t="s">
        <v>52</v>
      </c>
      <c r="E15" s="4" t="s">
        <v>8</v>
      </c>
      <c r="F15" s="5"/>
      <c r="G15" s="6">
        <v>11336717.52</v>
      </c>
      <c r="H15" s="141"/>
      <c r="I15" s="38"/>
      <c r="J15" s="88" t="s">
        <v>104</v>
      </c>
      <c r="K15" s="65" t="s">
        <v>123</v>
      </c>
      <c r="L15" s="99"/>
      <c r="M15" s="29"/>
      <c r="N15" s="97"/>
      <c r="O15" s="97"/>
      <c r="P15" s="56"/>
    </row>
    <row r="16" spans="1:16" ht="45" x14ac:dyDescent="0.25">
      <c r="A16" s="2">
        <v>13</v>
      </c>
      <c r="B16" s="11" t="s">
        <v>4</v>
      </c>
      <c r="C16" s="12" t="s">
        <v>20</v>
      </c>
      <c r="D16" s="28" t="s">
        <v>53</v>
      </c>
      <c r="E16" s="13" t="s">
        <v>16</v>
      </c>
      <c r="F16" s="7"/>
      <c r="G16" s="14">
        <v>1105</v>
      </c>
      <c r="H16" s="142"/>
      <c r="I16" s="15"/>
      <c r="J16" s="51" t="s">
        <v>37</v>
      </c>
      <c r="K16" s="50" t="s">
        <v>108</v>
      </c>
      <c r="L16" s="96" t="s">
        <v>109</v>
      </c>
      <c r="M16" s="29"/>
      <c r="N16" s="29"/>
      <c r="O16" s="53"/>
      <c r="P16" s="56"/>
    </row>
    <row r="17" spans="1:16" ht="45" x14ac:dyDescent="0.25">
      <c r="A17" s="2">
        <v>15</v>
      </c>
      <c r="B17" s="3" t="s">
        <v>4</v>
      </c>
      <c r="C17" s="12" t="s">
        <v>21</v>
      </c>
      <c r="D17" s="28" t="s">
        <v>54</v>
      </c>
      <c r="E17" s="4" t="s">
        <v>10</v>
      </c>
      <c r="F17" s="7"/>
      <c r="G17" s="5">
        <v>327897</v>
      </c>
      <c r="H17" s="38"/>
      <c r="I17" s="15"/>
      <c r="J17" s="51" t="s">
        <v>38</v>
      </c>
      <c r="K17" s="86" t="s">
        <v>98</v>
      </c>
      <c r="L17" s="99"/>
      <c r="M17" s="97"/>
      <c r="N17" s="98" t="s">
        <v>110</v>
      </c>
      <c r="O17" s="84" t="s">
        <v>77</v>
      </c>
      <c r="P17" s="56"/>
    </row>
    <row r="18" spans="1:16" ht="45" x14ac:dyDescent="0.25">
      <c r="A18" s="2">
        <v>16</v>
      </c>
      <c r="B18" s="3" t="s">
        <v>4</v>
      </c>
      <c r="C18" s="3" t="s">
        <v>22</v>
      </c>
      <c r="D18" s="28" t="s">
        <v>55</v>
      </c>
      <c r="E18" s="4" t="s">
        <v>23</v>
      </c>
      <c r="F18" s="5"/>
      <c r="G18" s="5">
        <v>300000</v>
      </c>
      <c r="H18" s="38"/>
      <c r="I18" s="38"/>
      <c r="J18" s="52" t="s">
        <v>124</v>
      </c>
      <c r="K18" s="87" t="s">
        <v>99</v>
      </c>
      <c r="L18" s="99"/>
      <c r="M18" s="29"/>
      <c r="N18" s="29"/>
      <c r="O18" s="53"/>
      <c r="P18" s="57" t="s">
        <v>70</v>
      </c>
    </row>
    <row r="19" spans="1:16" ht="45" x14ac:dyDescent="0.25">
      <c r="A19" s="2">
        <v>18</v>
      </c>
      <c r="B19" s="3" t="s">
        <v>4</v>
      </c>
      <c r="C19" s="129" t="s">
        <v>24</v>
      </c>
      <c r="D19" s="130" t="s">
        <v>56</v>
      </c>
      <c r="E19" s="131" t="s">
        <v>8</v>
      </c>
      <c r="F19" s="132" t="s">
        <v>25</v>
      </c>
      <c r="G19" s="132">
        <v>0</v>
      </c>
      <c r="H19" s="143"/>
      <c r="I19" s="133"/>
      <c r="J19" s="52" t="s">
        <v>39</v>
      </c>
      <c r="K19" s="134" t="s">
        <v>105</v>
      </c>
      <c r="L19" s="83" t="s">
        <v>77</v>
      </c>
      <c r="M19" s="101"/>
      <c r="N19" s="101"/>
      <c r="O19" s="102"/>
      <c r="P19" s="57" t="s">
        <v>70</v>
      </c>
    </row>
    <row r="20" spans="1:16" ht="45" x14ac:dyDescent="0.25">
      <c r="A20" s="75">
        <v>19</v>
      </c>
      <c r="B20" s="76" t="s">
        <v>4</v>
      </c>
      <c r="C20" s="76" t="s">
        <v>26</v>
      </c>
      <c r="D20" s="77" t="s">
        <v>57</v>
      </c>
      <c r="E20" s="78" t="s">
        <v>8</v>
      </c>
      <c r="F20" s="79"/>
      <c r="G20" s="135">
        <v>16023.95</v>
      </c>
      <c r="H20" s="144"/>
      <c r="I20" s="80"/>
      <c r="J20" s="81" t="s">
        <v>80</v>
      </c>
      <c r="K20" s="82" t="s">
        <v>100</v>
      </c>
      <c r="L20" s="100"/>
      <c r="M20" s="101"/>
      <c r="N20" s="98" t="s">
        <v>110</v>
      </c>
      <c r="O20" s="84" t="s">
        <v>77</v>
      </c>
      <c r="P20" s="57" t="s">
        <v>70</v>
      </c>
    </row>
    <row r="21" spans="1:16" ht="90" x14ac:dyDescent="0.25">
      <c r="A21" s="2">
        <v>21</v>
      </c>
      <c r="B21" s="3" t="s">
        <v>4</v>
      </c>
      <c r="C21" s="12" t="s">
        <v>27</v>
      </c>
      <c r="D21" s="28" t="s">
        <v>58</v>
      </c>
      <c r="E21" s="4" t="s">
        <v>28</v>
      </c>
      <c r="F21" s="7"/>
      <c r="G21" s="16">
        <v>9222023.2400000002</v>
      </c>
      <c r="H21" s="30"/>
      <c r="I21" s="15"/>
      <c r="J21" s="52" t="s">
        <v>40</v>
      </c>
      <c r="K21" s="47" t="s">
        <v>91</v>
      </c>
      <c r="L21" s="95"/>
      <c r="M21" s="95"/>
      <c r="N21" s="95"/>
      <c r="O21" s="95"/>
      <c r="P21" s="56"/>
    </row>
    <row r="22" spans="1:16" ht="60.75" thickBot="1" x14ac:dyDescent="0.3">
      <c r="A22" s="108">
        <v>37</v>
      </c>
      <c r="B22" s="109" t="s">
        <v>4</v>
      </c>
      <c r="C22" s="110" t="s">
        <v>29</v>
      </c>
      <c r="D22" s="111" t="s">
        <v>59</v>
      </c>
      <c r="E22" s="112" t="s">
        <v>16</v>
      </c>
      <c r="F22" s="113"/>
      <c r="G22" s="114">
        <v>0</v>
      </c>
      <c r="H22" s="145"/>
      <c r="I22" s="115"/>
      <c r="J22" s="116" t="s">
        <v>81</v>
      </c>
      <c r="K22" s="117" t="s">
        <v>101</v>
      </c>
      <c r="L22" s="118"/>
      <c r="M22" s="119"/>
      <c r="N22" s="119"/>
      <c r="O22" s="120"/>
      <c r="P22" s="121" t="s">
        <v>70</v>
      </c>
    </row>
    <row r="23" spans="1:16" ht="30.75" customHeight="1" x14ac:dyDescent="0.25">
      <c r="A23" s="137"/>
      <c r="B23" s="124" t="s">
        <v>120</v>
      </c>
      <c r="C23" s="125" t="s">
        <v>121</v>
      </c>
      <c r="D23" s="103"/>
      <c r="E23" s="139"/>
      <c r="F23" s="126">
        <f>SUM(F3:F22)</f>
        <v>5559115</v>
      </c>
      <c r="G23" s="127">
        <f>SUM(G3:G22)</f>
        <v>109040581.42</v>
      </c>
      <c r="H23" s="146"/>
      <c r="I23" s="128">
        <f>SUM(I3:I22)</f>
        <v>0</v>
      </c>
      <c r="J23" s="104"/>
      <c r="K23" s="122"/>
      <c r="L23" s="105"/>
      <c r="M23" s="123"/>
      <c r="N23" s="123"/>
      <c r="O23" s="106"/>
      <c r="P23" s="107"/>
    </row>
    <row r="24" spans="1:16" x14ac:dyDescent="0.25">
      <c r="A24" s="66"/>
      <c r="B24" s="67"/>
      <c r="C24" s="71"/>
      <c r="D24" s="68"/>
      <c r="E24" s="69"/>
      <c r="F24" s="70"/>
      <c r="G24" s="71"/>
      <c r="H24" s="71"/>
      <c r="I24" s="70"/>
      <c r="J24" s="72"/>
      <c r="K24" s="58"/>
      <c r="L24" s="73"/>
      <c r="M24" s="73"/>
      <c r="N24" s="73"/>
      <c r="O24" s="73"/>
      <c r="P24" s="74"/>
    </row>
    <row r="25" spans="1:16" x14ac:dyDescent="0.25">
      <c r="A25" s="66"/>
      <c r="B25" s="67"/>
      <c r="C25" s="71"/>
      <c r="D25" s="68"/>
      <c r="E25" s="69"/>
      <c r="F25" s="70"/>
      <c r="G25" s="71"/>
      <c r="H25" s="71"/>
      <c r="I25" s="70"/>
      <c r="J25" s="72"/>
      <c r="K25" s="58"/>
      <c r="L25" s="73"/>
      <c r="M25" s="73"/>
      <c r="N25" s="73"/>
      <c r="O25" s="73"/>
      <c r="P25" s="74"/>
    </row>
    <row r="26" spans="1:16" x14ac:dyDescent="0.25">
      <c r="A26" s="66"/>
      <c r="B26" s="67"/>
      <c r="C26" s="71"/>
      <c r="D26" s="68"/>
      <c r="E26" s="69"/>
      <c r="F26" s="70"/>
      <c r="G26" s="71"/>
      <c r="H26" s="71"/>
      <c r="I26" s="70"/>
      <c r="J26" s="72"/>
      <c r="K26" s="58"/>
      <c r="L26" s="73"/>
      <c r="M26" s="73"/>
      <c r="N26" s="73"/>
      <c r="O26" s="73"/>
      <c r="P26" s="74"/>
    </row>
    <row r="27" spans="1:16" x14ac:dyDescent="0.25">
      <c r="A27" s="66"/>
      <c r="B27" s="67"/>
      <c r="C27" s="71"/>
      <c r="D27" s="68"/>
      <c r="E27" s="69"/>
      <c r="F27" s="70"/>
      <c r="G27" s="71"/>
      <c r="H27" s="71"/>
      <c r="I27" s="70"/>
      <c r="J27" s="72"/>
      <c r="K27" s="58"/>
      <c r="L27" s="73"/>
      <c r="M27" s="73"/>
      <c r="N27" s="73"/>
      <c r="O27" s="73"/>
      <c r="P27" s="74"/>
    </row>
    <row r="28" spans="1:16" x14ac:dyDescent="0.25">
      <c r="A28" s="66"/>
      <c r="B28" s="67"/>
      <c r="C28" s="71"/>
      <c r="D28" s="68"/>
      <c r="E28" s="69"/>
      <c r="F28" s="70"/>
      <c r="G28" s="71"/>
      <c r="H28" s="71"/>
      <c r="I28" s="70"/>
      <c r="J28" s="72"/>
      <c r="K28" s="58"/>
      <c r="L28" s="73"/>
      <c r="M28" s="73"/>
      <c r="N28" s="73"/>
      <c r="O28" s="73"/>
      <c r="P28" s="74"/>
    </row>
    <row r="29" spans="1:16" x14ac:dyDescent="0.25">
      <c r="A29" s="66"/>
      <c r="B29" s="67"/>
      <c r="C29" s="71"/>
      <c r="D29" s="68"/>
      <c r="E29" s="69"/>
      <c r="F29" s="70"/>
      <c r="G29" s="71"/>
      <c r="H29" s="71"/>
      <c r="I29" s="70"/>
      <c r="J29" s="72"/>
      <c r="K29" s="58"/>
      <c r="L29" s="73"/>
      <c r="M29" s="73"/>
      <c r="N29" s="73"/>
      <c r="O29" s="73"/>
      <c r="P29" s="74"/>
    </row>
    <row r="30" spans="1:16" x14ac:dyDescent="0.25">
      <c r="A30" s="66"/>
      <c r="B30" s="67"/>
      <c r="C30" s="21"/>
      <c r="D30" s="68"/>
      <c r="E30" s="69"/>
      <c r="F30" s="70"/>
      <c r="G30" s="71"/>
      <c r="H30" s="71"/>
      <c r="I30" s="70"/>
      <c r="J30" s="72"/>
      <c r="K30" s="58"/>
      <c r="L30" s="73"/>
      <c r="M30" s="73"/>
      <c r="N30" s="73"/>
      <c r="O30" s="73"/>
      <c r="P30" s="74"/>
    </row>
    <row r="31" spans="1:16" x14ac:dyDescent="0.25">
      <c r="A31" s="17"/>
      <c r="B31" s="18"/>
      <c r="C31" s="71"/>
      <c r="D31" s="18"/>
      <c r="E31" s="19"/>
      <c r="F31" s="20"/>
      <c r="G31" s="21"/>
      <c r="H31" s="21"/>
      <c r="I31" s="21"/>
      <c r="J31" s="20"/>
      <c r="K31" s="20"/>
    </row>
    <row r="32" spans="1:16" x14ac:dyDescent="0.25">
      <c r="A32" s="17"/>
      <c r="B32" s="61" t="s">
        <v>78</v>
      </c>
      <c r="C32" s="18"/>
      <c r="D32" s="18"/>
      <c r="E32" s="19"/>
      <c r="F32" s="20"/>
      <c r="G32" s="21"/>
      <c r="H32" s="21"/>
      <c r="I32" s="21"/>
      <c r="J32" s="20"/>
      <c r="K32" s="20"/>
    </row>
    <row r="33" spans="1:13" ht="30" x14ac:dyDescent="0.25">
      <c r="A33" s="22"/>
      <c r="B33" s="62"/>
      <c r="C33" s="58" t="s">
        <v>35</v>
      </c>
      <c r="G33" s="21"/>
      <c r="H33" s="21"/>
      <c r="I33" s="21"/>
      <c r="J33" s="21"/>
      <c r="K33" s="21"/>
    </row>
    <row r="34" spans="1:13" ht="60" x14ac:dyDescent="0.25">
      <c r="A34" s="22"/>
      <c r="B34" s="63"/>
      <c r="C34" s="58" t="s">
        <v>82</v>
      </c>
      <c r="F34" s="21"/>
      <c r="G34" s="21"/>
      <c r="H34" s="21"/>
      <c r="J34" s="21"/>
      <c r="K34" s="21"/>
      <c r="M34" s="21"/>
    </row>
    <row r="35" spans="1:13" ht="60" x14ac:dyDescent="0.25">
      <c r="A35" s="22"/>
      <c r="B35" s="59"/>
      <c r="C35" s="58" t="s">
        <v>85</v>
      </c>
      <c r="F35" s="21"/>
      <c r="G35" s="21"/>
      <c r="H35" s="21"/>
      <c r="I35" s="21"/>
      <c r="J35" s="21"/>
      <c r="K35" s="21"/>
    </row>
    <row r="36" spans="1:13" ht="30" x14ac:dyDescent="0.25">
      <c r="A36" s="22"/>
      <c r="B36" s="60"/>
      <c r="C36" s="58" t="s">
        <v>83</v>
      </c>
      <c r="F36" s="21"/>
      <c r="G36" s="21"/>
      <c r="H36" s="21"/>
      <c r="I36" s="21"/>
      <c r="J36" s="21"/>
      <c r="K36" s="21"/>
      <c r="M36" s="9"/>
    </row>
    <row r="37" spans="1:13" ht="30" x14ac:dyDescent="0.25">
      <c r="A37" s="22"/>
      <c r="B37" s="64"/>
      <c r="C37" s="58" t="s">
        <v>84</v>
      </c>
      <c r="F37" s="21"/>
      <c r="G37" s="21"/>
      <c r="H37" s="21"/>
      <c r="I37" s="21"/>
      <c r="J37" s="21"/>
      <c r="K37" s="21"/>
    </row>
    <row r="38" spans="1:13" x14ac:dyDescent="0.25">
      <c r="A38" s="22"/>
      <c r="B38" s="22"/>
      <c r="F38" s="21"/>
      <c r="G38" s="21"/>
      <c r="H38" s="21"/>
      <c r="I38" s="21"/>
      <c r="J38" s="21"/>
      <c r="K38" s="21"/>
    </row>
    <row r="39" spans="1:13" x14ac:dyDescent="0.25">
      <c r="A39" s="22"/>
      <c r="B39" s="22"/>
      <c r="F39" s="21"/>
      <c r="G39" s="21"/>
      <c r="H39" s="21"/>
      <c r="I39" s="21"/>
      <c r="J39" s="21"/>
      <c r="K39" s="21"/>
    </row>
    <row r="40" spans="1:13" x14ac:dyDescent="0.25">
      <c r="A40" s="17"/>
      <c r="B40" s="18"/>
      <c r="C40" s="18"/>
      <c r="D40" s="18"/>
      <c r="E40" s="19"/>
      <c r="F40" s="21"/>
      <c r="G40" s="21"/>
      <c r="H40" s="21"/>
      <c r="I40" s="21"/>
      <c r="J40" s="21"/>
      <c r="K40" s="21"/>
    </row>
    <row r="41" spans="1:13" x14ac:dyDescent="0.25">
      <c r="A41" s="17"/>
      <c r="B41" s="18"/>
      <c r="C41" s="18"/>
      <c r="D41" s="18"/>
      <c r="E41" s="19"/>
      <c r="F41" s="21"/>
      <c r="G41" s="21"/>
      <c r="H41" s="21"/>
      <c r="I41" s="21"/>
      <c r="J41" s="21"/>
      <c r="K41" s="21"/>
    </row>
    <row r="42" spans="1:13" x14ac:dyDescent="0.25">
      <c r="A42" s="17"/>
      <c r="B42" s="18"/>
      <c r="C42" s="18"/>
      <c r="D42" s="18"/>
      <c r="E42" s="19"/>
      <c r="F42" s="21"/>
      <c r="G42" s="21"/>
      <c r="H42" s="21"/>
      <c r="I42" s="21"/>
      <c r="J42" s="21"/>
      <c r="K42" s="21"/>
    </row>
    <row r="43" spans="1:13" x14ac:dyDescent="0.25">
      <c r="A43" s="17"/>
      <c r="B43" s="18"/>
      <c r="C43" s="18"/>
      <c r="D43" s="18"/>
      <c r="E43" s="19"/>
      <c r="F43" s="21"/>
      <c r="G43" s="21"/>
      <c r="H43" s="21"/>
      <c r="I43" s="21"/>
      <c r="J43" s="21"/>
      <c r="K43" s="21"/>
    </row>
    <row r="44" spans="1:13" x14ac:dyDescent="0.25">
      <c r="A44" s="17"/>
      <c r="B44" s="18"/>
      <c r="C44" s="18"/>
      <c r="D44" s="18"/>
      <c r="E44" s="19"/>
      <c r="F44" s="21"/>
      <c r="G44" s="21"/>
      <c r="H44" s="21"/>
      <c r="I44" s="21"/>
      <c r="J44" s="21"/>
      <c r="K44" s="21"/>
    </row>
    <row r="45" spans="1:13" x14ac:dyDescent="0.25">
      <c r="A45" s="17"/>
      <c r="E45" s="23"/>
      <c r="F45" s="9"/>
      <c r="G45" s="9"/>
      <c r="H45" s="9"/>
      <c r="I45" s="9"/>
      <c r="J45" s="9"/>
      <c r="K45" s="9"/>
    </row>
    <row r="46" spans="1:13" x14ac:dyDescent="0.25">
      <c r="A46" s="17"/>
      <c r="E46" s="23"/>
      <c r="F46" s="9"/>
      <c r="G46" s="9"/>
      <c r="H46" s="9"/>
      <c r="I46" s="9"/>
      <c r="J46" s="9"/>
      <c r="K46" s="9"/>
    </row>
    <row r="47" spans="1:13" x14ac:dyDescent="0.25">
      <c r="A47" s="17"/>
      <c r="E47" s="23"/>
      <c r="F47" s="9"/>
      <c r="G47" s="9"/>
      <c r="H47" s="9"/>
      <c r="I47" s="9"/>
      <c r="J47" s="9"/>
      <c r="K47" s="9"/>
    </row>
    <row r="48" spans="1:13" x14ac:dyDescent="0.25">
      <c r="A48" s="17"/>
      <c r="E48" s="23"/>
      <c r="F48" s="9"/>
      <c r="G48" s="9"/>
      <c r="H48" s="9"/>
      <c r="I48" s="9"/>
      <c r="J48" s="9"/>
      <c r="K48" s="9"/>
    </row>
    <row r="49" spans="1:11" x14ac:dyDescent="0.25">
      <c r="A49" s="17"/>
      <c r="E49" s="23"/>
      <c r="F49" s="9"/>
      <c r="G49" s="9"/>
      <c r="H49" s="9"/>
      <c r="I49" s="9"/>
      <c r="J49" s="9"/>
      <c r="K49" s="9"/>
    </row>
    <row r="50" spans="1:11" x14ac:dyDescent="0.25">
      <c r="A50" s="17"/>
      <c r="E50" s="23"/>
      <c r="F50" s="9"/>
      <c r="G50" s="9"/>
      <c r="H50" s="9"/>
      <c r="I50" s="9"/>
      <c r="J50" s="9"/>
      <c r="K50" s="9"/>
    </row>
    <row r="51" spans="1:11" x14ac:dyDescent="0.25">
      <c r="A51" s="17"/>
      <c r="E51" s="23"/>
      <c r="F51" s="9"/>
      <c r="G51" s="9"/>
      <c r="H51" s="9"/>
      <c r="I51" s="9"/>
      <c r="J51" s="9"/>
      <c r="K51" s="9"/>
    </row>
    <row r="52" spans="1:11" x14ac:dyDescent="0.25">
      <c r="A52" s="17"/>
      <c r="E52" s="23"/>
      <c r="F52" s="9"/>
      <c r="G52" s="9"/>
      <c r="H52" s="9"/>
      <c r="I52" s="9"/>
      <c r="J52" s="9"/>
      <c r="K52" s="9"/>
    </row>
    <row r="53" spans="1:11" x14ac:dyDescent="0.25">
      <c r="A53" s="17"/>
      <c r="E53" s="23"/>
      <c r="F53" s="9"/>
      <c r="G53" s="9"/>
      <c r="H53" s="9"/>
      <c r="I53" s="9"/>
      <c r="J53" s="9"/>
      <c r="K53" s="9"/>
    </row>
    <row r="54" spans="1:11" x14ac:dyDescent="0.25">
      <c r="A54" s="17"/>
      <c r="E54" s="23"/>
      <c r="F54" s="9"/>
      <c r="G54" s="9"/>
      <c r="H54" s="9"/>
      <c r="I54" s="9"/>
      <c r="J54" s="9"/>
      <c r="K54" s="9"/>
    </row>
    <row r="55" spans="1:11" x14ac:dyDescent="0.25">
      <c r="A55" s="17"/>
      <c r="E55" s="23"/>
      <c r="F55" s="9"/>
      <c r="G55" s="9"/>
      <c r="H55" s="9"/>
      <c r="I55" s="9"/>
      <c r="J55" s="9"/>
      <c r="K55" s="9"/>
    </row>
    <row r="56" spans="1:11" x14ac:dyDescent="0.25">
      <c r="A56" s="17"/>
      <c r="E56" s="23"/>
      <c r="F56" s="9"/>
      <c r="G56" s="9"/>
      <c r="H56" s="9"/>
      <c r="I56" s="9"/>
      <c r="J56" s="9"/>
      <c r="K56" s="9"/>
    </row>
    <row r="57" spans="1:11" x14ac:dyDescent="0.25">
      <c r="A57" s="17"/>
      <c r="E57" s="23"/>
      <c r="F57" s="9"/>
      <c r="G57" s="9"/>
      <c r="H57" s="9"/>
      <c r="I57" s="9"/>
      <c r="J57" s="9"/>
      <c r="K57" s="9"/>
    </row>
    <row r="58" spans="1:11" x14ac:dyDescent="0.25">
      <c r="A58" s="17"/>
      <c r="E58" s="23"/>
      <c r="F58" s="9"/>
      <c r="G58" s="9"/>
      <c r="H58" s="9"/>
      <c r="I58" s="9"/>
      <c r="J58" s="9"/>
      <c r="K58" s="9"/>
    </row>
    <row r="59" spans="1:11" x14ac:dyDescent="0.25">
      <c r="A59" s="17"/>
      <c r="E59" s="23"/>
      <c r="F59" s="9"/>
      <c r="G59" s="9"/>
      <c r="H59" s="9"/>
      <c r="I59" s="9"/>
      <c r="J59" s="9"/>
      <c r="K59" s="9"/>
    </row>
    <row r="60" spans="1:11" x14ac:dyDescent="0.25">
      <c r="A60" s="17"/>
      <c r="E60" s="23"/>
      <c r="F60" s="9"/>
      <c r="G60" s="9"/>
      <c r="H60" s="9"/>
      <c r="I60" s="9"/>
      <c r="J60" s="9"/>
      <c r="K60" s="9"/>
    </row>
    <row r="61" spans="1:11" x14ac:dyDescent="0.25">
      <c r="A61" s="17"/>
      <c r="E61" s="23"/>
      <c r="F61" s="9"/>
      <c r="G61" s="9"/>
      <c r="H61" s="9"/>
      <c r="I61" s="9"/>
      <c r="J61" s="9"/>
      <c r="K61" s="9"/>
    </row>
    <row r="62" spans="1:11" x14ac:dyDescent="0.25">
      <c r="A62" s="17"/>
      <c r="E62" s="23"/>
      <c r="F62" s="9"/>
      <c r="G62" s="9"/>
      <c r="H62" s="9"/>
      <c r="I62" s="9"/>
      <c r="J62" s="9"/>
      <c r="K62" s="9"/>
    </row>
    <row r="63" spans="1:11" x14ac:dyDescent="0.25">
      <c r="A63" s="17"/>
      <c r="E63" s="23"/>
      <c r="F63" s="9"/>
      <c r="G63" s="9"/>
      <c r="H63" s="9"/>
      <c r="I63" s="9"/>
      <c r="J63" s="9"/>
      <c r="K63" s="9"/>
    </row>
    <row r="64" spans="1:11" x14ac:dyDescent="0.25">
      <c r="A64" s="17"/>
      <c r="E64" s="23"/>
      <c r="F64" s="9"/>
      <c r="G64" s="9"/>
      <c r="H64" s="9"/>
      <c r="I64" s="9"/>
      <c r="J64" s="9"/>
      <c r="K64" s="9"/>
    </row>
    <row r="65" spans="1:11" x14ac:dyDescent="0.25">
      <c r="A65" s="17"/>
      <c r="E65" s="23"/>
      <c r="F65" s="9"/>
      <c r="G65" s="9"/>
      <c r="H65" s="9"/>
      <c r="I65" s="9"/>
      <c r="J65" s="9"/>
      <c r="K65" s="9"/>
    </row>
    <row r="66" spans="1:11" x14ac:dyDescent="0.25">
      <c r="A66" s="17"/>
      <c r="E66" s="23"/>
      <c r="F66" s="9"/>
      <c r="G66" s="9"/>
      <c r="H66" s="9"/>
      <c r="I66" s="9"/>
      <c r="J66" s="9"/>
      <c r="K66" s="9"/>
    </row>
    <row r="67" spans="1:11" x14ac:dyDescent="0.25">
      <c r="A67" s="17"/>
      <c r="E67" s="23"/>
      <c r="F67" s="9"/>
      <c r="G67" s="9"/>
      <c r="H67" s="9"/>
      <c r="I67" s="9"/>
      <c r="J67" s="9"/>
      <c r="K67" s="9"/>
    </row>
    <row r="68" spans="1:11" x14ac:dyDescent="0.25">
      <c r="A68" s="17"/>
      <c r="E68" s="23"/>
      <c r="F68" s="9"/>
      <c r="G68" s="9"/>
      <c r="H68" s="9"/>
      <c r="I68" s="9"/>
      <c r="J68" s="9"/>
      <c r="K68" s="9"/>
    </row>
    <row r="69" spans="1:11" x14ac:dyDescent="0.25">
      <c r="A69" s="17"/>
      <c r="E69" s="23"/>
      <c r="F69" s="9"/>
      <c r="G69" s="9"/>
      <c r="H69" s="9"/>
      <c r="I69" s="9"/>
      <c r="J69" s="9"/>
      <c r="K69" s="9"/>
    </row>
    <row r="70" spans="1:11" x14ac:dyDescent="0.25">
      <c r="A70" s="17"/>
      <c r="E70" s="23"/>
      <c r="F70" s="9"/>
      <c r="G70" s="9"/>
      <c r="H70" s="9"/>
      <c r="I70" s="9"/>
      <c r="J70" s="9"/>
      <c r="K70" s="9"/>
    </row>
    <row r="71" spans="1:11" x14ac:dyDescent="0.25">
      <c r="A71" s="17"/>
      <c r="E71" s="23"/>
      <c r="F71" s="9"/>
      <c r="G71" s="9"/>
      <c r="H71" s="9"/>
      <c r="I71" s="9"/>
      <c r="J71" s="9"/>
      <c r="K71" s="9"/>
    </row>
    <row r="72" spans="1:11" x14ac:dyDescent="0.25">
      <c r="A72" s="17"/>
      <c r="E72" s="23"/>
      <c r="F72" s="9"/>
      <c r="G72" s="9"/>
      <c r="H72" s="9"/>
      <c r="I72" s="9"/>
      <c r="J72" s="9"/>
      <c r="K72" s="9"/>
    </row>
    <row r="73" spans="1:11" x14ac:dyDescent="0.25">
      <c r="A73" s="17"/>
      <c r="E73" s="23"/>
      <c r="F73" s="9"/>
      <c r="G73" s="9"/>
      <c r="H73" s="9"/>
      <c r="I73" s="9"/>
      <c r="J73" s="9"/>
      <c r="K73" s="9"/>
    </row>
    <row r="74" spans="1:11" x14ac:dyDescent="0.25">
      <c r="A74" s="17"/>
      <c r="E74" s="23"/>
      <c r="F74" s="9"/>
      <c r="G74" s="9"/>
      <c r="H74" s="9"/>
      <c r="I74" s="9"/>
      <c r="J74" s="9"/>
      <c r="K74" s="9"/>
    </row>
    <row r="75" spans="1:11" x14ac:dyDescent="0.25">
      <c r="A75" s="17"/>
      <c r="E75" s="23"/>
      <c r="F75" s="9"/>
      <c r="G75" s="9"/>
      <c r="H75" s="9"/>
      <c r="I75" s="9"/>
      <c r="J75" s="9"/>
      <c r="K75" s="9"/>
    </row>
    <row r="76" spans="1:11" x14ac:dyDescent="0.25">
      <c r="A76" s="17"/>
      <c r="E76" s="23"/>
      <c r="F76" s="9"/>
      <c r="G76" s="9"/>
      <c r="H76" s="9"/>
      <c r="I76" s="9"/>
      <c r="J76" s="9"/>
      <c r="K76" s="9"/>
    </row>
    <row r="77" spans="1:11" x14ac:dyDescent="0.25">
      <c r="A77" s="17"/>
      <c r="E77" s="23"/>
      <c r="F77" s="9"/>
      <c r="G77" s="9"/>
      <c r="H77" s="9"/>
      <c r="I77" s="9"/>
      <c r="J77" s="9"/>
      <c r="K77" s="9"/>
    </row>
    <row r="78" spans="1:11" x14ac:dyDescent="0.25">
      <c r="A78" s="17"/>
      <c r="E78" s="23"/>
      <c r="F78" s="9"/>
      <c r="G78" s="9"/>
      <c r="H78" s="9"/>
      <c r="I78" s="9"/>
      <c r="J78" s="9"/>
      <c r="K78" s="9"/>
    </row>
    <row r="79" spans="1:11" x14ac:dyDescent="0.25">
      <c r="A79" s="17"/>
      <c r="E79" s="23"/>
      <c r="F79" s="9"/>
      <c r="G79" s="9"/>
      <c r="H79" s="9"/>
      <c r="I79" s="9"/>
      <c r="J79" s="9"/>
      <c r="K79" s="9"/>
    </row>
    <row r="80" spans="1:11" x14ac:dyDescent="0.25">
      <c r="A80" s="17"/>
      <c r="E80" s="23"/>
      <c r="F80" s="9"/>
      <c r="G80" s="9"/>
      <c r="H80" s="9"/>
      <c r="I80" s="9"/>
      <c r="J80" s="9"/>
      <c r="K80" s="9"/>
    </row>
    <row r="81" spans="1:11" x14ac:dyDescent="0.25">
      <c r="A81" s="17"/>
      <c r="E81" s="23"/>
      <c r="F81" s="9"/>
      <c r="G81" s="9"/>
      <c r="H81" s="9"/>
      <c r="I81" s="9"/>
      <c r="J81" s="9"/>
      <c r="K81" s="9"/>
    </row>
    <row r="82" spans="1:11" x14ac:dyDescent="0.25">
      <c r="A82" s="17"/>
      <c r="E82" s="23"/>
      <c r="F82" s="9"/>
      <c r="G82" s="9"/>
      <c r="H82" s="9"/>
      <c r="I82" s="9"/>
      <c r="J82" s="9"/>
      <c r="K82" s="9"/>
    </row>
    <row r="83" spans="1:11" x14ac:dyDescent="0.25">
      <c r="A83" s="17"/>
      <c r="E83" s="23"/>
      <c r="F83" s="9"/>
      <c r="G83" s="9"/>
      <c r="H83" s="9"/>
      <c r="I83" s="9"/>
      <c r="J83" s="9"/>
      <c r="K83" s="9"/>
    </row>
    <row r="84" spans="1:11" x14ac:dyDescent="0.25">
      <c r="A84" s="17"/>
      <c r="E84" s="23"/>
      <c r="F84" s="9"/>
      <c r="G84" s="9"/>
      <c r="H84" s="9"/>
      <c r="I84" s="9"/>
      <c r="J84" s="9"/>
      <c r="K84" s="9"/>
    </row>
    <row r="85" spans="1:11" x14ac:dyDescent="0.25">
      <c r="A85" s="19"/>
      <c r="E85" s="23"/>
      <c r="F85" s="9"/>
      <c r="G85" s="9"/>
      <c r="H85" s="9"/>
      <c r="I85" s="9"/>
      <c r="J85" s="9"/>
      <c r="K85" s="9"/>
    </row>
    <row r="86" spans="1:11" x14ac:dyDescent="0.25">
      <c r="A86" s="19"/>
      <c r="E86" s="23"/>
      <c r="F86" s="9"/>
      <c r="G86" s="9"/>
      <c r="H86" s="9"/>
      <c r="I86" s="9"/>
      <c r="J86" s="9"/>
      <c r="K86" s="9"/>
    </row>
    <row r="87" spans="1:11" x14ac:dyDescent="0.25">
      <c r="A87" s="19"/>
      <c r="E87" s="23"/>
      <c r="F87" s="9"/>
      <c r="G87" s="9"/>
      <c r="H87" s="9"/>
      <c r="I87" s="9"/>
      <c r="J87" s="9"/>
      <c r="K87" s="9"/>
    </row>
    <row r="88" spans="1:11" x14ac:dyDescent="0.25">
      <c r="A88" s="19"/>
      <c r="E88" s="23"/>
      <c r="F88" s="9"/>
      <c r="G88" s="9"/>
      <c r="H88" s="9"/>
      <c r="I88" s="9"/>
      <c r="J88" s="9"/>
      <c r="K88" s="9"/>
    </row>
    <row r="89" spans="1:11" x14ac:dyDescent="0.25">
      <c r="E89" s="23"/>
      <c r="F89" s="9"/>
      <c r="G89" s="9"/>
      <c r="H89" s="9"/>
      <c r="I89" s="9"/>
      <c r="J89" s="9"/>
      <c r="K89" s="9"/>
    </row>
    <row r="90" spans="1:11" x14ac:dyDescent="0.25">
      <c r="E90" s="23"/>
      <c r="F90" s="9"/>
      <c r="G90" s="9"/>
      <c r="H90" s="9"/>
      <c r="I90" s="9"/>
      <c r="J90" s="9"/>
      <c r="K90" s="9"/>
    </row>
    <row r="91" spans="1:11" x14ac:dyDescent="0.25">
      <c r="E91" s="23"/>
      <c r="F91" s="9"/>
      <c r="G91" s="9"/>
      <c r="H91" s="9"/>
      <c r="I91" s="9"/>
      <c r="J91" s="9"/>
      <c r="K91" s="9"/>
    </row>
    <row r="92" spans="1:11" x14ac:dyDescent="0.25">
      <c r="E92" s="23"/>
      <c r="F92" s="9"/>
      <c r="G92" s="9"/>
      <c r="H92" s="9"/>
      <c r="I92" s="9"/>
      <c r="J92" s="9"/>
      <c r="K92" s="9"/>
    </row>
    <row r="93" spans="1:11" x14ac:dyDescent="0.25">
      <c r="E93" s="23"/>
      <c r="F93" s="9"/>
      <c r="G93" s="9"/>
      <c r="H93" s="9"/>
      <c r="I93" s="9"/>
      <c r="J93" s="9"/>
      <c r="K93" s="9"/>
    </row>
    <row r="94" spans="1:11" x14ac:dyDescent="0.25">
      <c r="E94" s="23"/>
      <c r="F94" s="9"/>
      <c r="G94" s="9"/>
      <c r="H94" s="9"/>
      <c r="I94" s="9"/>
      <c r="J94" s="9"/>
      <c r="K94" s="9"/>
    </row>
    <row r="95" spans="1:11" x14ac:dyDescent="0.25">
      <c r="E95" s="23"/>
      <c r="F95" s="9"/>
      <c r="G95" s="9"/>
      <c r="H95" s="9"/>
      <c r="I95" s="9"/>
      <c r="J95" s="9"/>
      <c r="K95" s="9"/>
    </row>
    <row r="96" spans="1:11" x14ac:dyDescent="0.25">
      <c r="E96" s="23"/>
      <c r="F96" s="9"/>
      <c r="G96" s="9"/>
      <c r="H96" s="9"/>
      <c r="I96" s="9"/>
      <c r="J96" s="9"/>
      <c r="K96" s="9"/>
    </row>
    <row r="97" spans="5:11" x14ac:dyDescent="0.25">
      <c r="E97" s="23"/>
      <c r="F97" s="9"/>
      <c r="G97" s="9"/>
      <c r="H97" s="9"/>
      <c r="I97" s="9"/>
      <c r="J97" s="9"/>
      <c r="K97" s="9"/>
    </row>
    <row r="98" spans="5:11" x14ac:dyDescent="0.25">
      <c r="E98" s="23"/>
      <c r="F98" s="9"/>
      <c r="G98" s="9"/>
      <c r="H98" s="9"/>
      <c r="I98" s="9"/>
      <c r="J98" s="9"/>
      <c r="K98" s="9"/>
    </row>
    <row r="99" spans="5:11" x14ac:dyDescent="0.25">
      <c r="E99" s="23"/>
    </row>
    <row r="100" spans="5:11" x14ac:dyDescent="0.25">
      <c r="E100" s="23"/>
    </row>
    <row r="101" spans="5:11" x14ac:dyDescent="0.25">
      <c r="E101" s="23"/>
    </row>
    <row r="102" spans="5:11" x14ac:dyDescent="0.25">
      <c r="E102" s="23"/>
    </row>
    <row r="103" spans="5:11" x14ac:dyDescent="0.25">
      <c r="E103" s="23"/>
    </row>
    <row r="104" spans="5:11" x14ac:dyDescent="0.25">
      <c r="E104" s="23"/>
    </row>
    <row r="105" spans="5:11" x14ac:dyDescent="0.25">
      <c r="E105" s="23"/>
    </row>
  </sheetData>
  <autoFilter ref="A2:I22"/>
  <pageMargins left="0.23622047244094491" right="0.23622047244094491" top="0.55118110236220474" bottom="0.55118110236220474" header="0.31496062992125984" footer="0.31496062992125984"/>
  <pageSetup paperSize="8"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opLeftCell="A7" zoomScale="70" zoomScaleNormal="70" workbookViewId="0">
      <selection activeCell="E20" sqref="E20"/>
    </sheetView>
  </sheetViews>
  <sheetFormatPr defaultRowHeight="15" x14ac:dyDescent="0.25"/>
  <cols>
    <col min="1" max="1" width="14.28515625" customWidth="1"/>
    <col min="2" max="2" width="17.140625" customWidth="1"/>
    <col min="3" max="4" width="18.7109375" customWidth="1"/>
    <col min="5" max="5" width="19.5703125" customWidth="1"/>
    <col min="6" max="6" width="17.5703125" customWidth="1"/>
    <col min="7" max="7" width="16.7109375" customWidth="1"/>
    <col min="8" max="8" width="19.5703125" customWidth="1"/>
    <col min="9" max="9" width="16.7109375" customWidth="1"/>
    <col min="11" max="11" width="14.28515625" bestFit="1" customWidth="1"/>
  </cols>
  <sheetData>
    <row r="1" spans="1:10" ht="57" customHeight="1" x14ac:dyDescent="0.4">
      <c r="A1" s="857" t="s">
        <v>473</v>
      </c>
      <c r="B1" s="857"/>
      <c r="C1" s="857"/>
      <c r="D1" s="857"/>
      <c r="E1" s="857"/>
      <c r="F1" s="857"/>
      <c r="G1" s="857"/>
      <c r="H1" s="857"/>
      <c r="I1" s="857"/>
    </row>
    <row r="2" spans="1:10" ht="9" customHeight="1" x14ac:dyDescent="0.25"/>
    <row r="3" spans="1:10" ht="15.75" x14ac:dyDescent="0.25">
      <c r="A3" s="267" t="s">
        <v>204</v>
      </c>
      <c r="B3" s="267"/>
      <c r="C3" s="267"/>
      <c r="D3" s="267"/>
      <c r="E3" s="267"/>
      <c r="F3" s="267"/>
      <c r="G3" s="267"/>
      <c r="H3" s="267"/>
      <c r="I3" s="273" t="s">
        <v>176</v>
      </c>
    </row>
    <row r="4" spans="1:10" ht="32.25" customHeight="1" x14ac:dyDescent="0.25">
      <c r="A4" s="858" t="s">
        <v>174</v>
      </c>
      <c r="B4" s="859"/>
      <c r="C4" s="860" t="s">
        <v>233</v>
      </c>
      <c r="D4" s="860" t="s">
        <v>278</v>
      </c>
      <c r="E4" s="861" t="s">
        <v>276</v>
      </c>
      <c r="F4" s="862"/>
      <c r="G4" s="863"/>
      <c r="H4" s="864" t="s">
        <v>277</v>
      </c>
      <c r="I4" s="864" t="s">
        <v>234</v>
      </c>
    </row>
    <row r="5" spans="1:10" ht="94.5" customHeight="1" x14ac:dyDescent="0.25">
      <c r="A5" s="858"/>
      <c r="B5" s="859"/>
      <c r="C5" s="860"/>
      <c r="D5" s="860"/>
      <c r="E5" s="586" t="s">
        <v>193</v>
      </c>
      <c r="F5" s="237" t="s">
        <v>232</v>
      </c>
      <c r="G5" s="238" t="s">
        <v>291</v>
      </c>
      <c r="H5" s="864"/>
      <c r="I5" s="864"/>
      <c r="J5" s="217"/>
    </row>
    <row r="6" spans="1:10" ht="31.5" x14ac:dyDescent="0.25">
      <c r="A6" s="871" t="s">
        <v>177</v>
      </c>
      <c r="B6" s="872"/>
      <c r="C6" s="239" t="s">
        <v>178</v>
      </c>
      <c r="D6" s="239" t="s">
        <v>179</v>
      </c>
      <c r="E6" s="587" t="s">
        <v>310</v>
      </c>
      <c r="F6" s="240" t="s">
        <v>181</v>
      </c>
      <c r="G6" s="657" t="s">
        <v>182</v>
      </c>
      <c r="H6" s="241" t="s">
        <v>311</v>
      </c>
      <c r="I6" s="241" t="s">
        <v>312</v>
      </c>
    </row>
    <row r="7" spans="1:10" ht="45" customHeight="1" x14ac:dyDescent="0.25">
      <c r="A7" s="845" t="s">
        <v>201</v>
      </c>
      <c r="B7" s="846"/>
      <c r="C7" s="242">
        <f>'Projekty KK'!G127</f>
        <v>1445909498.6600001</v>
      </c>
      <c r="D7" s="243">
        <f>'Projekty KK'!L127</f>
        <v>249191996.26999998</v>
      </c>
      <c r="E7" s="244">
        <f>'Projekty KK'!M127</f>
        <v>137834292.89000002</v>
      </c>
      <c r="F7" s="245">
        <f>'Projekty KK'!N127</f>
        <v>122430315.79000002</v>
      </c>
      <c r="G7" s="246">
        <f>'Projekty KK'!O129</f>
        <v>15403977.1</v>
      </c>
      <c r="H7" s="572">
        <f>E7/D7</f>
        <v>0.55312487942291821</v>
      </c>
      <c r="I7" s="572">
        <f>E7/C7</f>
        <v>9.5327054022218027E-2</v>
      </c>
    </row>
    <row r="8" spans="1:10" ht="45" customHeight="1" x14ac:dyDescent="0.25">
      <c r="A8" s="847" t="s">
        <v>202</v>
      </c>
      <c r="B8" s="848"/>
      <c r="C8" s="576">
        <f>'Projekty PO'!G84</f>
        <v>3535176253.2799993</v>
      </c>
      <c r="D8" s="577">
        <f>'Projekty PO'!L84</f>
        <v>893718757.48000014</v>
      </c>
      <c r="E8" s="578">
        <f>'Projekty PO'!M84</f>
        <v>293730644.38999999</v>
      </c>
      <c r="F8" s="247">
        <f>'Projekty PO'!N84</f>
        <v>328570782.12999994</v>
      </c>
      <c r="G8" s="579">
        <f>'Projekty PO'!O87</f>
        <v>4252481.5100000007</v>
      </c>
      <c r="H8" s="580">
        <f>E8/D8</f>
        <v>0.32866116094309811</v>
      </c>
      <c r="I8" s="581">
        <f>E8/C8</f>
        <v>8.308797732997654E-2</v>
      </c>
    </row>
    <row r="9" spans="1:10" ht="49.5" customHeight="1" thickBot="1" x14ac:dyDescent="0.3">
      <c r="A9" s="849" t="s">
        <v>269</v>
      </c>
      <c r="B9" s="850"/>
      <c r="C9" s="248" t="s">
        <v>192</v>
      </c>
      <c r="D9" s="249">
        <v>2065000000</v>
      </c>
      <c r="E9" s="250">
        <v>307867530</v>
      </c>
      <c r="F9" s="251">
        <v>307867530</v>
      </c>
      <c r="G9" s="252">
        <v>0</v>
      </c>
      <c r="H9" s="573">
        <f>E9/D9</f>
        <v>0.14908839225181597</v>
      </c>
      <c r="I9" s="253" t="s">
        <v>192</v>
      </c>
    </row>
    <row r="10" spans="1:10" ht="32.25" customHeight="1" x14ac:dyDescent="0.25">
      <c r="A10" s="851" t="s">
        <v>120</v>
      </c>
      <c r="B10" s="852"/>
      <c r="C10" s="254">
        <f>SUM(C7:C9)</f>
        <v>4981085751.9399996</v>
      </c>
      <c r="D10" s="254">
        <f>SUM(D7:D9)</f>
        <v>3207910753.75</v>
      </c>
      <c r="E10" s="575">
        <f>SUM(E7:E9)</f>
        <v>739432467.27999997</v>
      </c>
      <c r="F10" s="255">
        <f>SUM(F7:F9)</f>
        <v>758868627.91999996</v>
      </c>
      <c r="G10" s="256">
        <f>SUM(G7:G9)</f>
        <v>19656458.609999999</v>
      </c>
      <c r="H10" s="257">
        <f>E10/D10</f>
        <v>0.23050281757857957</v>
      </c>
      <c r="I10" s="258">
        <f>E10/C10</f>
        <v>0.14844805010474088</v>
      </c>
    </row>
    <row r="11" spans="1:10" s="149" customFormat="1" x14ac:dyDescent="0.25">
      <c r="A11" s="368" t="s">
        <v>388</v>
      </c>
      <c r="B11" s="381"/>
      <c r="C11" s="381"/>
      <c r="D11" s="381"/>
      <c r="E11" s="381"/>
      <c r="F11" s="381"/>
      <c r="G11" s="173"/>
      <c r="H11" s="174"/>
      <c r="I11" s="73"/>
    </row>
    <row r="12" spans="1:10" s="149" customFormat="1" ht="48" customHeight="1" x14ac:dyDescent="0.25">
      <c r="A12" s="865" t="s">
        <v>666</v>
      </c>
      <c r="B12" s="865"/>
      <c r="C12" s="865"/>
      <c r="D12" s="865"/>
      <c r="E12" s="865"/>
      <c r="F12" s="865"/>
      <c r="G12" s="173"/>
      <c r="H12" s="174"/>
      <c r="I12" s="73"/>
    </row>
    <row r="13" spans="1:10" s="149" customFormat="1" ht="23.25" x14ac:dyDescent="0.25">
      <c r="A13" s="266" t="s">
        <v>198</v>
      </c>
      <c r="B13" s="171"/>
      <c r="C13" s="172"/>
      <c r="D13" s="172"/>
      <c r="E13" s="172"/>
      <c r="F13" s="173"/>
      <c r="G13" s="173"/>
      <c r="H13" s="174"/>
      <c r="I13" s="73"/>
    </row>
    <row r="14" spans="1:10" s="149" customFormat="1" ht="15" customHeight="1" x14ac:dyDescent="0.25">
      <c r="A14" s="171"/>
      <c r="B14" s="171"/>
      <c r="C14" s="172"/>
      <c r="D14" s="172"/>
      <c r="E14" s="172"/>
      <c r="F14" s="173"/>
      <c r="G14" s="173"/>
      <c r="H14" s="174"/>
      <c r="I14" s="73"/>
    </row>
    <row r="15" spans="1:10" s="149" customFormat="1" ht="14.25" customHeight="1" x14ac:dyDescent="0.25">
      <c r="A15" s="267" t="s">
        <v>205</v>
      </c>
      <c r="B15" s="268"/>
      <c r="C15" s="269"/>
      <c r="D15" s="269"/>
      <c r="E15" s="269"/>
      <c r="F15" s="270"/>
      <c r="G15" s="270"/>
      <c r="H15" s="271"/>
      <c r="I15" s="272" t="s">
        <v>176</v>
      </c>
    </row>
    <row r="16" spans="1:10" s="149" customFormat="1" ht="24.95" customHeight="1" x14ac:dyDescent="0.25">
      <c r="A16" s="832" t="s">
        <v>389</v>
      </c>
      <c r="B16" s="833"/>
      <c r="C16" s="833"/>
      <c r="D16" s="834"/>
      <c r="E16" s="260">
        <f>E7+E8</f>
        <v>431564937.27999997</v>
      </c>
      <c r="F16" s="866"/>
      <c r="G16" s="867"/>
      <c r="H16" s="867"/>
      <c r="I16" s="868"/>
    </row>
    <row r="17" spans="1:13" s="149" customFormat="1" ht="39" customHeight="1" x14ac:dyDescent="0.25">
      <c r="A17" s="259" t="s">
        <v>140</v>
      </c>
      <c r="B17" s="869" t="s">
        <v>628</v>
      </c>
      <c r="C17" s="869"/>
      <c r="D17" s="870"/>
      <c r="E17" s="568">
        <f>'Projekty KK'!N128+'Projekty PO'!N85+'Projekty PO'!N86</f>
        <v>244270698.92000008</v>
      </c>
      <c r="F17" s="827" t="s">
        <v>530</v>
      </c>
      <c r="G17" s="828"/>
      <c r="H17" s="828"/>
      <c r="I17" s="829"/>
      <c r="K17" s="299"/>
      <c r="M17" s="299"/>
    </row>
    <row r="18" spans="1:13" s="149" customFormat="1" ht="24.95" customHeight="1" x14ac:dyDescent="0.25">
      <c r="A18" s="261"/>
      <c r="B18" s="853" t="s">
        <v>558</v>
      </c>
      <c r="C18" s="853"/>
      <c r="D18" s="854"/>
      <c r="E18" s="742">
        <f>-('Projekty PO'!N86)</f>
        <v>-39092619.25</v>
      </c>
      <c r="F18" s="827" t="s">
        <v>665</v>
      </c>
      <c r="G18" s="828"/>
      <c r="H18" s="828"/>
      <c r="I18" s="829"/>
    </row>
    <row r="19" spans="1:13" s="149" customFormat="1" ht="24.95" customHeight="1" x14ac:dyDescent="0.25">
      <c r="A19" s="261"/>
      <c r="B19" s="855" t="s">
        <v>200</v>
      </c>
      <c r="C19" s="855"/>
      <c r="D19" s="856"/>
      <c r="E19" s="262">
        <f>'Projekty KK'!N129+'Projekty PO'!N87</f>
        <v>206730399</v>
      </c>
      <c r="F19" s="827" t="s">
        <v>530</v>
      </c>
      <c r="G19" s="828"/>
      <c r="H19" s="828"/>
      <c r="I19" s="829"/>
    </row>
    <row r="20" spans="1:13" s="149" customFormat="1" ht="24.95" customHeight="1" x14ac:dyDescent="0.25">
      <c r="A20" s="261"/>
      <c r="B20" s="839" t="s">
        <v>294</v>
      </c>
      <c r="C20" s="839"/>
      <c r="D20" s="840"/>
      <c r="E20" s="263">
        <f>'Projekty KK'!O129+'Projekty PO'!O87</f>
        <v>19656458.609999999</v>
      </c>
      <c r="F20" s="841" t="s">
        <v>530</v>
      </c>
      <c r="G20" s="841"/>
      <c r="H20" s="841"/>
      <c r="I20" s="841"/>
    </row>
    <row r="21" spans="1:13" s="149" customFormat="1" ht="24.95" customHeight="1" x14ac:dyDescent="0.25">
      <c r="A21" s="832" t="s">
        <v>199</v>
      </c>
      <c r="B21" s="833"/>
      <c r="C21" s="833"/>
      <c r="D21" s="834"/>
      <c r="E21" s="260">
        <f>E9</f>
        <v>307867530</v>
      </c>
      <c r="F21" s="835" t="s">
        <v>531</v>
      </c>
      <c r="G21" s="835"/>
      <c r="H21" s="835"/>
      <c r="I21" s="835"/>
    </row>
    <row r="22" spans="1:13" s="149" customFormat="1" ht="33" customHeight="1" x14ac:dyDescent="0.25">
      <c r="A22" s="836" t="s">
        <v>283</v>
      </c>
      <c r="B22" s="837"/>
      <c r="C22" s="837"/>
      <c r="D22" s="838"/>
      <c r="E22" s="574">
        <f>E10</f>
        <v>739432467.27999997</v>
      </c>
      <c r="F22" s="835" t="s">
        <v>532</v>
      </c>
      <c r="G22" s="835"/>
      <c r="H22" s="835"/>
      <c r="I22" s="835"/>
    </row>
    <row r="23" spans="1:13" x14ac:dyDescent="0.25">
      <c r="A23" s="168"/>
      <c r="B23" s="168"/>
      <c r="C23" s="168"/>
      <c r="H23" s="164"/>
    </row>
    <row r="24" spans="1:13" ht="18.75" x14ac:dyDescent="0.3">
      <c r="A24" s="175" t="s">
        <v>203</v>
      </c>
      <c r="B24" s="1"/>
      <c r="C24" s="236"/>
      <c r="D24" s="165"/>
      <c r="E24" s="165"/>
      <c r="F24" s="165"/>
      <c r="G24" s="165"/>
      <c r="H24" s="166"/>
      <c r="I24" s="165"/>
    </row>
    <row r="25" spans="1:13" ht="105.75" customHeight="1" x14ac:dyDescent="0.25">
      <c r="A25" s="264" t="s">
        <v>178</v>
      </c>
      <c r="B25" s="830" t="s">
        <v>233</v>
      </c>
      <c r="C25" s="830"/>
      <c r="D25" s="830"/>
      <c r="E25" s="831" t="s">
        <v>281</v>
      </c>
      <c r="F25" s="831"/>
      <c r="G25" s="831"/>
      <c r="H25" s="831"/>
      <c r="I25" s="831"/>
    </row>
    <row r="26" spans="1:13" ht="66" customHeight="1" x14ac:dyDescent="0.25">
      <c r="A26" s="264" t="s">
        <v>179</v>
      </c>
      <c r="B26" s="830" t="s">
        <v>279</v>
      </c>
      <c r="C26" s="830"/>
      <c r="D26" s="830"/>
      <c r="E26" s="831" t="s">
        <v>282</v>
      </c>
      <c r="F26" s="831"/>
      <c r="G26" s="831"/>
      <c r="H26" s="831"/>
      <c r="I26" s="831"/>
    </row>
    <row r="27" spans="1:13" ht="40.5" customHeight="1" x14ac:dyDescent="0.25">
      <c r="A27" s="264" t="s">
        <v>180</v>
      </c>
      <c r="B27" s="830" t="s">
        <v>275</v>
      </c>
      <c r="C27" s="830"/>
      <c r="D27" s="830"/>
      <c r="E27" s="842" t="s">
        <v>237</v>
      </c>
      <c r="F27" s="843"/>
      <c r="G27" s="843"/>
      <c r="H27" s="843"/>
      <c r="I27" s="844"/>
    </row>
    <row r="28" spans="1:13" ht="105" customHeight="1" x14ac:dyDescent="0.25">
      <c r="A28" s="264" t="s">
        <v>181</v>
      </c>
      <c r="B28" s="830" t="s">
        <v>175</v>
      </c>
      <c r="C28" s="830"/>
      <c r="D28" s="830"/>
      <c r="E28" s="831" t="s">
        <v>271</v>
      </c>
      <c r="F28" s="831"/>
      <c r="G28" s="831"/>
      <c r="H28" s="831"/>
      <c r="I28" s="831"/>
    </row>
    <row r="29" spans="1:13" ht="72" customHeight="1" x14ac:dyDescent="0.25">
      <c r="A29" s="264" t="s">
        <v>182</v>
      </c>
      <c r="B29" s="830" t="s">
        <v>280</v>
      </c>
      <c r="C29" s="830"/>
      <c r="D29" s="830"/>
      <c r="E29" s="831" t="s">
        <v>197</v>
      </c>
      <c r="F29" s="831"/>
      <c r="G29" s="831"/>
      <c r="H29" s="831"/>
      <c r="I29" s="831"/>
    </row>
    <row r="30" spans="1:13" ht="69.75" customHeight="1" x14ac:dyDescent="0.25">
      <c r="A30" s="265" t="s">
        <v>235</v>
      </c>
      <c r="B30" s="830" t="s">
        <v>277</v>
      </c>
      <c r="C30" s="830"/>
      <c r="D30" s="830"/>
      <c r="E30" s="831" t="s">
        <v>250</v>
      </c>
      <c r="F30" s="831"/>
      <c r="G30" s="831"/>
      <c r="H30" s="831"/>
      <c r="I30" s="831"/>
    </row>
    <row r="31" spans="1:13" ht="42.75" customHeight="1" x14ac:dyDescent="0.25">
      <c r="A31" s="265" t="s">
        <v>236</v>
      </c>
      <c r="B31" s="830" t="s">
        <v>234</v>
      </c>
      <c r="C31" s="830"/>
      <c r="D31" s="830"/>
      <c r="E31" s="831" t="s">
        <v>249</v>
      </c>
      <c r="F31" s="831"/>
      <c r="G31" s="831"/>
      <c r="H31" s="831"/>
      <c r="I31" s="831"/>
    </row>
    <row r="32" spans="1:13" ht="15.75" x14ac:dyDescent="0.25">
      <c r="A32" s="167"/>
      <c r="B32" s="165"/>
      <c r="C32" s="165"/>
      <c r="D32" s="165"/>
      <c r="E32" s="165"/>
      <c r="F32" s="165"/>
      <c r="G32" s="165"/>
      <c r="H32" s="166"/>
    </row>
    <row r="33" spans="1:8" ht="15.75" x14ac:dyDescent="0.25">
      <c r="A33" s="167"/>
      <c r="B33" s="165"/>
      <c r="C33" s="165"/>
      <c r="D33" s="165"/>
      <c r="E33" s="165"/>
      <c r="F33" s="165"/>
      <c r="G33" s="165"/>
      <c r="H33" s="166"/>
    </row>
    <row r="34" spans="1:8" ht="15.75" x14ac:dyDescent="0.25">
      <c r="A34" s="165"/>
      <c r="B34" s="165"/>
      <c r="C34" s="165"/>
      <c r="D34" s="165"/>
      <c r="E34" s="165"/>
      <c r="F34" s="165"/>
      <c r="G34" s="165"/>
      <c r="H34" s="166"/>
    </row>
    <row r="35" spans="1:8" ht="15.75" x14ac:dyDescent="0.25">
      <c r="A35" s="165"/>
      <c r="B35" s="165"/>
      <c r="C35" s="165"/>
      <c r="D35" s="165"/>
      <c r="E35" s="165"/>
      <c r="F35" s="165"/>
      <c r="G35" s="165"/>
      <c r="H35" s="166"/>
    </row>
    <row r="36" spans="1:8" ht="15.75" x14ac:dyDescent="0.25">
      <c r="A36" s="165"/>
      <c r="B36" s="165"/>
      <c r="C36" s="165"/>
      <c r="D36" s="165"/>
      <c r="E36" s="165"/>
      <c r="F36" s="165"/>
      <c r="G36" s="165"/>
      <c r="H36" s="165"/>
    </row>
    <row r="37" spans="1:8" ht="15.75" x14ac:dyDescent="0.25">
      <c r="A37" s="165"/>
      <c r="B37" s="165"/>
      <c r="C37" s="165"/>
      <c r="D37" s="165"/>
      <c r="E37" s="165"/>
      <c r="F37" s="165"/>
      <c r="G37" s="165"/>
      <c r="H37" s="165"/>
    </row>
    <row r="38" spans="1:8" ht="18.75" x14ac:dyDescent="0.3">
      <c r="B38" s="163"/>
      <c r="C38" s="163"/>
    </row>
    <row r="39" spans="1:8" ht="18.75" x14ac:dyDescent="0.3">
      <c r="B39" s="163"/>
      <c r="C39" s="163"/>
    </row>
    <row r="40" spans="1:8" ht="18.75" x14ac:dyDescent="0.3">
      <c r="B40" s="163"/>
      <c r="C40" s="163"/>
    </row>
    <row r="41" spans="1:8" ht="18.75" x14ac:dyDescent="0.3">
      <c r="B41" s="163"/>
      <c r="C41" s="163"/>
    </row>
    <row r="42" spans="1:8" ht="18.75" x14ac:dyDescent="0.3">
      <c r="B42" s="163"/>
      <c r="C42" s="163"/>
    </row>
    <row r="43" spans="1:8" ht="18.75" x14ac:dyDescent="0.3">
      <c r="B43" s="163"/>
      <c r="C43" s="163"/>
    </row>
    <row r="44" spans="1:8" ht="18.75" x14ac:dyDescent="0.3">
      <c r="B44" s="163"/>
      <c r="C44" s="163"/>
    </row>
  </sheetData>
  <mergeCells count="41">
    <mergeCell ref="F18:I18"/>
    <mergeCell ref="B18:D18"/>
    <mergeCell ref="B19:D19"/>
    <mergeCell ref="A1:I1"/>
    <mergeCell ref="A4:B5"/>
    <mergeCell ref="C4:C5"/>
    <mergeCell ref="D4:D5"/>
    <mergeCell ref="E4:G4"/>
    <mergeCell ref="H4:H5"/>
    <mergeCell ref="I4:I5"/>
    <mergeCell ref="A12:F12"/>
    <mergeCell ref="A16:D16"/>
    <mergeCell ref="F16:I16"/>
    <mergeCell ref="B17:D17"/>
    <mergeCell ref="F17:I17"/>
    <mergeCell ref="A6:B6"/>
    <mergeCell ref="A7:B7"/>
    <mergeCell ref="A8:B8"/>
    <mergeCell ref="A9:B9"/>
    <mergeCell ref="A10:B10"/>
    <mergeCell ref="B31:D31"/>
    <mergeCell ref="E31:I31"/>
    <mergeCell ref="B26:D26"/>
    <mergeCell ref="E26:I26"/>
    <mergeCell ref="B27:D27"/>
    <mergeCell ref="E27:I27"/>
    <mergeCell ref="B28:D28"/>
    <mergeCell ref="E28:I28"/>
    <mergeCell ref="F19:I19"/>
    <mergeCell ref="B29:D29"/>
    <mergeCell ref="E29:I29"/>
    <mergeCell ref="B30:D30"/>
    <mergeCell ref="E30:I30"/>
    <mergeCell ref="A21:D21"/>
    <mergeCell ref="F21:I21"/>
    <mergeCell ref="A22:D22"/>
    <mergeCell ref="F22:I22"/>
    <mergeCell ref="B25:D25"/>
    <mergeCell ref="E25:I25"/>
    <mergeCell ref="B20:D20"/>
    <mergeCell ref="F20:I20"/>
  </mergeCells>
  <pageMargins left="0.70866141732283472" right="0.31496062992125984" top="0.74803149606299213" bottom="0.74803149606299213" header="0.31496062992125984" footer="0.31496062992125984"/>
  <pageSetup paperSize="9" scale="58" orientation="portrait" r:id="rId1"/>
  <headerFooter>
    <oddFooter xml:space="preserve">&amp;R&amp;12Zpracoval odbor finanční, stav k 1. 7. 2019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6"/>
  <sheetViews>
    <sheetView tabSelected="1" topLeftCell="E110" zoomScale="56" zoomScaleNormal="56" zoomScaleSheetLayoutView="42" zoomScalePageLayoutView="70" workbookViewId="0">
      <selection activeCell="V111" sqref="V111"/>
    </sheetView>
  </sheetViews>
  <sheetFormatPr defaultRowHeight="15" x14ac:dyDescent="0.25"/>
  <cols>
    <col min="1" max="1" width="4.7109375" customWidth="1"/>
    <col min="2" max="2" width="13.7109375" customWidth="1"/>
    <col min="3" max="3" width="35.7109375" customWidth="1"/>
    <col min="4" max="4" width="14.85546875" customWidth="1"/>
    <col min="5" max="6" width="12.85546875" customWidth="1"/>
    <col min="7" max="8" width="17.85546875" customWidth="1"/>
    <col min="9" max="10" width="18.7109375" customWidth="1"/>
    <col min="11" max="11" width="40.7109375" customWidth="1"/>
    <col min="12" max="12" width="18.28515625" customWidth="1"/>
    <col min="13" max="13" width="18.42578125" customWidth="1"/>
    <col min="14" max="14" width="17.140625" customWidth="1"/>
    <col min="15" max="15" width="17.7109375" customWidth="1"/>
    <col min="16" max="16" width="19" customWidth="1"/>
    <col min="17" max="17" width="18.5703125" customWidth="1"/>
    <col min="18" max="18" width="49.28515625" customWidth="1"/>
    <col min="19" max="19" width="0" hidden="1" customWidth="1"/>
    <col min="20" max="20" width="4.28515625" hidden="1" customWidth="1"/>
    <col min="22" max="22" width="18.140625" customWidth="1"/>
  </cols>
  <sheetData>
    <row r="1" spans="1:20" ht="28.5" x14ac:dyDescent="0.45">
      <c r="B1" s="161" t="s">
        <v>472</v>
      </c>
      <c r="C1" s="23"/>
      <c r="D1" s="23"/>
      <c r="E1" s="23"/>
      <c r="F1" s="23"/>
      <c r="G1" s="23"/>
      <c r="H1" s="23"/>
      <c r="I1" s="23"/>
      <c r="J1" s="23"/>
      <c r="K1" s="23"/>
      <c r="L1" s="23"/>
      <c r="M1" s="23"/>
      <c r="N1" s="23"/>
      <c r="O1" s="23"/>
      <c r="P1" s="23"/>
      <c r="Q1" s="23"/>
      <c r="R1" s="218" t="s">
        <v>251</v>
      </c>
    </row>
    <row r="2" spans="1:20" ht="38.25" customHeight="1" x14ac:dyDescent="0.25">
      <c r="A2" s="1060" t="s">
        <v>293</v>
      </c>
      <c r="B2" s="1064" t="s">
        <v>132</v>
      </c>
      <c r="C2" s="1064" t="s">
        <v>125</v>
      </c>
      <c r="D2" s="1065" t="s">
        <v>451</v>
      </c>
      <c r="E2" s="1064" t="s">
        <v>126</v>
      </c>
      <c r="F2" s="1062" t="s">
        <v>130</v>
      </c>
      <c r="G2" s="1064" t="s">
        <v>189</v>
      </c>
      <c r="H2" s="1065" t="s">
        <v>418</v>
      </c>
      <c r="I2" s="1064" t="s">
        <v>318</v>
      </c>
      <c r="J2" s="1064" t="s">
        <v>127</v>
      </c>
      <c r="K2" s="1074" t="s">
        <v>190</v>
      </c>
      <c r="L2" s="1073" t="s">
        <v>278</v>
      </c>
      <c r="M2" s="1070" t="s">
        <v>276</v>
      </c>
      <c r="N2" s="1071"/>
      <c r="O2" s="1072"/>
      <c r="P2" s="1068" t="s">
        <v>277</v>
      </c>
      <c r="Q2" s="1066" t="s">
        <v>248</v>
      </c>
      <c r="R2" s="1076" t="s">
        <v>191</v>
      </c>
      <c r="S2" s="1071" t="s">
        <v>349</v>
      </c>
      <c r="T2" s="1072"/>
    </row>
    <row r="3" spans="1:20" ht="90" x14ac:dyDescent="0.25">
      <c r="A3" s="1061"/>
      <c r="B3" s="1065"/>
      <c r="C3" s="1065"/>
      <c r="D3" s="891"/>
      <c r="E3" s="1065"/>
      <c r="F3" s="1063"/>
      <c r="G3" s="1065"/>
      <c r="H3" s="891"/>
      <c r="I3" s="1065"/>
      <c r="J3" s="1065"/>
      <c r="K3" s="1075"/>
      <c r="L3" s="1068"/>
      <c r="M3" s="213" t="s">
        <v>193</v>
      </c>
      <c r="N3" s="214" t="s">
        <v>194</v>
      </c>
      <c r="O3" s="215" t="s">
        <v>195</v>
      </c>
      <c r="P3" s="1069"/>
      <c r="Q3" s="1067"/>
      <c r="R3" s="1077"/>
      <c r="S3" s="214" t="s">
        <v>350</v>
      </c>
      <c r="T3" s="215" t="s">
        <v>176</v>
      </c>
    </row>
    <row r="4" spans="1:20" ht="26.25" customHeight="1" thickBot="1" x14ac:dyDescent="0.3">
      <c r="A4" s="176" t="s">
        <v>238</v>
      </c>
      <c r="B4" s="176" t="s">
        <v>239</v>
      </c>
      <c r="C4" s="176" t="s">
        <v>240</v>
      </c>
      <c r="D4" s="176" t="s">
        <v>241</v>
      </c>
      <c r="E4" s="176" t="s">
        <v>242</v>
      </c>
      <c r="F4" s="176" t="s">
        <v>243</v>
      </c>
      <c r="G4" s="176" t="s">
        <v>244</v>
      </c>
      <c r="H4" s="176" t="s">
        <v>245</v>
      </c>
      <c r="I4" s="176" t="s">
        <v>246</v>
      </c>
      <c r="J4" s="176" t="s">
        <v>247</v>
      </c>
      <c r="K4" s="177" t="s">
        <v>419</v>
      </c>
      <c r="L4" s="178" t="s">
        <v>452</v>
      </c>
      <c r="M4" s="178" t="s">
        <v>453</v>
      </c>
      <c r="N4" s="179" t="s">
        <v>420</v>
      </c>
      <c r="O4" s="177" t="s">
        <v>454</v>
      </c>
      <c r="P4" s="178" t="s">
        <v>455</v>
      </c>
      <c r="Q4" s="178" t="s">
        <v>456</v>
      </c>
      <c r="R4" s="321" t="s">
        <v>457</v>
      </c>
      <c r="S4" s="179" t="s">
        <v>351</v>
      </c>
      <c r="T4" s="322" t="s">
        <v>352</v>
      </c>
    </row>
    <row r="5" spans="1:20" ht="40.5" customHeight="1" x14ac:dyDescent="0.25">
      <c r="A5" s="1041">
        <v>1</v>
      </c>
      <c r="B5" s="1042" t="s">
        <v>4</v>
      </c>
      <c r="C5" s="1043" t="s">
        <v>508</v>
      </c>
      <c r="D5" s="1104" t="s">
        <v>458</v>
      </c>
      <c r="E5" s="1079" t="s">
        <v>42</v>
      </c>
      <c r="F5" s="1080" t="s">
        <v>6</v>
      </c>
      <c r="G5" s="1081">
        <v>7683687</v>
      </c>
      <c r="H5" s="1057" t="s">
        <v>421</v>
      </c>
      <c r="I5" s="1042" t="s">
        <v>145</v>
      </c>
      <c r="J5" s="1086" t="s">
        <v>566</v>
      </c>
      <c r="K5" s="1113" t="s">
        <v>230</v>
      </c>
      <c r="L5" s="540">
        <v>5000</v>
      </c>
      <c r="M5" s="541">
        <f t="shared" ref="M5:M98" si="0">N5+O5</f>
        <v>5000</v>
      </c>
      <c r="N5" s="235">
        <v>5000</v>
      </c>
      <c r="O5" s="542">
        <v>0</v>
      </c>
      <c r="P5" s="280">
        <f t="shared" ref="P5:P91" si="1">M5/L5</f>
        <v>1</v>
      </c>
      <c r="Q5" s="1109">
        <f>(M5+M6+M7)/G5</f>
        <v>7.8328281722043081E-3</v>
      </c>
      <c r="R5" s="1090" t="s">
        <v>759</v>
      </c>
      <c r="S5" s="318">
        <f>T5/L5</f>
        <v>0</v>
      </c>
      <c r="T5" s="10">
        <f>L5-M5</f>
        <v>0</v>
      </c>
    </row>
    <row r="6" spans="1:20" ht="46.5" customHeight="1" x14ac:dyDescent="0.25">
      <c r="A6" s="899"/>
      <c r="B6" s="946"/>
      <c r="C6" s="946"/>
      <c r="D6" s="894"/>
      <c r="E6" s="996"/>
      <c r="F6" s="1004"/>
      <c r="G6" s="938"/>
      <c r="H6" s="933"/>
      <c r="I6" s="946"/>
      <c r="J6" s="1087"/>
      <c r="K6" s="1083"/>
      <c r="L6" s="543">
        <v>5518441</v>
      </c>
      <c r="M6" s="503">
        <v>55185</v>
      </c>
      <c r="N6" s="636">
        <v>55185</v>
      </c>
      <c r="O6" s="544">
        <v>0</v>
      </c>
      <c r="P6" s="494">
        <f t="shared" si="1"/>
        <v>1.0000106914253501E-2</v>
      </c>
      <c r="Q6" s="963"/>
      <c r="R6" s="1091"/>
      <c r="S6" s="316">
        <f t="shared" ref="S6:S58" si="2">T6/L6</f>
        <v>0.98999989308574654</v>
      </c>
      <c r="T6" s="5">
        <f t="shared" ref="T6:T58" si="3">L6-M6</f>
        <v>5463256</v>
      </c>
    </row>
    <row r="7" spans="1:20" ht="66.75" customHeight="1" x14ac:dyDescent="0.25">
      <c r="A7" s="899"/>
      <c r="B7" s="946"/>
      <c r="C7" s="946"/>
      <c r="D7" s="894"/>
      <c r="E7" s="996"/>
      <c r="F7" s="1004"/>
      <c r="G7" s="938"/>
      <c r="H7" s="933"/>
      <c r="I7" s="946"/>
      <c r="J7" s="1112" t="s">
        <v>133</v>
      </c>
      <c r="K7" s="1083"/>
      <c r="L7" s="1106">
        <v>576277</v>
      </c>
      <c r="M7" s="1110">
        <v>0</v>
      </c>
      <c r="N7" s="1044">
        <v>0</v>
      </c>
      <c r="O7" s="1095">
        <v>0</v>
      </c>
      <c r="P7" s="962">
        <f t="shared" si="1"/>
        <v>0</v>
      </c>
      <c r="Q7" s="963"/>
      <c r="R7" s="1091"/>
      <c r="S7" s="316">
        <f t="shared" si="2"/>
        <v>1</v>
      </c>
      <c r="T7" s="5">
        <f t="shared" si="3"/>
        <v>576277</v>
      </c>
    </row>
    <row r="8" spans="1:20" ht="258.75" customHeight="1" x14ac:dyDescent="0.25">
      <c r="A8" s="875"/>
      <c r="B8" s="895"/>
      <c r="C8" s="895"/>
      <c r="D8" s="895"/>
      <c r="E8" s="895"/>
      <c r="F8" s="954"/>
      <c r="G8" s="931"/>
      <c r="H8" s="934"/>
      <c r="I8" s="895"/>
      <c r="J8" s="895"/>
      <c r="K8" s="950"/>
      <c r="L8" s="1107"/>
      <c r="M8" s="1111"/>
      <c r="N8" s="1045"/>
      <c r="O8" s="1096"/>
      <c r="P8" s="964"/>
      <c r="Q8" s="964"/>
      <c r="R8" s="1092"/>
      <c r="S8" s="316"/>
      <c r="T8" s="5"/>
    </row>
    <row r="9" spans="1:20" ht="165" x14ac:dyDescent="0.25">
      <c r="A9" s="898">
        <v>2</v>
      </c>
      <c r="B9" s="945" t="s">
        <v>4</v>
      </c>
      <c r="C9" s="945" t="s">
        <v>158</v>
      </c>
      <c r="D9" s="984" t="s">
        <v>459</v>
      </c>
      <c r="E9" s="995" t="s">
        <v>43</v>
      </c>
      <c r="F9" s="1003" t="s">
        <v>8</v>
      </c>
      <c r="G9" s="986">
        <v>98003445.049999997</v>
      </c>
      <c r="H9" s="1058" t="s">
        <v>421</v>
      </c>
      <c r="I9" s="1108" t="s">
        <v>259</v>
      </c>
      <c r="J9" s="181" t="s">
        <v>128</v>
      </c>
      <c r="K9" s="1082" t="s">
        <v>354</v>
      </c>
      <c r="L9" s="541">
        <v>5731781</v>
      </c>
      <c r="M9" s="541">
        <f t="shared" si="0"/>
        <v>1464072</v>
      </c>
      <c r="N9" s="182">
        <v>1464072</v>
      </c>
      <c r="O9" s="545">
        <v>0</v>
      </c>
      <c r="P9" s="180">
        <f t="shared" si="1"/>
        <v>0.25543055465657183</v>
      </c>
      <c r="Q9" s="962">
        <f>(M9+M10+M11+M12+M13)/G9</f>
        <v>1.5624328300079489E-2</v>
      </c>
      <c r="R9" s="282" t="s">
        <v>702</v>
      </c>
      <c r="S9" s="316">
        <f t="shared" si="2"/>
        <v>0.74456944534342817</v>
      </c>
      <c r="T9" s="5">
        <f t="shared" si="3"/>
        <v>4267709</v>
      </c>
    </row>
    <row r="10" spans="1:20" ht="45" x14ac:dyDescent="0.25">
      <c r="A10" s="899"/>
      <c r="B10" s="946"/>
      <c r="C10" s="946"/>
      <c r="D10" s="894"/>
      <c r="E10" s="996"/>
      <c r="F10" s="1004"/>
      <c r="G10" s="1078"/>
      <c r="H10" s="933"/>
      <c r="I10" s="1105"/>
      <c r="J10" s="493" t="s">
        <v>136</v>
      </c>
      <c r="K10" s="1083"/>
      <c r="L10" s="541">
        <v>1464072</v>
      </c>
      <c r="M10" s="541">
        <f t="shared" si="0"/>
        <v>0</v>
      </c>
      <c r="N10" s="182">
        <v>0</v>
      </c>
      <c r="O10" s="545">
        <v>0</v>
      </c>
      <c r="P10" s="180">
        <f t="shared" si="1"/>
        <v>0</v>
      </c>
      <c r="Q10" s="963"/>
      <c r="R10" s="292" t="s">
        <v>510</v>
      </c>
      <c r="S10" s="316">
        <f t="shared" si="2"/>
        <v>1</v>
      </c>
      <c r="T10" s="5">
        <f>L10-M10</f>
        <v>1464072</v>
      </c>
    </row>
    <row r="11" spans="1:20" ht="56.25" customHeight="1" x14ac:dyDescent="0.25">
      <c r="A11" s="899"/>
      <c r="B11" s="946"/>
      <c r="C11" s="946"/>
      <c r="D11" s="894"/>
      <c r="E11" s="996"/>
      <c r="F11" s="1004"/>
      <c r="G11" s="1078"/>
      <c r="H11" s="933"/>
      <c r="I11" s="1105"/>
      <c r="J11" s="219" t="s">
        <v>142</v>
      </c>
      <c r="K11" s="974"/>
      <c r="L11" s="541">
        <v>26492</v>
      </c>
      <c r="M11" s="541">
        <f t="shared" si="0"/>
        <v>26492</v>
      </c>
      <c r="N11" s="182">
        <v>26492</v>
      </c>
      <c r="O11" s="545">
        <v>0</v>
      </c>
      <c r="P11" s="180">
        <f t="shared" si="1"/>
        <v>1</v>
      </c>
      <c r="Q11" s="963"/>
      <c r="R11" s="282" t="s">
        <v>701</v>
      </c>
      <c r="S11" s="316">
        <f t="shared" si="2"/>
        <v>0</v>
      </c>
      <c r="T11" s="5">
        <f t="shared" si="3"/>
        <v>0</v>
      </c>
    </row>
    <row r="12" spans="1:20" ht="183.75" customHeight="1" x14ac:dyDescent="0.25">
      <c r="A12" s="899"/>
      <c r="B12" s="946"/>
      <c r="C12" s="946"/>
      <c r="D12" s="894"/>
      <c r="E12" s="996"/>
      <c r="F12" s="1004"/>
      <c r="G12" s="1078"/>
      <c r="H12" s="933"/>
      <c r="I12" s="1105"/>
      <c r="J12" s="181" t="s">
        <v>128</v>
      </c>
      <c r="K12" s="1059" t="s">
        <v>209</v>
      </c>
      <c r="L12" s="541">
        <v>81346508</v>
      </c>
      <c r="M12" s="541">
        <f t="shared" si="0"/>
        <v>40674</v>
      </c>
      <c r="N12" s="182">
        <v>40674</v>
      </c>
      <c r="O12" s="546">
        <v>0</v>
      </c>
      <c r="P12" s="180">
        <f t="shared" si="1"/>
        <v>5.0000917064565325E-4</v>
      </c>
      <c r="Q12" s="963"/>
      <c r="R12" s="294" t="s">
        <v>511</v>
      </c>
      <c r="S12" s="316">
        <f t="shared" si="2"/>
        <v>0.99949999082935437</v>
      </c>
      <c r="T12" s="5">
        <f t="shared" si="3"/>
        <v>81305834</v>
      </c>
    </row>
    <row r="13" spans="1:20" ht="141.75" customHeight="1" x14ac:dyDescent="0.25">
      <c r="A13" s="875"/>
      <c r="B13" s="895"/>
      <c r="C13" s="895"/>
      <c r="D13" s="895"/>
      <c r="E13" s="895"/>
      <c r="F13" s="954"/>
      <c r="G13" s="931"/>
      <c r="H13" s="934"/>
      <c r="I13" s="895"/>
      <c r="J13" s="493" t="s">
        <v>509</v>
      </c>
      <c r="K13" s="950"/>
      <c r="L13" s="541">
        <v>40674</v>
      </c>
      <c r="M13" s="541">
        <v>0</v>
      </c>
      <c r="N13" s="182">
        <v>0</v>
      </c>
      <c r="O13" s="546">
        <v>0</v>
      </c>
      <c r="P13" s="323">
        <f t="shared" si="1"/>
        <v>0</v>
      </c>
      <c r="Q13" s="965"/>
      <c r="R13" s="294" t="s">
        <v>512</v>
      </c>
      <c r="S13" s="316"/>
      <c r="T13" s="5"/>
    </row>
    <row r="14" spans="1:20" ht="60" x14ac:dyDescent="0.25">
      <c r="A14" s="898">
        <v>3</v>
      </c>
      <c r="B14" s="945" t="s">
        <v>4</v>
      </c>
      <c r="C14" s="1008" t="s">
        <v>141</v>
      </c>
      <c r="D14" s="984" t="s">
        <v>460</v>
      </c>
      <c r="E14" s="995" t="s">
        <v>44</v>
      </c>
      <c r="F14" s="1003" t="s">
        <v>10</v>
      </c>
      <c r="G14" s="986">
        <v>19287791.43</v>
      </c>
      <c r="H14" s="1058" t="s">
        <v>422</v>
      </c>
      <c r="I14" s="988" t="s">
        <v>221</v>
      </c>
      <c r="J14" s="181" t="s">
        <v>129</v>
      </c>
      <c r="K14" s="1099" t="s">
        <v>222</v>
      </c>
      <c r="L14" s="541">
        <v>2667</v>
      </c>
      <c r="M14" s="541">
        <f t="shared" si="0"/>
        <v>2667</v>
      </c>
      <c r="N14" s="182">
        <v>2667</v>
      </c>
      <c r="O14" s="546">
        <v>0</v>
      </c>
      <c r="P14" s="180">
        <f t="shared" si="1"/>
        <v>1</v>
      </c>
      <c r="Q14" s="962">
        <f>(M14+M15+M16+M17+M18+M19+M20+M21+M22)/G14</f>
        <v>9.7121508535516141E-3</v>
      </c>
      <c r="R14" s="282" t="s">
        <v>760</v>
      </c>
      <c r="S14" s="316">
        <f t="shared" si="2"/>
        <v>0</v>
      </c>
      <c r="T14" s="5">
        <f t="shared" si="3"/>
        <v>0</v>
      </c>
    </row>
    <row r="15" spans="1:20" ht="45.75" customHeight="1" x14ac:dyDescent="0.25">
      <c r="A15" s="899"/>
      <c r="B15" s="946"/>
      <c r="C15" s="946"/>
      <c r="D15" s="894"/>
      <c r="E15" s="996"/>
      <c r="F15" s="1004"/>
      <c r="G15" s="1078"/>
      <c r="H15" s="933"/>
      <c r="I15" s="1105"/>
      <c r="J15" s="181" t="s">
        <v>137</v>
      </c>
      <c r="K15" s="974"/>
      <c r="L15" s="185">
        <v>514</v>
      </c>
      <c r="M15" s="541">
        <f t="shared" si="0"/>
        <v>514</v>
      </c>
      <c r="N15" s="186">
        <v>514</v>
      </c>
      <c r="O15" s="143">
        <v>0</v>
      </c>
      <c r="P15" s="180">
        <f t="shared" si="1"/>
        <v>1</v>
      </c>
      <c r="Q15" s="963"/>
      <c r="R15" s="282" t="s">
        <v>761</v>
      </c>
      <c r="S15" s="316">
        <f t="shared" si="2"/>
        <v>0</v>
      </c>
      <c r="T15" s="5">
        <f t="shared" si="3"/>
        <v>0</v>
      </c>
    </row>
    <row r="16" spans="1:20" ht="32.25" customHeight="1" x14ac:dyDescent="0.25">
      <c r="A16" s="899"/>
      <c r="B16" s="946"/>
      <c r="C16" s="946"/>
      <c r="D16" s="894"/>
      <c r="E16" s="996"/>
      <c r="F16" s="1004"/>
      <c r="G16" s="1078"/>
      <c r="H16" s="933"/>
      <c r="I16" s="1105"/>
      <c r="J16" s="1089" t="s">
        <v>129</v>
      </c>
      <c r="K16" s="1099" t="s">
        <v>223</v>
      </c>
      <c r="L16" s="541">
        <v>84471</v>
      </c>
      <c r="M16" s="541">
        <f t="shared" si="0"/>
        <v>25.16</v>
      </c>
      <c r="N16" s="182">
        <v>25.16</v>
      </c>
      <c r="O16" s="547">
        <v>0</v>
      </c>
      <c r="P16" s="962">
        <f>(M16+M17)/L16</f>
        <v>1.2502982088527423</v>
      </c>
      <c r="Q16" s="963"/>
      <c r="R16" s="1046" t="s">
        <v>755</v>
      </c>
      <c r="S16" s="316">
        <f t="shared" si="2"/>
        <v>0.99970214629872967</v>
      </c>
      <c r="T16" s="5">
        <f t="shared" si="3"/>
        <v>84445.84</v>
      </c>
    </row>
    <row r="17" spans="1:20" ht="180" customHeight="1" x14ac:dyDescent="0.25">
      <c r="A17" s="899"/>
      <c r="B17" s="946"/>
      <c r="C17" s="946"/>
      <c r="D17" s="894"/>
      <c r="E17" s="996"/>
      <c r="F17" s="1004"/>
      <c r="G17" s="1078"/>
      <c r="H17" s="933"/>
      <c r="I17" s="1105"/>
      <c r="J17" s="1089"/>
      <c r="K17" s="974"/>
      <c r="L17" s="541">
        <v>114985.28</v>
      </c>
      <c r="M17" s="541">
        <v>105588.78</v>
      </c>
      <c r="N17" s="182">
        <v>105588.78</v>
      </c>
      <c r="O17" s="547">
        <v>0</v>
      </c>
      <c r="P17" s="965"/>
      <c r="Q17" s="963"/>
      <c r="R17" s="1047"/>
      <c r="S17" s="316">
        <f t="shared" si="2"/>
        <v>8.1719155704104041E-2</v>
      </c>
      <c r="T17" s="5">
        <f t="shared" si="3"/>
        <v>9396.5</v>
      </c>
    </row>
    <row r="18" spans="1:20" ht="177" customHeight="1" x14ac:dyDescent="0.25">
      <c r="A18" s="899"/>
      <c r="B18" s="946"/>
      <c r="C18" s="946"/>
      <c r="D18" s="894"/>
      <c r="E18" s="996"/>
      <c r="F18" s="1004"/>
      <c r="G18" s="1078"/>
      <c r="H18" s="933"/>
      <c r="I18" s="1105"/>
      <c r="J18" s="181" t="s">
        <v>129</v>
      </c>
      <c r="K18" s="1088" t="s">
        <v>219</v>
      </c>
      <c r="L18" s="185">
        <v>253214</v>
      </c>
      <c r="M18" s="541">
        <v>63304</v>
      </c>
      <c r="N18" s="186">
        <v>63304</v>
      </c>
      <c r="O18" s="143">
        <v>0</v>
      </c>
      <c r="P18" s="180">
        <f t="shared" si="1"/>
        <v>0.2500019746143578</v>
      </c>
      <c r="Q18" s="963"/>
      <c r="R18" s="282" t="s">
        <v>756</v>
      </c>
      <c r="S18" s="316">
        <f t="shared" si="2"/>
        <v>0.7499980253856422</v>
      </c>
      <c r="T18" s="5">
        <f t="shared" si="3"/>
        <v>189910</v>
      </c>
    </row>
    <row r="19" spans="1:20" ht="105" x14ac:dyDescent="0.25">
      <c r="A19" s="899"/>
      <c r="B19" s="946"/>
      <c r="C19" s="946"/>
      <c r="D19" s="894"/>
      <c r="E19" s="996"/>
      <c r="F19" s="1004"/>
      <c r="G19" s="1078"/>
      <c r="H19" s="933"/>
      <c r="I19" s="1105"/>
      <c r="J19" s="181" t="s">
        <v>137</v>
      </c>
      <c r="K19" s="943"/>
      <c r="L19" s="185">
        <v>246056</v>
      </c>
      <c r="M19" s="541">
        <v>10930</v>
      </c>
      <c r="N19" s="186">
        <v>10930</v>
      </c>
      <c r="O19" s="143">
        <v>0</v>
      </c>
      <c r="P19" s="180">
        <f t="shared" si="1"/>
        <v>4.4420782260948727E-2</v>
      </c>
      <c r="Q19" s="963"/>
      <c r="R19" s="282" t="s">
        <v>757</v>
      </c>
      <c r="S19" s="316">
        <f t="shared" si="2"/>
        <v>0.9555792177390513</v>
      </c>
      <c r="T19" s="5">
        <f t="shared" si="3"/>
        <v>235126</v>
      </c>
    </row>
    <row r="20" spans="1:20" ht="60" x14ac:dyDescent="0.25">
      <c r="A20" s="899"/>
      <c r="B20" s="946"/>
      <c r="C20" s="946"/>
      <c r="D20" s="894"/>
      <c r="E20" s="996"/>
      <c r="F20" s="1004"/>
      <c r="G20" s="1078"/>
      <c r="H20" s="933"/>
      <c r="I20" s="1105"/>
      <c r="J20" s="181" t="s">
        <v>138</v>
      </c>
      <c r="K20" s="183" t="s">
        <v>220</v>
      </c>
      <c r="L20" s="185">
        <v>2796</v>
      </c>
      <c r="M20" s="541">
        <f t="shared" si="0"/>
        <v>2796</v>
      </c>
      <c r="N20" s="186">
        <v>2796</v>
      </c>
      <c r="O20" s="143">
        <v>0</v>
      </c>
      <c r="P20" s="180">
        <f t="shared" si="1"/>
        <v>1</v>
      </c>
      <c r="Q20" s="963"/>
      <c r="R20" s="282" t="s">
        <v>758</v>
      </c>
      <c r="S20" s="316">
        <f t="shared" si="2"/>
        <v>0</v>
      </c>
      <c r="T20" s="5">
        <f t="shared" si="3"/>
        <v>0</v>
      </c>
    </row>
    <row r="21" spans="1:20" ht="336.75" customHeight="1" x14ac:dyDescent="0.25">
      <c r="A21" s="899"/>
      <c r="B21" s="946"/>
      <c r="C21" s="946"/>
      <c r="D21" s="894"/>
      <c r="E21" s="996"/>
      <c r="F21" s="1004"/>
      <c r="G21" s="1078"/>
      <c r="H21" s="933"/>
      <c r="I21" s="1105"/>
      <c r="J21" s="181" t="s">
        <v>129</v>
      </c>
      <c r="K21" s="1100" t="s">
        <v>300</v>
      </c>
      <c r="L21" s="541">
        <v>2400910</v>
      </c>
      <c r="M21" s="541">
        <f t="shared" si="0"/>
        <v>1501</v>
      </c>
      <c r="N21" s="186">
        <v>1501</v>
      </c>
      <c r="O21" s="200">
        <v>0</v>
      </c>
      <c r="P21" s="180">
        <f t="shared" si="1"/>
        <v>6.2517961939431298E-4</v>
      </c>
      <c r="Q21" s="963"/>
      <c r="R21" s="282" t="s">
        <v>513</v>
      </c>
      <c r="S21" s="316">
        <f t="shared" si="2"/>
        <v>0.99937482038060566</v>
      </c>
      <c r="T21" s="5">
        <f t="shared" si="3"/>
        <v>2399409</v>
      </c>
    </row>
    <row r="22" spans="1:20" ht="301.5" customHeight="1" x14ac:dyDescent="0.25">
      <c r="A22" s="875"/>
      <c r="B22" s="895"/>
      <c r="C22" s="895"/>
      <c r="D22" s="895"/>
      <c r="E22" s="895"/>
      <c r="F22" s="954"/>
      <c r="G22" s="931"/>
      <c r="H22" s="934"/>
      <c r="I22" s="895"/>
      <c r="J22" s="359" t="s">
        <v>133</v>
      </c>
      <c r="K22" s="950"/>
      <c r="L22" s="541">
        <v>10006</v>
      </c>
      <c r="M22" s="541">
        <v>0</v>
      </c>
      <c r="N22" s="186">
        <v>0</v>
      </c>
      <c r="O22" s="200">
        <v>0</v>
      </c>
      <c r="P22" s="357">
        <f t="shared" si="1"/>
        <v>0</v>
      </c>
      <c r="Q22" s="965"/>
      <c r="R22" s="282" t="s">
        <v>514</v>
      </c>
      <c r="S22" s="316"/>
      <c r="T22" s="5"/>
    </row>
    <row r="23" spans="1:20" ht="60" x14ac:dyDescent="0.25">
      <c r="A23" s="898">
        <v>4</v>
      </c>
      <c r="B23" s="945" t="s">
        <v>4</v>
      </c>
      <c r="C23" s="1008" t="s">
        <v>159</v>
      </c>
      <c r="D23" s="984" t="s">
        <v>460</v>
      </c>
      <c r="E23" s="1005" t="s">
        <v>582</v>
      </c>
      <c r="F23" s="1006" t="s">
        <v>10</v>
      </c>
      <c r="G23" s="986">
        <v>6805967.21</v>
      </c>
      <c r="H23" s="1058" t="s">
        <v>422</v>
      </c>
      <c r="I23" s="988" t="s">
        <v>221</v>
      </c>
      <c r="J23" s="181" t="s">
        <v>129</v>
      </c>
      <c r="K23" s="1050" t="s">
        <v>224</v>
      </c>
      <c r="L23" s="541">
        <v>5610</v>
      </c>
      <c r="M23" s="541">
        <f t="shared" si="0"/>
        <v>0</v>
      </c>
      <c r="N23" s="182">
        <v>0</v>
      </c>
      <c r="O23" s="546">
        <v>0</v>
      </c>
      <c r="P23" s="180">
        <f t="shared" si="1"/>
        <v>0</v>
      </c>
      <c r="Q23" s="962">
        <f>(M23+M24+M25+M26+M27+M28+M29+M30+M31+M32)/G23</f>
        <v>4.8497148137156545E-3</v>
      </c>
      <c r="R23" s="282" t="s">
        <v>536</v>
      </c>
      <c r="S23" s="316">
        <f t="shared" si="2"/>
        <v>1</v>
      </c>
      <c r="T23" s="5">
        <f t="shared" si="3"/>
        <v>5610</v>
      </c>
    </row>
    <row r="24" spans="1:20" ht="45" x14ac:dyDescent="0.25">
      <c r="A24" s="899"/>
      <c r="B24" s="946"/>
      <c r="C24" s="946"/>
      <c r="D24" s="894"/>
      <c r="E24" s="996"/>
      <c r="F24" s="1004"/>
      <c r="G24" s="1078"/>
      <c r="H24" s="933"/>
      <c r="I24" s="1105"/>
      <c r="J24" s="181" t="s">
        <v>137</v>
      </c>
      <c r="K24" s="1051"/>
      <c r="L24" s="185">
        <v>1356</v>
      </c>
      <c r="M24" s="541">
        <f t="shared" si="0"/>
        <v>0</v>
      </c>
      <c r="N24" s="186">
        <v>0</v>
      </c>
      <c r="O24" s="143">
        <v>0</v>
      </c>
      <c r="P24" s="180">
        <f t="shared" si="1"/>
        <v>0</v>
      </c>
      <c r="Q24" s="963"/>
      <c r="R24" s="282" t="s">
        <v>537</v>
      </c>
      <c r="S24" s="316">
        <f t="shared" si="2"/>
        <v>1</v>
      </c>
      <c r="T24" s="5">
        <f t="shared" si="3"/>
        <v>1356</v>
      </c>
    </row>
    <row r="25" spans="1:20" ht="45" x14ac:dyDescent="0.25">
      <c r="A25" s="899"/>
      <c r="B25" s="946"/>
      <c r="C25" s="946"/>
      <c r="D25" s="894"/>
      <c r="E25" s="996"/>
      <c r="F25" s="1004"/>
      <c r="G25" s="1078"/>
      <c r="H25" s="933"/>
      <c r="I25" s="1105"/>
      <c r="J25" s="181" t="s">
        <v>129</v>
      </c>
      <c r="K25" s="1050" t="s">
        <v>224</v>
      </c>
      <c r="L25" s="185">
        <v>6317</v>
      </c>
      <c r="M25" s="541">
        <f t="shared" si="0"/>
        <v>0</v>
      </c>
      <c r="N25" s="186">
        <v>0</v>
      </c>
      <c r="O25" s="143">
        <v>0</v>
      </c>
      <c r="P25" s="180">
        <f t="shared" si="1"/>
        <v>0</v>
      </c>
      <c r="Q25" s="963"/>
      <c r="R25" s="282" t="s">
        <v>538</v>
      </c>
      <c r="S25" s="316">
        <f t="shared" si="2"/>
        <v>1</v>
      </c>
      <c r="T25" s="5">
        <f t="shared" si="3"/>
        <v>6317</v>
      </c>
    </row>
    <row r="26" spans="1:20" ht="45" x14ac:dyDescent="0.25">
      <c r="A26" s="899"/>
      <c r="B26" s="946"/>
      <c r="C26" s="946"/>
      <c r="D26" s="894"/>
      <c r="E26" s="996"/>
      <c r="F26" s="1004"/>
      <c r="G26" s="1078"/>
      <c r="H26" s="933"/>
      <c r="I26" s="1105"/>
      <c r="J26" s="181" t="s">
        <v>137</v>
      </c>
      <c r="K26" s="1051"/>
      <c r="L26" s="185">
        <v>1760</v>
      </c>
      <c r="M26" s="541">
        <f t="shared" si="0"/>
        <v>0</v>
      </c>
      <c r="N26" s="186">
        <v>0</v>
      </c>
      <c r="O26" s="143">
        <v>0</v>
      </c>
      <c r="P26" s="180">
        <f t="shared" si="1"/>
        <v>0</v>
      </c>
      <c r="Q26" s="963"/>
      <c r="R26" s="282" t="s">
        <v>539</v>
      </c>
      <c r="S26" s="316">
        <f t="shared" si="2"/>
        <v>1</v>
      </c>
      <c r="T26" s="5">
        <f t="shared" si="3"/>
        <v>1760</v>
      </c>
    </row>
    <row r="27" spans="1:20" ht="90" x14ac:dyDescent="0.25">
      <c r="A27" s="899"/>
      <c r="B27" s="946"/>
      <c r="C27" s="946"/>
      <c r="D27" s="894"/>
      <c r="E27" s="996"/>
      <c r="F27" s="1004"/>
      <c r="G27" s="1078"/>
      <c r="H27" s="933"/>
      <c r="I27" s="1105"/>
      <c r="J27" s="181" t="s">
        <v>129</v>
      </c>
      <c r="K27" s="1050" t="s">
        <v>225</v>
      </c>
      <c r="L27" s="541">
        <v>203970</v>
      </c>
      <c r="M27" s="541">
        <f t="shared" si="0"/>
        <v>1020</v>
      </c>
      <c r="N27" s="182">
        <v>1020</v>
      </c>
      <c r="O27" s="546">
        <v>0</v>
      </c>
      <c r="P27" s="180">
        <f t="shared" si="1"/>
        <v>5.0007354022650391E-3</v>
      </c>
      <c r="Q27" s="963"/>
      <c r="R27" s="282" t="s">
        <v>785</v>
      </c>
      <c r="S27" s="316">
        <f t="shared" si="2"/>
        <v>0.99499926459773491</v>
      </c>
      <c r="T27" s="5">
        <f t="shared" si="3"/>
        <v>202950</v>
      </c>
    </row>
    <row r="28" spans="1:20" ht="45" x14ac:dyDescent="0.25">
      <c r="A28" s="899"/>
      <c r="B28" s="946"/>
      <c r="C28" s="946"/>
      <c r="D28" s="894"/>
      <c r="E28" s="996"/>
      <c r="F28" s="1004"/>
      <c r="G28" s="1078"/>
      <c r="H28" s="933"/>
      <c r="I28" s="1105"/>
      <c r="J28" s="181" t="s">
        <v>137</v>
      </c>
      <c r="K28" s="1051"/>
      <c r="L28" s="185">
        <v>62628</v>
      </c>
      <c r="M28" s="541">
        <f t="shared" si="0"/>
        <v>0</v>
      </c>
      <c r="N28" s="186">
        <v>0</v>
      </c>
      <c r="O28" s="143">
        <v>0</v>
      </c>
      <c r="P28" s="180">
        <f t="shared" si="1"/>
        <v>0</v>
      </c>
      <c r="Q28" s="963"/>
      <c r="R28" s="282" t="s">
        <v>540</v>
      </c>
      <c r="S28" s="316">
        <f t="shared" si="2"/>
        <v>1</v>
      </c>
      <c r="T28" s="5">
        <f t="shared" si="3"/>
        <v>62628</v>
      </c>
    </row>
    <row r="29" spans="1:20" ht="245.25" customHeight="1" x14ac:dyDescent="0.25">
      <c r="A29" s="899"/>
      <c r="B29" s="946"/>
      <c r="C29" s="946"/>
      <c r="D29" s="894"/>
      <c r="E29" s="996"/>
      <c r="F29" s="1004"/>
      <c r="G29" s="1078"/>
      <c r="H29" s="933"/>
      <c r="I29" s="1105"/>
      <c r="J29" s="618" t="s">
        <v>129</v>
      </c>
      <c r="K29" s="1059" t="s">
        <v>219</v>
      </c>
      <c r="L29" s="541">
        <v>54643</v>
      </c>
      <c r="M29" s="541">
        <f t="shared" si="0"/>
        <v>13661</v>
      </c>
      <c r="N29" s="186">
        <v>13661</v>
      </c>
      <c r="O29" s="546">
        <v>0</v>
      </c>
      <c r="P29" s="180">
        <f t="shared" si="1"/>
        <v>0.25000457515143754</v>
      </c>
      <c r="Q29" s="963"/>
      <c r="R29" s="282" t="s">
        <v>786</v>
      </c>
      <c r="S29" s="316">
        <f t="shared" si="2"/>
        <v>0.74999542484856252</v>
      </c>
      <c r="T29" s="5">
        <f t="shared" si="3"/>
        <v>40982</v>
      </c>
    </row>
    <row r="30" spans="1:20" ht="120" x14ac:dyDescent="0.25">
      <c r="A30" s="899"/>
      <c r="B30" s="946"/>
      <c r="C30" s="946"/>
      <c r="D30" s="894"/>
      <c r="E30" s="996"/>
      <c r="F30" s="1004"/>
      <c r="G30" s="1078"/>
      <c r="H30" s="933"/>
      <c r="I30" s="1105"/>
      <c r="J30" s="181" t="s">
        <v>137</v>
      </c>
      <c r="K30" s="943"/>
      <c r="L30" s="185">
        <v>54643</v>
      </c>
      <c r="M30" s="541">
        <f t="shared" si="0"/>
        <v>2536</v>
      </c>
      <c r="N30" s="186">
        <v>2536</v>
      </c>
      <c r="O30" s="143">
        <v>0</v>
      </c>
      <c r="P30" s="180">
        <f t="shared" si="1"/>
        <v>4.6410336182127629E-2</v>
      </c>
      <c r="Q30" s="963"/>
      <c r="R30" s="282" t="s">
        <v>787</v>
      </c>
      <c r="S30" s="316">
        <f t="shared" si="2"/>
        <v>0.95358966381787236</v>
      </c>
      <c r="T30" s="5">
        <f t="shared" si="3"/>
        <v>52107</v>
      </c>
    </row>
    <row r="31" spans="1:20" ht="315" x14ac:dyDescent="0.25">
      <c r="A31" s="899"/>
      <c r="B31" s="946"/>
      <c r="C31" s="946"/>
      <c r="D31" s="894"/>
      <c r="E31" s="996"/>
      <c r="F31" s="1004"/>
      <c r="G31" s="1078"/>
      <c r="H31" s="933"/>
      <c r="I31" s="1105"/>
      <c r="J31" s="618" t="s">
        <v>129</v>
      </c>
      <c r="K31" s="1050" t="s">
        <v>301</v>
      </c>
      <c r="L31" s="541">
        <v>474280.44</v>
      </c>
      <c r="M31" s="541">
        <f t="shared" si="0"/>
        <v>13849</v>
      </c>
      <c r="N31" s="186">
        <v>13849</v>
      </c>
      <c r="O31" s="200">
        <v>0</v>
      </c>
      <c r="P31" s="180">
        <f t="shared" si="1"/>
        <v>2.9200023513514493E-2</v>
      </c>
      <c r="Q31" s="963"/>
      <c r="R31" s="282" t="s">
        <v>515</v>
      </c>
      <c r="S31" s="316">
        <f t="shared" si="2"/>
        <v>0.97079997648648553</v>
      </c>
      <c r="T31" s="5">
        <f t="shared" si="3"/>
        <v>460431.44</v>
      </c>
    </row>
    <row r="32" spans="1:20" ht="315" x14ac:dyDescent="0.25">
      <c r="A32" s="875"/>
      <c r="B32" s="895"/>
      <c r="C32" s="895"/>
      <c r="D32" s="895"/>
      <c r="E32" s="895"/>
      <c r="F32" s="954"/>
      <c r="G32" s="931"/>
      <c r="H32" s="934"/>
      <c r="I32" s="895"/>
      <c r="J32" s="360" t="s">
        <v>376</v>
      </c>
      <c r="K32" s="1093"/>
      <c r="L32" s="541">
        <v>13849</v>
      </c>
      <c r="M32" s="541">
        <f t="shared" si="0"/>
        <v>1941</v>
      </c>
      <c r="N32" s="186">
        <v>1941</v>
      </c>
      <c r="O32" s="200">
        <v>0</v>
      </c>
      <c r="P32" s="358">
        <f t="shared" si="1"/>
        <v>0.14015452379233156</v>
      </c>
      <c r="Q32" s="965"/>
      <c r="R32" s="282" t="s">
        <v>516</v>
      </c>
      <c r="S32" s="316"/>
      <c r="T32" s="5"/>
    </row>
    <row r="33" spans="1:20" ht="75" x14ac:dyDescent="0.25">
      <c r="A33" s="898">
        <v>5</v>
      </c>
      <c r="B33" s="945" t="s">
        <v>4</v>
      </c>
      <c r="C33" s="1008" t="s">
        <v>160</v>
      </c>
      <c r="D33" s="984" t="s">
        <v>460</v>
      </c>
      <c r="E33" s="995" t="s">
        <v>45</v>
      </c>
      <c r="F33" s="1003" t="s">
        <v>10</v>
      </c>
      <c r="G33" s="986">
        <v>6348047.6299999999</v>
      </c>
      <c r="H33" s="1058" t="s">
        <v>422</v>
      </c>
      <c r="I33" s="988" t="s">
        <v>221</v>
      </c>
      <c r="J33" s="618" t="s">
        <v>129</v>
      </c>
      <c r="K33" s="187" t="s">
        <v>225</v>
      </c>
      <c r="L33" s="185">
        <v>66</v>
      </c>
      <c r="M33" s="541">
        <f t="shared" si="0"/>
        <v>66</v>
      </c>
      <c r="N33" s="186">
        <v>66</v>
      </c>
      <c r="O33" s="143">
        <v>0</v>
      </c>
      <c r="P33" s="180">
        <f t="shared" si="1"/>
        <v>1</v>
      </c>
      <c r="Q33" s="962">
        <f>(M33+M34+M35+M36+M37+M38)/G33</f>
        <v>5.2671312423659307E-3</v>
      </c>
      <c r="R33" s="282" t="s">
        <v>788</v>
      </c>
      <c r="S33" s="316">
        <f t="shared" si="2"/>
        <v>0</v>
      </c>
      <c r="T33" s="5">
        <f t="shared" si="3"/>
        <v>0</v>
      </c>
    </row>
    <row r="34" spans="1:20" ht="186" customHeight="1" x14ac:dyDescent="0.25">
      <c r="A34" s="899"/>
      <c r="B34" s="946"/>
      <c r="C34" s="946"/>
      <c r="D34" s="894"/>
      <c r="E34" s="996"/>
      <c r="F34" s="1004"/>
      <c r="G34" s="1078"/>
      <c r="H34" s="933"/>
      <c r="I34" s="1105"/>
      <c r="J34" s="618" t="s">
        <v>129</v>
      </c>
      <c r="K34" s="1059" t="s">
        <v>219</v>
      </c>
      <c r="L34" s="185">
        <v>54937</v>
      </c>
      <c r="M34" s="541">
        <v>13734</v>
      </c>
      <c r="N34" s="186">
        <v>13734</v>
      </c>
      <c r="O34" s="143">
        <v>0</v>
      </c>
      <c r="P34" s="180">
        <f t="shared" si="1"/>
        <v>0.24999544933287221</v>
      </c>
      <c r="Q34" s="963"/>
      <c r="R34" s="282" t="s">
        <v>789</v>
      </c>
      <c r="S34" s="316">
        <f t="shared" si="2"/>
        <v>0.75000455066712779</v>
      </c>
      <c r="T34" s="5">
        <f t="shared" si="3"/>
        <v>41203</v>
      </c>
    </row>
    <row r="35" spans="1:20" ht="123" customHeight="1" x14ac:dyDescent="0.25">
      <c r="A35" s="899"/>
      <c r="B35" s="946"/>
      <c r="C35" s="946"/>
      <c r="D35" s="894"/>
      <c r="E35" s="996"/>
      <c r="F35" s="1004"/>
      <c r="G35" s="1078"/>
      <c r="H35" s="933"/>
      <c r="I35" s="1105"/>
      <c r="J35" s="181" t="s">
        <v>137</v>
      </c>
      <c r="K35" s="943"/>
      <c r="L35" s="185">
        <v>54937</v>
      </c>
      <c r="M35" s="541">
        <f t="shared" si="0"/>
        <v>2550</v>
      </c>
      <c r="N35" s="186">
        <v>2550</v>
      </c>
      <c r="O35" s="143">
        <v>0</v>
      </c>
      <c r="P35" s="180">
        <f t="shared" si="1"/>
        <v>4.6416804703569542E-2</v>
      </c>
      <c r="Q35" s="963"/>
      <c r="R35" s="282" t="s">
        <v>790</v>
      </c>
      <c r="S35" s="316">
        <f t="shared" si="2"/>
        <v>0.95358319529643043</v>
      </c>
      <c r="T35" s="5">
        <f t="shared" si="3"/>
        <v>52387</v>
      </c>
    </row>
    <row r="36" spans="1:20" ht="65.25" customHeight="1" x14ac:dyDescent="0.25">
      <c r="A36" s="899"/>
      <c r="B36" s="946"/>
      <c r="C36" s="946"/>
      <c r="D36" s="894"/>
      <c r="E36" s="996"/>
      <c r="F36" s="1004"/>
      <c r="G36" s="1078"/>
      <c r="H36" s="933"/>
      <c r="I36" s="1105"/>
      <c r="J36" s="1084" t="s">
        <v>372</v>
      </c>
      <c r="K36" s="1050" t="s">
        <v>302</v>
      </c>
      <c r="L36" s="1106">
        <v>672878.4</v>
      </c>
      <c r="M36" s="541">
        <v>0</v>
      </c>
      <c r="N36" s="490">
        <v>0</v>
      </c>
      <c r="O36" s="825">
        <v>0</v>
      </c>
      <c r="P36" s="962">
        <f>(M36+M37)/L36</f>
        <v>2.228634475411902E-2</v>
      </c>
      <c r="Q36" s="963"/>
      <c r="R36" s="1097" t="s">
        <v>762</v>
      </c>
      <c r="S36" s="316">
        <f t="shared" si="2"/>
        <v>1</v>
      </c>
      <c r="T36" s="5">
        <f t="shared" si="3"/>
        <v>672878.4</v>
      </c>
    </row>
    <row r="37" spans="1:20" ht="345" customHeight="1" x14ac:dyDescent="0.25">
      <c r="A37" s="874"/>
      <c r="B37" s="894"/>
      <c r="C37" s="894"/>
      <c r="D37" s="894"/>
      <c r="E37" s="894"/>
      <c r="F37" s="955"/>
      <c r="G37" s="930"/>
      <c r="H37" s="933"/>
      <c r="I37" s="894"/>
      <c r="J37" s="1085"/>
      <c r="K37" s="1094"/>
      <c r="L37" s="1107"/>
      <c r="M37" s="541">
        <f t="shared" si="0"/>
        <v>14996</v>
      </c>
      <c r="N37" s="186">
        <v>14996</v>
      </c>
      <c r="O37" s="200">
        <v>0</v>
      </c>
      <c r="P37" s="965"/>
      <c r="Q37" s="963"/>
      <c r="R37" s="1098"/>
      <c r="S37" s="316"/>
      <c r="T37" s="5"/>
    </row>
    <row r="38" spans="1:20" ht="282" customHeight="1" x14ac:dyDescent="0.25">
      <c r="A38" s="875"/>
      <c r="B38" s="895"/>
      <c r="C38" s="895"/>
      <c r="D38" s="895"/>
      <c r="E38" s="895"/>
      <c r="F38" s="954"/>
      <c r="G38" s="931"/>
      <c r="H38" s="934"/>
      <c r="I38" s="895"/>
      <c r="J38" s="361" t="s">
        <v>133</v>
      </c>
      <c r="K38" s="950"/>
      <c r="L38" s="548">
        <v>14996</v>
      </c>
      <c r="M38" s="541">
        <f t="shared" si="0"/>
        <v>2090</v>
      </c>
      <c r="N38" s="186">
        <v>2090</v>
      </c>
      <c r="O38" s="200">
        <v>0</v>
      </c>
      <c r="P38" s="358">
        <f>M38/L38</f>
        <v>0.13937049879967991</v>
      </c>
      <c r="Q38" s="965"/>
      <c r="R38" s="294" t="s">
        <v>517</v>
      </c>
      <c r="S38" s="316"/>
      <c r="T38" s="5"/>
    </row>
    <row r="39" spans="1:20" ht="152.25" customHeight="1" x14ac:dyDescent="0.25">
      <c r="A39" s="898">
        <v>6</v>
      </c>
      <c r="B39" s="896" t="s">
        <v>4</v>
      </c>
      <c r="C39" s="983" t="s">
        <v>161</v>
      </c>
      <c r="D39" s="888" t="s">
        <v>459</v>
      </c>
      <c r="E39" s="1007" t="s">
        <v>46</v>
      </c>
      <c r="F39" s="1003" t="s">
        <v>8</v>
      </c>
      <c r="G39" s="986">
        <v>67542348.040000007</v>
      </c>
      <c r="H39" s="987" t="s">
        <v>70</v>
      </c>
      <c r="I39" s="988" t="s">
        <v>147</v>
      </c>
      <c r="J39" s="749" t="s">
        <v>128</v>
      </c>
      <c r="K39" s="463" t="s">
        <v>210</v>
      </c>
      <c r="L39" s="541">
        <v>5787124.75</v>
      </c>
      <c r="M39" s="541">
        <f t="shared" si="0"/>
        <v>5759375</v>
      </c>
      <c r="N39" s="281">
        <v>5759375</v>
      </c>
      <c r="O39" s="546">
        <v>0</v>
      </c>
      <c r="P39" s="180">
        <f t="shared" si="1"/>
        <v>0.99520491587813098</v>
      </c>
      <c r="Q39" s="962">
        <f>(M39+M40)/G39</f>
        <v>8.5270577158335928E-2</v>
      </c>
      <c r="R39" s="282" t="s">
        <v>518</v>
      </c>
      <c r="S39" s="316">
        <f t="shared" si="2"/>
        <v>4.7950841218689817E-3</v>
      </c>
      <c r="T39" s="5">
        <f t="shared" si="3"/>
        <v>27749.75</v>
      </c>
    </row>
    <row r="40" spans="1:20" ht="84" customHeight="1" x14ac:dyDescent="0.25">
      <c r="A40" s="875"/>
      <c r="B40" s="891"/>
      <c r="C40" s="891"/>
      <c r="D40" s="891"/>
      <c r="E40" s="891"/>
      <c r="F40" s="954"/>
      <c r="G40" s="931"/>
      <c r="H40" s="934"/>
      <c r="I40" s="895"/>
      <c r="J40" s="461" t="s">
        <v>357</v>
      </c>
      <c r="K40" s="464" t="s">
        <v>504</v>
      </c>
      <c r="L40" s="541">
        <v>0</v>
      </c>
      <c r="M40" s="541">
        <v>0</v>
      </c>
      <c r="N40" s="490">
        <v>0</v>
      </c>
      <c r="O40" s="546">
        <v>0</v>
      </c>
      <c r="P40" s="592">
        <v>0</v>
      </c>
      <c r="Q40" s="965"/>
      <c r="R40" s="282" t="s">
        <v>519</v>
      </c>
      <c r="S40" s="316"/>
      <c r="T40" s="5"/>
    </row>
    <row r="41" spans="1:20" ht="126.75" customHeight="1" x14ac:dyDescent="0.25">
      <c r="A41" s="898">
        <v>7</v>
      </c>
      <c r="B41" s="896" t="s">
        <v>4</v>
      </c>
      <c r="C41" s="983" t="s">
        <v>162</v>
      </c>
      <c r="D41" s="888" t="s">
        <v>459</v>
      </c>
      <c r="E41" s="1007" t="s">
        <v>47</v>
      </c>
      <c r="F41" s="1003" t="s">
        <v>8</v>
      </c>
      <c r="G41" s="986">
        <v>109809294.19</v>
      </c>
      <c r="H41" s="987" t="s">
        <v>70</v>
      </c>
      <c r="I41" s="988" t="s">
        <v>147</v>
      </c>
      <c r="J41" s="181" t="s">
        <v>128</v>
      </c>
      <c r="K41" s="465" t="s">
        <v>210</v>
      </c>
      <c r="L41" s="541">
        <v>4715937.32</v>
      </c>
      <c r="M41" s="541">
        <f t="shared" si="0"/>
        <v>4711313</v>
      </c>
      <c r="N41" s="281">
        <v>4711313</v>
      </c>
      <c r="O41" s="546">
        <v>0</v>
      </c>
      <c r="P41" s="180">
        <f t="shared" si="1"/>
        <v>0.9990194271708428</v>
      </c>
      <c r="Q41" s="962">
        <f>(M41+M42)/G41</f>
        <v>4.2904501251489195E-2</v>
      </c>
      <c r="R41" s="282" t="s">
        <v>520</v>
      </c>
      <c r="S41" s="316">
        <f t="shared" si="2"/>
        <v>9.8057282915717334E-4</v>
      </c>
      <c r="T41" s="5">
        <f t="shared" si="3"/>
        <v>4624.320000000298</v>
      </c>
    </row>
    <row r="42" spans="1:20" ht="82.5" customHeight="1" x14ac:dyDescent="0.25">
      <c r="A42" s="875"/>
      <c r="B42" s="891"/>
      <c r="C42" s="891"/>
      <c r="D42" s="891"/>
      <c r="E42" s="891"/>
      <c r="F42" s="954"/>
      <c r="G42" s="931"/>
      <c r="H42" s="934"/>
      <c r="I42" s="895"/>
      <c r="J42" s="462" t="s">
        <v>357</v>
      </c>
      <c r="K42" s="464" t="s">
        <v>505</v>
      </c>
      <c r="L42" s="608">
        <v>0</v>
      </c>
      <c r="M42" s="608">
        <v>0</v>
      </c>
      <c r="N42" s="637">
        <v>0</v>
      </c>
      <c r="O42" s="549">
        <v>0</v>
      </c>
      <c r="P42" s="460">
        <v>0</v>
      </c>
      <c r="Q42" s="965"/>
      <c r="R42" s="282" t="s">
        <v>521</v>
      </c>
      <c r="S42" s="316"/>
      <c r="T42" s="5"/>
    </row>
    <row r="43" spans="1:20" ht="292.89999999999998" customHeight="1" x14ac:dyDescent="0.25">
      <c r="A43" s="898">
        <v>8</v>
      </c>
      <c r="B43" s="945" t="s">
        <v>4</v>
      </c>
      <c r="C43" s="945" t="s">
        <v>163</v>
      </c>
      <c r="D43" s="984" t="s">
        <v>461</v>
      </c>
      <c r="E43" s="945" t="s">
        <v>48</v>
      </c>
      <c r="F43" s="945" t="s">
        <v>16</v>
      </c>
      <c r="G43" s="992">
        <v>5213341.5599999996</v>
      </c>
      <c r="H43" s="989" t="s">
        <v>423</v>
      </c>
      <c r="I43" s="945" t="s">
        <v>228</v>
      </c>
      <c r="J43" s="473" t="s">
        <v>129</v>
      </c>
      <c r="K43" s="942" t="s">
        <v>507</v>
      </c>
      <c r="L43" s="550">
        <v>3263660</v>
      </c>
      <c r="M43" s="550">
        <f t="shared" si="0"/>
        <v>979098</v>
      </c>
      <c r="N43" s="474">
        <v>979098</v>
      </c>
      <c r="O43" s="551">
        <v>0</v>
      </c>
      <c r="P43" s="287">
        <f t="shared" si="1"/>
        <v>0.3</v>
      </c>
      <c r="Q43" s="962">
        <f>(M43+M45)/G43</f>
        <v>0.1941361386649679</v>
      </c>
      <c r="R43" s="1118" t="s">
        <v>688</v>
      </c>
      <c r="S43" s="316">
        <f t="shared" si="2"/>
        <v>0.7</v>
      </c>
      <c r="T43" s="5">
        <f t="shared" si="3"/>
        <v>2284562</v>
      </c>
    </row>
    <row r="44" spans="1:20" ht="238.5" customHeight="1" x14ac:dyDescent="0.25">
      <c r="A44" s="899"/>
      <c r="B44" s="946"/>
      <c r="C44" s="946"/>
      <c r="D44" s="1000"/>
      <c r="E44" s="946"/>
      <c r="F44" s="946"/>
      <c r="G44" s="993"/>
      <c r="H44" s="990"/>
      <c r="I44" s="946"/>
      <c r="J44" s="472" t="s">
        <v>133</v>
      </c>
      <c r="K44" s="1126"/>
      <c r="L44" s="548">
        <v>979098</v>
      </c>
      <c r="M44" s="541">
        <f t="shared" si="0"/>
        <v>979098</v>
      </c>
      <c r="N44" s="391">
        <v>979098</v>
      </c>
      <c r="O44" s="552">
        <v>0</v>
      </c>
      <c r="P44" s="394">
        <f>M44/L44</f>
        <v>1</v>
      </c>
      <c r="Q44" s="963"/>
      <c r="R44" s="1119"/>
      <c r="S44" s="316"/>
      <c r="T44" s="5"/>
    </row>
    <row r="45" spans="1:20" ht="285" x14ac:dyDescent="0.25">
      <c r="A45" s="985"/>
      <c r="B45" s="947"/>
      <c r="C45" s="947"/>
      <c r="D45" s="1001"/>
      <c r="E45" s="947"/>
      <c r="F45" s="947"/>
      <c r="G45" s="994"/>
      <c r="H45" s="991"/>
      <c r="I45" s="947"/>
      <c r="J45" s="619" t="s">
        <v>384</v>
      </c>
      <c r="K45" s="309" t="s">
        <v>324</v>
      </c>
      <c r="L45" s="541">
        <v>35000</v>
      </c>
      <c r="M45" s="541">
        <f t="shared" si="0"/>
        <v>33000</v>
      </c>
      <c r="N45" s="182">
        <v>33000</v>
      </c>
      <c r="O45" s="546"/>
      <c r="P45" s="307">
        <f t="shared" si="1"/>
        <v>0.94285714285714284</v>
      </c>
      <c r="Q45" s="965"/>
      <c r="R45" s="308" t="s">
        <v>763</v>
      </c>
      <c r="S45" s="316">
        <f t="shared" si="2"/>
        <v>5.7142857142857141E-2</v>
      </c>
      <c r="T45" s="5">
        <f t="shared" si="3"/>
        <v>2000</v>
      </c>
    </row>
    <row r="46" spans="1:20" ht="65.25" customHeight="1" x14ac:dyDescent="0.25">
      <c r="A46" s="898">
        <v>9</v>
      </c>
      <c r="B46" s="945" t="s">
        <v>4</v>
      </c>
      <c r="C46" s="998" t="s">
        <v>164</v>
      </c>
      <c r="D46" s="984" t="s">
        <v>461</v>
      </c>
      <c r="E46" s="1002" t="s">
        <v>49</v>
      </c>
      <c r="F46" s="939" t="s">
        <v>16</v>
      </c>
      <c r="G46" s="929">
        <v>7683717.46</v>
      </c>
      <c r="H46" s="932" t="s">
        <v>423</v>
      </c>
      <c r="I46" s="966" t="s">
        <v>229</v>
      </c>
      <c r="J46" s="189" t="s">
        <v>129</v>
      </c>
      <c r="K46" s="967" t="s">
        <v>272</v>
      </c>
      <c r="L46" s="541">
        <v>994</v>
      </c>
      <c r="M46" s="541">
        <f t="shared" si="0"/>
        <v>994</v>
      </c>
      <c r="N46" s="182">
        <v>994</v>
      </c>
      <c r="O46" s="546"/>
      <c r="P46" s="180">
        <f t="shared" si="1"/>
        <v>1</v>
      </c>
      <c r="Q46" s="962">
        <f>(M46+M47+M48+M49)/G46</f>
        <v>5.2740356749140536E-2</v>
      </c>
      <c r="R46" s="1120" t="s">
        <v>764</v>
      </c>
      <c r="S46" s="316">
        <f t="shared" si="2"/>
        <v>0</v>
      </c>
      <c r="T46" s="5">
        <f t="shared" si="3"/>
        <v>0</v>
      </c>
    </row>
    <row r="47" spans="1:20" ht="117.75" customHeight="1" x14ac:dyDescent="0.25">
      <c r="A47" s="899"/>
      <c r="B47" s="946"/>
      <c r="C47" s="946"/>
      <c r="D47" s="894"/>
      <c r="E47" s="996"/>
      <c r="F47" s="940"/>
      <c r="G47" s="938"/>
      <c r="H47" s="933"/>
      <c r="I47" s="946"/>
      <c r="J47" s="301" t="s">
        <v>137</v>
      </c>
      <c r="K47" s="968"/>
      <c r="L47" s="541">
        <v>924</v>
      </c>
      <c r="M47" s="541">
        <f t="shared" si="0"/>
        <v>924</v>
      </c>
      <c r="N47" s="182">
        <v>924</v>
      </c>
      <c r="O47" s="546"/>
      <c r="P47" s="300">
        <f t="shared" si="1"/>
        <v>1</v>
      </c>
      <c r="Q47" s="963"/>
      <c r="R47" s="1092"/>
      <c r="S47" s="316">
        <f t="shared" si="2"/>
        <v>0</v>
      </c>
      <c r="T47" s="5">
        <f t="shared" si="3"/>
        <v>0</v>
      </c>
    </row>
    <row r="48" spans="1:20" ht="375" customHeight="1" x14ac:dyDescent="0.25">
      <c r="A48" s="899"/>
      <c r="B48" s="946"/>
      <c r="C48" s="946"/>
      <c r="D48" s="894"/>
      <c r="E48" s="996"/>
      <c r="F48" s="940"/>
      <c r="G48" s="938"/>
      <c r="H48" s="933"/>
      <c r="I48" s="946"/>
      <c r="J48" s="189" t="s">
        <v>129</v>
      </c>
      <c r="K48" s="797" t="s">
        <v>211</v>
      </c>
      <c r="L48" s="541">
        <v>4033239.72</v>
      </c>
      <c r="M48" s="541">
        <v>201662</v>
      </c>
      <c r="N48" s="182">
        <v>201662</v>
      </c>
      <c r="O48" s="546">
        <v>0</v>
      </c>
      <c r="P48" s="180">
        <f t="shared" si="1"/>
        <v>5.0000003471154943E-2</v>
      </c>
      <c r="Q48" s="963"/>
      <c r="R48" s="282" t="s">
        <v>722</v>
      </c>
      <c r="S48" s="316">
        <f t="shared" si="2"/>
        <v>0.94999999652884504</v>
      </c>
      <c r="T48" s="5">
        <f t="shared" si="3"/>
        <v>3831577.72</v>
      </c>
    </row>
    <row r="49" spans="1:20" ht="61.5" customHeight="1" x14ac:dyDescent="0.25">
      <c r="A49" s="899"/>
      <c r="B49" s="946"/>
      <c r="C49" s="946"/>
      <c r="D49" s="894"/>
      <c r="E49" s="996"/>
      <c r="F49" s="940"/>
      <c r="G49" s="938"/>
      <c r="H49" s="933"/>
      <c r="I49" s="946"/>
      <c r="J49" s="643" t="s">
        <v>613</v>
      </c>
      <c r="K49" s="644" t="s">
        <v>614</v>
      </c>
      <c r="L49" s="541">
        <v>201662</v>
      </c>
      <c r="M49" s="541">
        <v>201662</v>
      </c>
      <c r="N49" s="182">
        <v>201662</v>
      </c>
      <c r="O49" s="546">
        <v>0</v>
      </c>
      <c r="P49" s="635">
        <v>0</v>
      </c>
      <c r="Q49" s="963"/>
      <c r="R49" s="282" t="s">
        <v>689</v>
      </c>
      <c r="S49" s="316"/>
      <c r="T49" s="5"/>
    </row>
    <row r="50" spans="1:20" ht="79.5" customHeight="1" x14ac:dyDescent="0.25">
      <c r="A50" s="875"/>
      <c r="B50" s="895"/>
      <c r="C50" s="895"/>
      <c r="D50" s="895"/>
      <c r="E50" s="895"/>
      <c r="F50" s="954"/>
      <c r="G50" s="931"/>
      <c r="H50" s="934"/>
      <c r="I50" s="895"/>
      <c r="J50" s="375" t="s">
        <v>384</v>
      </c>
      <c r="K50" s="190" t="s">
        <v>211</v>
      </c>
      <c r="L50" s="541">
        <v>0</v>
      </c>
      <c r="M50" s="541">
        <v>0</v>
      </c>
      <c r="N50" s="553">
        <v>0</v>
      </c>
      <c r="O50" s="546">
        <v>0</v>
      </c>
      <c r="P50" s="374">
        <v>0</v>
      </c>
      <c r="Q50" s="964"/>
      <c r="R50" s="282" t="s">
        <v>522</v>
      </c>
      <c r="S50" s="316"/>
      <c r="T50" s="5"/>
    </row>
    <row r="51" spans="1:20" ht="375" x14ac:dyDescent="0.25">
      <c r="A51" s="898">
        <v>10</v>
      </c>
      <c r="B51" s="945" t="s">
        <v>4</v>
      </c>
      <c r="C51" s="998" t="s">
        <v>165</v>
      </c>
      <c r="D51" s="984" t="s">
        <v>462</v>
      </c>
      <c r="E51" s="995" t="s">
        <v>50</v>
      </c>
      <c r="F51" s="939" t="s">
        <v>16</v>
      </c>
      <c r="G51" s="929">
        <v>13179425.42</v>
      </c>
      <c r="H51" s="932" t="s">
        <v>70</v>
      </c>
      <c r="I51" s="945" t="s">
        <v>148</v>
      </c>
      <c r="J51" s="181" t="s">
        <v>129</v>
      </c>
      <c r="K51" s="958" t="s">
        <v>212</v>
      </c>
      <c r="L51" s="541">
        <v>101336.35</v>
      </c>
      <c r="M51" s="541">
        <f t="shared" si="0"/>
        <v>20269</v>
      </c>
      <c r="N51" s="182">
        <v>20269</v>
      </c>
      <c r="O51" s="546">
        <v>0</v>
      </c>
      <c r="P51" s="180">
        <f t="shared" si="1"/>
        <v>0.20001707186019627</v>
      </c>
      <c r="Q51" s="962">
        <f>M51/G51</f>
        <v>1.5379274402388932E-3</v>
      </c>
      <c r="R51" s="282" t="s">
        <v>704</v>
      </c>
      <c r="S51" s="316">
        <f t="shared" si="2"/>
        <v>0.79998292813980376</v>
      </c>
      <c r="T51" s="5">
        <f t="shared" si="3"/>
        <v>81067.350000000006</v>
      </c>
    </row>
    <row r="52" spans="1:20" ht="112.5" customHeight="1" x14ac:dyDescent="0.25">
      <c r="A52" s="899"/>
      <c r="B52" s="946"/>
      <c r="C52" s="946"/>
      <c r="D52" s="1000"/>
      <c r="E52" s="996"/>
      <c r="F52" s="940"/>
      <c r="G52" s="938"/>
      <c r="H52" s="969"/>
      <c r="I52" s="946"/>
      <c r="J52" s="471" t="s">
        <v>133</v>
      </c>
      <c r="K52" s="959"/>
      <c r="L52" s="541">
        <v>20269</v>
      </c>
      <c r="M52" s="198">
        <v>20269</v>
      </c>
      <c r="N52" s="182">
        <v>20269</v>
      </c>
      <c r="O52" s="546">
        <v>0</v>
      </c>
      <c r="P52" s="470">
        <f t="shared" si="1"/>
        <v>1</v>
      </c>
      <c r="Q52" s="963"/>
      <c r="R52" s="282" t="s">
        <v>690</v>
      </c>
      <c r="S52" s="316">
        <f t="shared" si="2"/>
        <v>0</v>
      </c>
      <c r="T52" s="5">
        <f t="shared" si="3"/>
        <v>0</v>
      </c>
    </row>
    <row r="53" spans="1:20" ht="60" x14ac:dyDescent="0.25">
      <c r="A53" s="985"/>
      <c r="B53" s="947"/>
      <c r="C53" s="947"/>
      <c r="D53" s="895"/>
      <c r="E53" s="997"/>
      <c r="F53" s="941"/>
      <c r="G53" s="937"/>
      <c r="H53" s="934"/>
      <c r="I53" s="947"/>
      <c r="J53" s="619" t="s">
        <v>384</v>
      </c>
      <c r="K53" s="943"/>
      <c r="L53" s="541">
        <v>0</v>
      </c>
      <c r="M53" s="198">
        <v>0</v>
      </c>
      <c r="N53" s="553">
        <v>0</v>
      </c>
      <c r="O53" s="546">
        <v>0</v>
      </c>
      <c r="P53" s="315">
        <v>0</v>
      </c>
      <c r="Q53" s="965"/>
      <c r="R53" s="282" t="s">
        <v>523</v>
      </c>
      <c r="S53" s="316" t="e">
        <f t="shared" si="2"/>
        <v>#DIV/0!</v>
      </c>
      <c r="T53" s="5">
        <f t="shared" si="3"/>
        <v>0</v>
      </c>
    </row>
    <row r="54" spans="1:20" ht="379.15" customHeight="1" x14ac:dyDescent="0.25">
      <c r="A54" s="898">
        <v>11</v>
      </c>
      <c r="B54" s="945" t="s">
        <v>4</v>
      </c>
      <c r="C54" s="998" t="s">
        <v>166</v>
      </c>
      <c r="D54" s="984" t="s">
        <v>462</v>
      </c>
      <c r="E54" s="995" t="s">
        <v>51</v>
      </c>
      <c r="F54" s="939" t="s">
        <v>16</v>
      </c>
      <c r="G54" s="929">
        <v>11568526.630000001</v>
      </c>
      <c r="H54" s="932" t="s">
        <v>70</v>
      </c>
      <c r="I54" s="945" t="s">
        <v>148</v>
      </c>
      <c r="J54" s="1112" t="s">
        <v>129</v>
      </c>
      <c r="K54" s="958" t="s">
        <v>213</v>
      </c>
      <c r="L54" s="1106">
        <v>2675450.1</v>
      </c>
      <c r="M54" s="1106">
        <f t="shared" si="0"/>
        <v>2318724</v>
      </c>
      <c r="N54" s="1044">
        <v>2318724</v>
      </c>
      <c r="O54" s="1095">
        <v>0</v>
      </c>
      <c r="P54" s="962">
        <f t="shared" si="1"/>
        <v>0.86666688345261977</v>
      </c>
      <c r="Q54" s="962">
        <f>M54/G54</f>
        <v>0.20043382136381874</v>
      </c>
      <c r="R54" s="1120" t="s">
        <v>705</v>
      </c>
      <c r="S54" s="316">
        <f t="shared" si="2"/>
        <v>0.13333311654738023</v>
      </c>
      <c r="T54" s="5">
        <f t="shared" si="3"/>
        <v>356726.10000000009</v>
      </c>
    </row>
    <row r="55" spans="1:20" ht="171" customHeight="1" x14ac:dyDescent="0.25">
      <c r="A55" s="899"/>
      <c r="B55" s="946"/>
      <c r="C55" s="999"/>
      <c r="D55" s="1000"/>
      <c r="E55" s="996"/>
      <c r="F55" s="940"/>
      <c r="G55" s="938"/>
      <c r="H55" s="969"/>
      <c r="I55" s="946"/>
      <c r="J55" s="1128"/>
      <c r="K55" s="959"/>
      <c r="L55" s="1129"/>
      <c r="M55" s="1129"/>
      <c r="N55" s="1130"/>
      <c r="O55" s="1096"/>
      <c r="P55" s="965"/>
      <c r="Q55" s="963"/>
      <c r="R55" s="1092"/>
      <c r="S55" s="316"/>
      <c r="T55" s="5"/>
    </row>
    <row r="56" spans="1:20" ht="135" x14ac:dyDescent="0.25">
      <c r="A56" s="899"/>
      <c r="B56" s="946"/>
      <c r="C56" s="999"/>
      <c r="D56" s="1000"/>
      <c r="E56" s="996"/>
      <c r="F56" s="940"/>
      <c r="G56" s="938"/>
      <c r="H56" s="969"/>
      <c r="I56" s="946"/>
      <c r="J56" s="471" t="s">
        <v>133</v>
      </c>
      <c r="K56" s="959"/>
      <c r="L56" s="541">
        <v>2318724</v>
      </c>
      <c r="M56" s="541">
        <f t="shared" si="0"/>
        <v>2318724</v>
      </c>
      <c r="N56" s="182">
        <v>2318724</v>
      </c>
      <c r="O56" s="546">
        <v>0</v>
      </c>
      <c r="P56" s="470">
        <f t="shared" si="1"/>
        <v>1</v>
      </c>
      <c r="Q56" s="963"/>
      <c r="R56" s="282" t="s">
        <v>691</v>
      </c>
      <c r="S56" s="316">
        <f t="shared" si="2"/>
        <v>0</v>
      </c>
      <c r="T56" s="5">
        <f t="shared" si="3"/>
        <v>0</v>
      </c>
    </row>
    <row r="57" spans="1:20" ht="82.5" customHeight="1" x14ac:dyDescent="0.25">
      <c r="A57" s="985"/>
      <c r="B57" s="947"/>
      <c r="C57" s="947"/>
      <c r="D57" s="895"/>
      <c r="E57" s="997"/>
      <c r="F57" s="941"/>
      <c r="G57" s="937"/>
      <c r="H57" s="934"/>
      <c r="I57" s="947"/>
      <c r="J57" s="619" t="s">
        <v>384</v>
      </c>
      <c r="K57" s="943"/>
      <c r="L57" s="541">
        <v>0</v>
      </c>
      <c r="M57" s="198">
        <v>0</v>
      </c>
      <c r="N57" s="553">
        <v>0</v>
      </c>
      <c r="O57" s="546">
        <v>0</v>
      </c>
      <c r="P57" s="315">
        <v>0</v>
      </c>
      <c r="Q57" s="965"/>
      <c r="R57" s="282" t="s">
        <v>524</v>
      </c>
      <c r="S57" s="316" t="e">
        <f t="shared" si="2"/>
        <v>#DIV/0!</v>
      </c>
      <c r="T57" s="5">
        <f t="shared" si="3"/>
        <v>0</v>
      </c>
    </row>
    <row r="58" spans="1:20" ht="59.25" customHeight="1" x14ac:dyDescent="0.25">
      <c r="A58" s="898">
        <v>12</v>
      </c>
      <c r="B58" s="945" t="s">
        <v>4</v>
      </c>
      <c r="C58" s="1131" t="s">
        <v>167</v>
      </c>
      <c r="D58" s="984" t="s">
        <v>458</v>
      </c>
      <c r="E58" s="892" t="s">
        <v>322</v>
      </c>
      <c r="F58" s="1003" t="s">
        <v>8</v>
      </c>
      <c r="G58" s="1135">
        <v>87687163</v>
      </c>
      <c r="H58" s="970" t="s">
        <v>70</v>
      </c>
      <c r="I58" s="935" t="s">
        <v>341</v>
      </c>
      <c r="J58" s="633" t="s">
        <v>597</v>
      </c>
      <c r="K58" s="187" t="s">
        <v>226</v>
      </c>
      <c r="L58" s="541">
        <v>4318559.55</v>
      </c>
      <c r="M58" s="541">
        <f t="shared" si="0"/>
        <v>0</v>
      </c>
      <c r="N58" s="182">
        <v>0</v>
      </c>
      <c r="O58" s="546">
        <v>0</v>
      </c>
      <c r="P58" s="180">
        <f t="shared" si="1"/>
        <v>0</v>
      </c>
      <c r="Q58" s="962">
        <f>(M58+M59+M60+M61+M62+M63+M64+M65)/G58</f>
        <v>0.85109249503259676</v>
      </c>
      <c r="R58" s="282" t="s">
        <v>373</v>
      </c>
      <c r="S58" s="316">
        <f t="shared" si="2"/>
        <v>1</v>
      </c>
      <c r="T58" s="5">
        <f t="shared" si="3"/>
        <v>4318559.55</v>
      </c>
    </row>
    <row r="59" spans="1:20" ht="34.5" customHeight="1" x14ac:dyDescent="0.25">
      <c r="A59" s="899"/>
      <c r="B59" s="946"/>
      <c r="C59" s="946"/>
      <c r="D59" s="894"/>
      <c r="E59" s="893"/>
      <c r="F59" s="1004"/>
      <c r="G59" s="1136"/>
      <c r="H59" s="952"/>
      <c r="I59" s="1133"/>
      <c r="J59" s="493" t="s">
        <v>136</v>
      </c>
      <c r="K59" s="959"/>
      <c r="L59" s="541">
        <v>797744</v>
      </c>
      <c r="M59" s="541">
        <f t="shared" si="0"/>
        <v>0</v>
      </c>
      <c r="N59" s="182">
        <v>0</v>
      </c>
      <c r="O59" s="545">
        <v>0</v>
      </c>
      <c r="P59" s="180">
        <f t="shared" si="1"/>
        <v>0</v>
      </c>
      <c r="Q59" s="963"/>
      <c r="R59" s="282" t="s">
        <v>207</v>
      </c>
      <c r="S59" s="316">
        <f t="shared" ref="S59:S126" si="4">T59/L59</f>
        <v>1</v>
      </c>
      <c r="T59" s="5">
        <f t="shared" ref="T59:T126" si="5">L59-M59</f>
        <v>797744</v>
      </c>
    </row>
    <row r="60" spans="1:20" ht="30" x14ac:dyDescent="0.25">
      <c r="A60" s="899"/>
      <c r="B60" s="946"/>
      <c r="C60" s="946"/>
      <c r="D60" s="894"/>
      <c r="E60" s="893"/>
      <c r="F60" s="1004"/>
      <c r="G60" s="1136"/>
      <c r="H60" s="952"/>
      <c r="I60" s="1133"/>
      <c r="J60" s="181" t="s">
        <v>139</v>
      </c>
      <c r="K60" s="943"/>
      <c r="L60" s="541">
        <v>25801</v>
      </c>
      <c r="M60" s="541">
        <f t="shared" si="0"/>
        <v>25801</v>
      </c>
      <c r="N60" s="182">
        <v>25801</v>
      </c>
      <c r="O60" s="545">
        <v>0</v>
      </c>
      <c r="P60" s="180">
        <f t="shared" si="1"/>
        <v>1</v>
      </c>
      <c r="Q60" s="963"/>
      <c r="R60" s="282" t="s">
        <v>703</v>
      </c>
      <c r="S60" s="316">
        <f t="shared" si="4"/>
        <v>0</v>
      </c>
      <c r="T60" s="5">
        <f t="shared" si="5"/>
        <v>0</v>
      </c>
    </row>
    <row r="61" spans="1:20" ht="150" x14ac:dyDescent="0.25">
      <c r="A61" s="899"/>
      <c r="B61" s="946"/>
      <c r="C61" s="946"/>
      <c r="D61" s="894"/>
      <c r="E61" s="893"/>
      <c r="F61" s="1004"/>
      <c r="G61" s="1136"/>
      <c r="H61" s="952"/>
      <c r="I61" s="1133"/>
      <c r="J61" s="944" t="s">
        <v>128</v>
      </c>
      <c r="K61" s="1123" t="s">
        <v>382</v>
      </c>
      <c r="L61" s="1106">
        <v>63267368</v>
      </c>
      <c r="M61" s="541">
        <f t="shared" si="0"/>
        <v>1225412</v>
      </c>
      <c r="N61" s="182">
        <v>1225412</v>
      </c>
      <c r="O61" s="545">
        <v>0</v>
      </c>
      <c r="P61" s="962">
        <f>(M61+M62+M63)/L61</f>
        <v>0.99999999715493149</v>
      </c>
      <c r="Q61" s="963"/>
      <c r="R61" s="282" t="s">
        <v>706</v>
      </c>
      <c r="S61" s="316"/>
      <c r="T61" s="5"/>
    </row>
    <row r="62" spans="1:20" ht="253.5" customHeight="1" x14ac:dyDescent="0.25">
      <c r="A62" s="899"/>
      <c r="B62" s="946"/>
      <c r="C62" s="946"/>
      <c r="D62" s="894"/>
      <c r="E62" s="893"/>
      <c r="F62" s="1004"/>
      <c r="G62" s="1136"/>
      <c r="H62" s="952"/>
      <c r="I62" s="1133"/>
      <c r="J62" s="894"/>
      <c r="K62" s="1124"/>
      <c r="L62" s="1121"/>
      <c r="M62" s="541">
        <f t="shared" si="0"/>
        <v>62039804.600000001</v>
      </c>
      <c r="N62" s="184">
        <v>62039804.600000001</v>
      </c>
      <c r="O62" s="546">
        <v>0</v>
      </c>
      <c r="P62" s="1122"/>
      <c r="Q62" s="963"/>
      <c r="R62" s="282" t="s">
        <v>525</v>
      </c>
      <c r="S62" s="316">
        <f>T62/L61</f>
        <v>1.9402789128196363E-2</v>
      </c>
      <c r="T62" s="5">
        <f>L61-M62</f>
        <v>1227563.3999999985</v>
      </c>
    </row>
    <row r="63" spans="1:20" ht="75.75" customHeight="1" x14ac:dyDescent="0.25">
      <c r="A63" s="899"/>
      <c r="B63" s="946"/>
      <c r="C63" s="946"/>
      <c r="D63" s="894"/>
      <c r="E63" s="893"/>
      <c r="F63" s="1004"/>
      <c r="G63" s="1136"/>
      <c r="H63" s="952"/>
      <c r="I63" s="1133"/>
      <c r="J63" s="895"/>
      <c r="K63" s="1125"/>
      <c r="L63" s="1107"/>
      <c r="M63" s="541">
        <f t="shared" si="0"/>
        <v>2151.2199999999998</v>
      </c>
      <c r="N63" s="182">
        <v>2151.2199999999998</v>
      </c>
      <c r="O63" s="546">
        <v>0</v>
      </c>
      <c r="P63" s="964"/>
      <c r="Q63" s="963"/>
      <c r="R63" s="595" t="s">
        <v>541</v>
      </c>
      <c r="S63" s="316"/>
      <c r="T63" s="5"/>
    </row>
    <row r="64" spans="1:20" ht="56.25" customHeight="1" x14ac:dyDescent="0.25">
      <c r="A64" s="899"/>
      <c r="B64" s="946"/>
      <c r="C64" s="946"/>
      <c r="D64" s="894"/>
      <c r="E64" s="893"/>
      <c r="F64" s="1004"/>
      <c r="G64" s="1136"/>
      <c r="H64" s="952"/>
      <c r="I64" s="1133"/>
      <c r="J64" s="369" t="s">
        <v>131</v>
      </c>
      <c r="K64" s="499" t="s">
        <v>227</v>
      </c>
      <c r="L64" s="541">
        <v>11336717.52</v>
      </c>
      <c r="M64" s="541">
        <f t="shared" si="0"/>
        <v>11336717.52</v>
      </c>
      <c r="N64" s="553">
        <v>0</v>
      </c>
      <c r="O64" s="554">
        <v>11336717.52</v>
      </c>
      <c r="P64" s="180">
        <f t="shared" si="1"/>
        <v>1</v>
      </c>
      <c r="Q64" s="963"/>
      <c r="R64" s="292" t="s">
        <v>542</v>
      </c>
      <c r="S64" s="316">
        <f t="shared" si="4"/>
        <v>0</v>
      </c>
      <c r="T64" s="5">
        <f t="shared" si="5"/>
        <v>0</v>
      </c>
    </row>
    <row r="65" spans="1:20" ht="77.25" customHeight="1" x14ac:dyDescent="0.25">
      <c r="A65" s="985"/>
      <c r="B65" s="947"/>
      <c r="C65" s="947"/>
      <c r="D65" s="895"/>
      <c r="E65" s="1127"/>
      <c r="F65" s="1132"/>
      <c r="G65" s="1137"/>
      <c r="H65" s="971"/>
      <c r="I65" s="1134"/>
      <c r="J65" s="619" t="s">
        <v>384</v>
      </c>
      <c r="K65" s="314" t="s">
        <v>342</v>
      </c>
      <c r="L65" s="541">
        <v>0</v>
      </c>
      <c r="M65" s="541">
        <v>0</v>
      </c>
      <c r="N65" s="553">
        <v>0</v>
      </c>
      <c r="O65" s="554">
        <v>0</v>
      </c>
      <c r="P65" s="313">
        <v>0</v>
      </c>
      <c r="Q65" s="965"/>
      <c r="R65" s="595" t="s">
        <v>543</v>
      </c>
      <c r="S65" s="316" t="e">
        <f t="shared" si="4"/>
        <v>#DIV/0!</v>
      </c>
      <c r="T65" s="5">
        <f t="shared" si="5"/>
        <v>0</v>
      </c>
    </row>
    <row r="66" spans="1:20" ht="50.25" customHeight="1" x14ac:dyDescent="0.25">
      <c r="A66" s="898">
        <v>13</v>
      </c>
      <c r="B66" s="945" t="s">
        <v>4</v>
      </c>
      <c r="C66" s="1052" t="s">
        <v>20</v>
      </c>
      <c r="D66" s="984" t="s">
        <v>461</v>
      </c>
      <c r="E66" s="1053" t="s">
        <v>53</v>
      </c>
      <c r="F66" s="939" t="s">
        <v>16</v>
      </c>
      <c r="G66" s="929">
        <v>1548180.56</v>
      </c>
      <c r="H66" s="951" t="s">
        <v>423</v>
      </c>
      <c r="I66" s="945" t="s">
        <v>229</v>
      </c>
      <c r="J66" s="618" t="s">
        <v>129</v>
      </c>
      <c r="K66" s="942" t="s">
        <v>214</v>
      </c>
      <c r="L66" s="541">
        <v>1105</v>
      </c>
      <c r="M66" s="541">
        <f t="shared" si="0"/>
        <v>940</v>
      </c>
      <c r="N66" s="182">
        <v>940</v>
      </c>
      <c r="O66" s="554">
        <v>0</v>
      </c>
      <c r="P66" s="180">
        <f t="shared" si="1"/>
        <v>0.85067873303167418</v>
      </c>
      <c r="Q66" s="962">
        <f>(M66+M67)/G66</f>
        <v>1.1788030719104235E-3</v>
      </c>
      <c r="R66" s="1120" t="s">
        <v>765</v>
      </c>
      <c r="S66" s="316">
        <f t="shared" si="4"/>
        <v>0.14932126696832579</v>
      </c>
      <c r="T66" s="5">
        <f t="shared" si="5"/>
        <v>165</v>
      </c>
    </row>
    <row r="67" spans="1:20" ht="116.25" customHeight="1" x14ac:dyDescent="0.25">
      <c r="A67" s="985"/>
      <c r="B67" s="947"/>
      <c r="C67" s="947"/>
      <c r="D67" s="895"/>
      <c r="E67" s="997"/>
      <c r="F67" s="941"/>
      <c r="G67" s="937"/>
      <c r="H67" s="934"/>
      <c r="I67" s="947"/>
      <c r="J67" s="475" t="s">
        <v>133</v>
      </c>
      <c r="K67" s="943"/>
      <c r="L67" s="541">
        <v>885</v>
      </c>
      <c r="M67" s="541">
        <f t="shared" si="0"/>
        <v>885</v>
      </c>
      <c r="N67" s="182">
        <v>885</v>
      </c>
      <c r="O67" s="554">
        <v>0</v>
      </c>
      <c r="P67" s="280">
        <f t="shared" si="1"/>
        <v>1</v>
      </c>
      <c r="Q67" s="965"/>
      <c r="R67" s="1092"/>
      <c r="S67" s="316">
        <f t="shared" si="4"/>
        <v>0</v>
      </c>
      <c r="T67" s="5">
        <f t="shared" si="5"/>
        <v>0</v>
      </c>
    </row>
    <row r="68" spans="1:20" ht="116.25" customHeight="1" x14ac:dyDescent="0.25">
      <c r="A68" s="278">
        <v>14</v>
      </c>
      <c r="B68" s="188" t="s">
        <v>4</v>
      </c>
      <c r="C68" s="188" t="s">
        <v>168</v>
      </c>
      <c r="D68" s="447" t="s">
        <v>460</v>
      </c>
      <c r="E68" s="233" t="s">
        <v>254</v>
      </c>
      <c r="F68" s="191" t="s">
        <v>10</v>
      </c>
      <c r="G68" s="305">
        <v>24132550</v>
      </c>
      <c r="H68" s="402" t="s">
        <v>421</v>
      </c>
      <c r="I68" s="302" t="s">
        <v>149</v>
      </c>
      <c r="J68" s="219" t="s">
        <v>252</v>
      </c>
      <c r="K68" s="234" t="s">
        <v>258</v>
      </c>
      <c r="L68" s="541">
        <v>43066.02</v>
      </c>
      <c r="M68" s="541">
        <f t="shared" si="0"/>
        <v>0</v>
      </c>
      <c r="N68" s="182">
        <v>0</v>
      </c>
      <c r="O68" s="545">
        <v>0</v>
      </c>
      <c r="P68" s="180">
        <f t="shared" si="1"/>
        <v>0</v>
      </c>
      <c r="Q68" s="180">
        <f>M68/G68</f>
        <v>0</v>
      </c>
      <c r="R68" s="282" t="s">
        <v>544</v>
      </c>
      <c r="S68" s="316">
        <f t="shared" si="4"/>
        <v>1</v>
      </c>
      <c r="T68" s="5">
        <f t="shared" si="5"/>
        <v>43066.02</v>
      </c>
    </row>
    <row r="69" spans="1:20" ht="409.6" customHeight="1" x14ac:dyDescent="0.25">
      <c r="A69" s="898">
        <v>15</v>
      </c>
      <c r="B69" s="896" t="s">
        <v>4</v>
      </c>
      <c r="C69" s="901" t="s">
        <v>21</v>
      </c>
      <c r="D69" s="888" t="s">
        <v>460</v>
      </c>
      <c r="E69" s="892" t="s">
        <v>54</v>
      </c>
      <c r="F69" s="939" t="s">
        <v>10</v>
      </c>
      <c r="G69" s="956">
        <v>53089709.939999998</v>
      </c>
      <c r="H69" s="918" t="s">
        <v>422</v>
      </c>
      <c r="I69" s="926" t="s">
        <v>332</v>
      </c>
      <c r="J69" s="1138" t="s">
        <v>129</v>
      </c>
      <c r="K69" s="491" t="s">
        <v>215</v>
      </c>
      <c r="L69" s="1106">
        <v>459110.99</v>
      </c>
      <c r="M69" s="1106">
        <f t="shared" si="0"/>
        <v>93168</v>
      </c>
      <c r="N69" s="1044">
        <v>93168</v>
      </c>
      <c r="O69" s="1095">
        <v>0</v>
      </c>
      <c r="P69" s="962">
        <f t="shared" si="1"/>
        <v>0.2029313216832383</v>
      </c>
      <c r="Q69" s="962">
        <f>(M69+M71+M72+M74+M75+M76)/G69</f>
        <v>2.6878854708619264E-3</v>
      </c>
      <c r="R69" s="1120" t="s">
        <v>766</v>
      </c>
      <c r="S69" s="316">
        <f t="shared" si="4"/>
        <v>0.79706867831676165</v>
      </c>
      <c r="T69" s="5">
        <f t="shared" si="5"/>
        <v>365942.99</v>
      </c>
    </row>
    <row r="70" spans="1:20" ht="120" customHeight="1" x14ac:dyDescent="0.25">
      <c r="A70" s="899"/>
      <c r="B70" s="900"/>
      <c r="C70" s="902"/>
      <c r="D70" s="889"/>
      <c r="E70" s="893"/>
      <c r="F70" s="940"/>
      <c r="G70" s="957"/>
      <c r="H70" s="919"/>
      <c r="I70" s="953"/>
      <c r="J70" s="1139"/>
      <c r="K70" s="793"/>
      <c r="L70" s="1129"/>
      <c r="M70" s="1129"/>
      <c r="N70" s="1130"/>
      <c r="O70" s="1096"/>
      <c r="P70" s="965"/>
      <c r="Q70" s="963"/>
      <c r="R70" s="1092"/>
      <c r="S70" s="316"/>
      <c r="T70" s="5"/>
    </row>
    <row r="71" spans="1:20" ht="253.5" customHeight="1" x14ac:dyDescent="0.25">
      <c r="A71" s="899"/>
      <c r="B71" s="900"/>
      <c r="C71" s="900"/>
      <c r="D71" s="890"/>
      <c r="E71" s="893"/>
      <c r="F71" s="940"/>
      <c r="G71" s="957"/>
      <c r="H71" s="919"/>
      <c r="I71" s="953"/>
      <c r="J71" s="489" t="s">
        <v>376</v>
      </c>
      <c r="K71" s="492"/>
      <c r="L71" s="555">
        <v>103933</v>
      </c>
      <c r="M71" s="541">
        <f t="shared" si="0"/>
        <v>26463</v>
      </c>
      <c r="N71" s="487">
        <v>26463</v>
      </c>
      <c r="O71" s="556">
        <v>0</v>
      </c>
      <c r="P71" s="594">
        <f>M71/L71</f>
        <v>0.25461595450915492</v>
      </c>
      <c r="Q71" s="963"/>
      <c r="R71" s="593" t="s">
        <v>767</v>
      </c>
      <c r="S71" s="316"/>
      <c r="T71" s="5"/>
    </row>
    <row r="72" spans="1:20" ht="409.6" customHeight="1" x14ac:dyDescent="0.25">
      <c r="A72" s="874"/>
      <c r="B72" s="900"/>
      <c r="C72" s="900"/>
      <c r="D72" s="890"/>
      <c r="E72" s="893"/>
      <c r="F72" s="955"/>
      <c r="G72" s="930"/>
      <c r="H72" s="952"/>
      <c r="I72" s="894"/>
      <c r="J72" s="960" t="s">
        <v>567</v>
      </c>
      <c r="K72" s="948" t="s">
        <v>355</v>
      </c>
      <c r="L72" s="1106">
        <v>17087.400000000001</v>
      </c>
      <c r="M72" s="1106">
        <f t="shared" si="0"/>
        <v>16441</v>
      </c>
      <c r="N72" s="1044">
        <v>16441</v>
      </c>
      <c r="O72" s="1142">
        <v>0</v>
      </c>
      <c r="P72" s="962">
        <f t="shared" si="1"/>
        <v>0.9621709563772135</v>
      </c>
      <c r="Q72" s="1122"/>
      <c r="R72" s="1140" t="s">
        <v>768</v>
      </c>
      <c r="S72" s="316"/>
      <c r="T72" s="5"/>
    </row>
    <row r="73" spans="1:20" ht="105" customHeight="1" x14ac:dyDescent="0.25">
      <c r="A73" s="874"/>
      <c r="B73" s="900"/>
      <c r="C73" s="900"/>
      <c r="D73" s="890"/>
      <c r="E73" s="893"/>
      <c r="F73" s="955"/>
      <c r="G73" s="930"/>
      <c r="H73" s="952"/>
      <c r="I73" s="894"/>
      <c r="J73" s="961"/>
      <c r="K73" s="949"/>
      <c r="L73" s="1129"/>
      <c r="M73" s="1129"/>
      <c r="N73" s="1130"/>
      <c r="O73" s="1143"/>
      <c r="P73" s="965"/>
      <c r="Q73" s="1122"/>
      <c r="R73" s="1141"/>
      <c r="S73" s="316"/>
      <c r="T73" s="5"/>
    </row>
    <row r="74" spans="1:20" ht="258.75" customHeight="1" x14ac:dyDescent="0.25">
      <c r="A74" s="874"/>
      <c r="B74" s="900"/>
      <c r="C74" s="900"/>
      <c r="D74" s="890"/>
      <c r="E74" s="893"/>
      <c r="F74" s="955"/>
      <c r="G74" s="930"/>
      <c r="H74" s="952"/>
      <c r="I74" s="894"/>
      <c r="J74" s="103" t="s">
        <v>376</v>
      </c>
      <c r="K74" s="950"/>
      <c r="L74" s="548">
        <v>16342</v>
      </c>
      <c r="M74" s="541">
        <f t="shared" si="0"/>
        <v>2670</v>
      </c>
      <c r="N74" s="391">
        <v>2670</v>
      </c>
      <c r="O74" s="552">
        <v>0</v>
      </c>
      <c r="P74" s="640">
        <f t="shared" si="1"/>
        <v>0.1633826948965855</v>
      </c>
      <c r="Q74" s="1122"/>
      <c r="R74" s="596" t="s">
        <v>769</v>
      </c>
      <c r="S74" s="316"/>
      <c r="T74" s="5"/>
    </row>
    <row r="75" spans="1:20" ht="191.25" customHeight="1" x14ac:dyDescent="0.25">
      <c r="A75" s="874"/>
      <c r="B75" s="890"/>
      <c r="C75" s="890"/>
      <c r="D75" s="890"/>
      <c r="E75" s="894"/>
      <c r="F75" s="955"/>
      <c r="G75" s="930"/>
      <c r="H75" s="952"/>
      <c r="I75" s="894"/>
      <c r="J75" s="331" t="s">
        <v>600</v>
      </c>
      <c r="K75" s="350" t="s">
        <v>370</v>
      </c>
      <c r="L75" s="541">
        <v>3957.06</v>
      </c>
      <c r="M75" s="541">
        <f t="shared" si="0"/>
        <v>3957.06</v>
      </c>
      <c r="N75" s="182">
        <v>3957.06</v>
      </c>
      <c r="O75" s="200">
        <v>0</v>
      </c>
      <c r="P75" s="348">
        <f t="shared" si="1"/>
        <v>1</v>
      </c>
      <c r="Q75" s="1122"/>
      <c r="R75" s="469" t="s">
        <v>770</v>
      </c>
      <c r="S75" s="316"/>
      <c r="T75" s="5"/>
    </row>
    <row r="76" spans="1:20" ht="210" x14ac:dyDescent="0.25">
      <c r="A76" s="875"/>
      <c r="B76" s="891"/>
      <c r="C76" s="891"/>
      <c r="D76" s="891"/>
      <c r="E76" s="895"/>
      <c r="F76" s="954"/>
      <c r="G76" s="931"/>
      <c r="H76" s="934"/>
      <c r="I76" s="895"/>
      <c r="J76" s="331" t="s">
        <v>600</v>
      </c>
      <c r="K76" s="468" t="s">
        <v>506</v>
      </c>
      <c r="L76" s="541">
        <v>139516.79999999999</v>
      </c>
      <c r="M76" s="541">
        <f t="shared" si="0"/>
        <v>0</v>
      </c>
      <c r="N76" s="182">
        <v>0</v>
      </c>
      <c r="O76" s="200">
        <v>0</v>
      </c>
      <c r="P76" s="467">
        <f t="shared" si="1"/>
        <v>0</v>
      </c>
      <c r="Q76" s="964"/>
      <c r="R76" s="349" t="s">
        <v>692</v>
      </c>
      <c r="S76" s="316"/>
      <c r="T76" s="5"/>
    </row>
    <row r="77" spans="1:20" ht="129.75" customHeight="1" x14ac:dyDescent="0.25">
      <c r="A77" s="898">
        <v>16</v>
      </c>
      <c r="B77" s="896" t="s">
        <v>4</v>
      </c>
      <c r="C77" s="897" t="s">
        <v>169</v>
      </c>
      <c r="D77" s="888" t="s">
        <v>463</v>
      </c>
      <c r="E77" s="892" t="s">
        <v>55</v>
      </c>
      <c r="F77" s="939" t="s">
        <v>23</v>
      </c>
      <c r="G77" s="956">
        <v>168042284</v>
      </c>
      <c r="H77" s="918" t="s">
        <v>70</v>
      </c>
      <c r="I77" s="926" t="s">
        <v>333</v>
      </c>
      <c r="J77" s="633" t="s">
        <v>601</v>
      </c>
      <c r="K77" s="274" t="s">
        <v>273</v>
      </c>
      <c r="L77" s="557">
        <v>277298</v>
      </c>
      <c r="M77" s="293">
        <f t="shared" si="0"/>
        <v>277298</v>
      </c>
      <c r="N77" s="610">
        <v>277298</v>
      </c>
      <c r="O77" s="546">
        <v>0</v>
      </c>
      <c r="P77" s="180">
        <f t="shared" si="1"/>
        <v>1</v>
      </c>
      <c r="Q77" s="962">
        <f>(M77+M78)/G77</f>
        <v>1.6501680017631754E-3</v>
      </c>
      <c r="R77" s="282" t="s">
        <v>771</v>
      </c>
      <c r="S77" s="316">
        <f t="shared" si="4"/>
        <v>0</v>
      </c>
      <c r="T77" s="5">
        <f t="shared" si="5"/>
        <v>0</v>
      </c>
    </row>
    <row r="78" spans="1:20" ht="188.25" customHeight="1" x14ac:dyDescent="0.25">
      <c r="A78" s="875"/>
      <c r="B78" s="891"/>
      <c r="C78" s="891"/>
      <c r="D78" s="891"/>
      <c r="E78" s="895"/>
      <c r="F78" s="954"/>
      <c r="G78" s="931"/>
      <c r="H78" s="934"/>
      <c r="I78" s="895"/>
      <c r="J78" s="454" t="s">
        <v>474</v>
      </c>
      <c r="K78" s="455" t="s">
        <v>475</v>
      </c>
      <c r="L78" s="557">
        <v>343640.98</v>
      </c>
      <c r="M78" s="541">
        <f t="shared" si="0"/>
        <v>0</v>
      </c>
      <c r="N78" s="486">
        <v>0</v>
      </c>
      <c r="O78" s="546">
        <v>0</v>
      </c>
      <c r="P78" s="453">
        <f t="shared" si="1"/>
        <v>0</v>
      </c>
      <c r="Q78" s="965"/>
      <c r="R78" s="282" t="s">
        <v>750</v>
      </c>
      <c r="S78" s="316"/>
      <c r="T78" s="5"/>
    </row>
    <row r="79" spans="1:20" ht="162.75" customHeight="1" x14ac:dyDescent="0.25">
      <c r="A79" s="278">
        <v>17</v>
      </c>
      <c r="B79" s="188" t="s">
        <v>4</v>
      </c>
      <c r="C79" s="194" t="s">
        <v>170</v>
      </c>
      <c r="D79" s="194" t="s">
        <v>459</v>
      </c>
      <c r="E79" s="192" t="s">
        <v>390</v>
      </c>
      <c r="F79" s="195" t="s">
        <v>8</v>
      </c>
      <c r="G79" s="193">
        <v>44850000</v>
      </c>
      <c r="H79" s="402" t="s">
        <v>70</v>
      </c>
      <c r="I79" s="310" t="s">
        <v>147</v>
      </c>
      <c r="J79" s="633" t="s">
        <v>597</v>
      </c>
      <c r="K79" s="197" t="s">
        <v>274</v>
      </c>
      <c r="L79" s="198">
        <v>9250.01</v>
      </c>
      <c r="M79" s="541">
        <f t="shared" si="0"/>
        <v>8500.01</v>
      </c>
      <c r="N79" s="182">
        <v>8500.01</v>
      </c>
      <c r="O79" s="143">
        <v>0</v>
      </c>
      <c r="P79" s="180">
        <f t="shared" si="1"/>
        <v>0.9189190065740469</v>
      </c>
      <c r="Q79" s="180">
        <f>M79/G79</f>
        <v>1.8952084726867337E-4</v>
      </c>
      <c r="R79" s="282" t="s">
        <v>545</v>
      </c>
      <c r="S79" s="316">
        <f t="shared" si="4"/>
        <v>8.1080993425953055E-2</v>
      </c>
      <c r="T79" s="5">
        <f t="shared" si="5"/>
        <v>750</v>
      </c>
    </row>
    <row r="80" spans="1:20" ht="409.5" x14ac:dyDescent="0.25">
      <c r="A80" s="279">
        <v>18</v>
      </c>
      <c r="B80" s="194" t="s">
        <v>4</v>
      </c>
      <c r="C80" s="194" t="s">
        <v>171</v>
      </c>
      <c r="D80" s="194" t="s">
        <v>459</v>
      </c>
      <c r="E80" s="192" t="s">
        <v>391</v>
      </c>
      <c r="F80" s="195" t="s">
        <v>8</v>
      </c>
      <c r="G80" s="193">
        <v>32000000</v>
      </c>
      <c r="H80" s="402" t="s">
        <v>70</v>
      </c>
      <c r="I80" s="310" t="s">
        <v>334</v>
      </c>
      <c r="J80" s="633" t="s">
        <v>597</v>
      </c>
      <c r="K80" s="199" t="s">
        <v>216</v>
      </c>
      <c r="L80" s="198">
        <v>25876.89</v>
      </c>
      <c r="M80" s="541">
        <f t="shared" si="0"/>
        <v>16023.96</v>
      </c>
      <c r="N80" s="182">
        <v>16023.96</v>
      </c>
      <c r="O80" s="200">
        <v>0</v>
      </c>
      <c r="P80" s="180">
        <f t="shared" si="1"/>
        <v>0.6192382469454405</v>
      </c>
      <c r="Q80" s="180">
        <f>M80/G80</f>
        <v>5.0074875000000001E-4</v>
      </c>
      <c r="R80" s="733" t="s">
        <v>638</v>
      </c>
      <c r="S80" s="316">
        <f t="shared" si="4"/>
        <v>0.3807617530545595</v>
      </c>
      <c r="T80" s="5">
        <f t="shared" si="5"/>
        <v>9852.93</v>
      </c>
    </row>
    <row r="81" spans="1:20" ht="360" x14ac:dyDescent="0.25">
      <c r="A81" s="898">
        <v>19</v>
      </c>
      <c r="B81" s="896" t="s">
        <v>4</v>
      </c>
      <c r="C81" s="896" t="s">
        <v>172</v>
      </c>
      <c r="D81" s="888" t="s">
        <v>464</v>
      </c>
      <c r="E81" s="995" t="s">
        <v>183</v>
      </c>
      <c r="F81" s="939" t="s">
        <v>28</v>
      </c>
      <c r="G81" s="929">
        <v>144128467</v>
      </c>
      <c r="H81" s="932" t="s">
        <v>424</v>
      </c>
      <c r="I81" s="926" t="s">
        <v>184</v>
      </c>
      <c r="J81" s="500" t="s">
        <v>129</v>
      </c>
      <c r="K81" s="924" t="s">
        <v>358</v>
      </c>
      <c r="L81" s="608">
        <v>9222024</v>
      </c>
      <c r="M81" s="608">
        <f t="shared" si="0"/>
        <v>9222024</v>
      </c>
      <c r="N81" s="501">
        <v>9222024</v>
      </c>
      <c r="O81" s="609">
        <v>0</v>
      </c>
      <c r="P81" s="287">
        <f t="shared" si="1"/>
        <v>1</v>
      </c>
      <c r="Q81" s="962">
        <f>(M81+M82+M83)/G81</f>
        <v>6.3984750493460807E-2</v>
      </c>
      <c r="R81" s="593" t="s">
        <v>633</v>
      </c>
      <c r="S81" s="316">
        <f t="shared" si="4"/>
        <v>0</v>
      </c>
      <c r="T81" s="5">
        <f t="shared" si="5"/>
        <v>0</v>
      </c>
    </row>
    <row r="82" spans="1:20" ht="90" x14ac:dyDescent="0.25">
      <c r="A82" s="874"/>
      <c r="B82" s="900"/>
      <c r="C82" s="900"/>
      <c r="D82" s="890"/>
      <c r="E82" s="894"/>
      <c r="F82" s="955"/>
      <c r="G82" s="930"/>
      <c r="H82" s="933"/>
      <c r="I82" s="894"/>
      <c r="J82" s="725" t="s">
        <v>625</v>
      </c>
      <c r="K82" s="925"/>
      <c r="L82" s="541">
        <v>0</v>
      </c>
      <c r="M82" s="541">
        <v>0</v>
      </c>
      <c r="N82" s="486">
        <v>0</v>
      </c>
      <c r="O82" s="546">
        <v>0</v>
      </c>
      <c r="P82" s="330">
        <v>0</v>
      </c>
      <c r="Q82" s="963"/>
      <c r="R82" s="282" t="s">
        <v>624</v>
      </c>
      <c r="S82" s="316"/>
      <c r="T82" s="5"/>
    </row>
    <row r="83" spans="1:20" ht="119.25" customHeight="1" x14ac:dyDescent="0.25">
      <c r="A83" s="875"/>
      <c r="B83" s="891"/>
      <c r="C83" s="891"/>
      <c r="D83" s="891"/>
      <c r="E83" s="895"/>
      <c r="F83" s="954"/>
      <c r="G83" s="931"/>
      <c r="H83" s="934"/>
      <c r="I83" s="895"/>
      <c r="J83" s="335" t="s">
        <v>357</v>
      </c>
      <c r="K83" s="502" t="s">
        <v>359</v>
      </c>
      <c r="L83" s="541">
        <v>0</v>
      </c>
      <c r="M83" s="541">
        <v>0</v>
      </c>
      <c r="N83" s="486">
        <v>0</v>
      </c>
      <c r="O83" s="546">
        <v>0</v>
      </c>
      <c r="P83" s="334">
        <v>0</v>
      </c>
      <c r="Q83" s="965"/>
      <c r="R83" s="282" t="s">
        <v>526</v>
      </c>
      <c r="S83" s="316"/>
      <c r="T83" s="5"/>
    </row>
    <row r="84" spans="1:20" ht="75" customHeight="1" x14ac:dyDescent="0.25">
      <c r="A84" s="278">
        <v>20</v>
      </c>
      <c r="B84" s="188" t="s">
        <v>4</v>
      </c>
      <c r="C84" s="188" t="s">
        <v>173</v>
      </c>
      <c r="D84" s="447" t="s">
        <v>462</v>
      </c>
      <c r="E84" s="312" t="s">
        <v>135</v>
      </c>
      <c r="F84" s="191" t="s">
        <v>134</v>
      </c>
      <c r="G84" s="305">
        <v>23352645</v>
      </c>
      <c r="H84" s="402" t="s">
        <v>70</v>
      </c>
      <c r="I84" s="196" t="s">
        <v>148</v>
      </c>
      <c r="J84" s="633" t="s">
        <v>602</v>
      </c>
      <c r="K84" s="201" t="s">
        <v>217</v>
      </c>
      <c r="L84" s="541">
        <v>95544.63</v>
      </c>
      <c r="M84" s="541">
        <f t="shared" si="0"/>
        <v>0</v>
      </c>
      <c r="N84" s="486">
        <v>0</v>
      </c>
      <c r="O84" s="545">
        <v>0</v>
      </c>
      <c r="P84" s="180">
        <f t="shared" si="1"/>
        <v>0</v>
      </c>
      <c r="Q84" s="180">
        <f>M84/G84</f>
        <v>0</v>
      </c>
      <c r="R84" s="292" t="s">
        <v>546</v>
      </c>
      <c r="S84" s="316">
        <f t="shared" si="4"/>
        <v>1</v>
      </c>
      <c r="T84" s="5">
        <f t="shared" si="5"/>
        <v>95544.63</v>
      </c>
    </row>
    <row r="85" spans="1:20" ht="247.5" customHeight="1" x14ac:dyDescent="0.25">
      <c r="A85" s="278">
        <v>21</v>
      </c>
      <c r="B85" s="188" t="s">
        <v>4</v>
      </c>
      <c r="C85" s="188" t="s">
        <v>29</v>
      </c>
      <c r="D85" s="447" t="s">
        <v>462</v>
      </c>
      <c r="E85" s="129" t="s">
        <v>744</v>
      </c>
      <c r="F85" s="202" t="s">
        <v>16</v>
      </c>
      <c r="G85" s="305">
        <v>17728510.969999999</v>
      </c>
      <c r="H85" s="402" t="s">
        <v>70</v>
      </c>
      <c r="I85" s="129" t="s">
        <v>148</v>
      </c>
      <c r="J85" s="619" t="s">
        <v>384</v>
      </c>
      <c r="K85" s="183" t="s">
        <v>218</v>
      </c>
      <c r="L85" s="185">
        <v>15000</v>
      </c>
      <c r="M85" s="541">
        <f t="shared" si="0"/>
        <v>15000</v>
      </c>
      <c r="N85" s="298">
        <v>15000</v>
      </c>
      <c r="O85" s="216">
        <v>0</v>
      </c>
      <c r="P85" s="307">
        <f>M85/L85</f>
        <v>1</v>
      </c>
      <c r="Q85" s="307">
        <f>M85/G85</f>
        <v>8.4609474678289923E-4</v>
      </c>
      <c r="R85" s="292" t="s">
        <v>721</v>
      </c>
      <c r="S85" s="316">
        <f t="shared" si="4"/>
        <v>0</v>
      </c>
      <c r="T85" s="5">
        <f t="shared" si="5"/>
        <v>0</v>
      </c>
    </row>
    <row r="86" spans="1:20" ht="165" x14ac:dyDescent="0.25">
      <c r="A86" s="903">
        <v>22</v>
      </c>
      <c r="B86" s="1019" t="s">
        <v>4</v>
      </c>
      <c r="C86" s="1020" t="s">
        <v>143</v>
      </c>
      <c r="D86" s="984" t="s">
        <v>465</v>
      </c>
      <c r="E86" s="1016" t="s">
        <v>185</v>
      </c>
      <c r="F86" s="904" t="s">
        <v>10</v>
      </c>
      <c r="G86" s="929">
        <v>2279938.87</v>
      </c>
      <c r="H86" s="978" t="s">
        <v>421</v>
      </c>
      <c r="I86" s="976" t="s">
        <v>253</v>
      </c>
      <c r="J86" s="181" t="s">
        <v>129</v>
      </c>
      <c r="K86" s="973" t="s">
        <v>231</v>
      </c>
      <c r="L86" s="185">
        <v>82379</v>
      </c>
      <c r="M86" s="541">
        <f t="shared" si="0"/>
        <v>82379</v>
      </c>
      <c r="N86" s="298">
        <v>82379</v>
      </c>
      <c r="O86" s="143">
        <v>0</v>
      </c>
      <c r="P86" s="180">
        <f t="shared" si="1"/>
        <v>1</v>
      </c>
      <c r="Q86" s="962">
        <f>(M86+M87)/G86</f>
        <v>4.2461226164366414E-2</v>
      </c>
      <c r="R86" s="282" t="s">
        <v>772</v>
      </c>
      <c r="S86" s="316">
        <f t="shared" si="4"/>
        <v>0</v>
      </c>
      <c r="T86" s="5">
        <f t="shared" si="5"/>
        <v>0</v>
      </c>
    </row>
    <row r="87" spans="1:20" ht="105" x14ac:dyDescent="0.25">
      <c r="A87" s="903"/>
      <c r="B87" s="1019"/>
      <c r="C87" s="1019"/>
      <c r="D87" s="895"/>
      <c r="E87" s="1016"/>
      <c r="F87" s="904"/>
      <c r="G87" s="937"/>
      <c r="H87" s="934"/>
      <c r="I87" s="976"/>
      <c r="J87" s="181" t="s">
        <v>137</v>
      </c>
      <c r="K87" s="974"/>
      <c r="L87" s="185">
        <v>82379</v>
      </c>
      <c r="M87" s="541">
        <f t="shared" si="0"/>
        <v>14430</v>
      </c>
      <c r="N87" s="298">
        <v>14430</v>
      </c>
      <c r="O87" s="143">
        <v>0</v>
      </c>
      <c r="P87" s="180">
        <f t="shared" si="1"/>
        <v>0.17516600104395538</v>
      </c>
      <c r="Q87" s="965"/>
      <c r="R87" s="282" t="s">
        <v>773</v>
      </c>
      <c r="S87" s="316">
        <f t="shared" si="4"/>
        <v>0.82483399895604459</v>
      </c>
      <c r="T87" s="5">
        <f t="shared" si="5"/>
        <v>67949</v>
      </c>
    </row>
    <row r="88" spans="1:20" ht="150" x14ac:dyDescent="0.25">
      <c r="A88" s="903">
        <v>23</v>
      </c>
      <c r="B88" s="1019" t="s">
        <v>4</v>
      </c>
      <c r="C88" s="1020" t="s">
        <v>144</v>
      </c>
      <c r="D88" s="984" t="s">
        <v>465</v>
      </c>
      <c r="E88" s="1016" t="s">
        <v>186</v>
      </c>
      <c r="F88" s="904" t="s">
        <v>10</v>
      </c>
      <c r="G88" s="929">
        <v>593179</v>
      </c>
      <c r="H88" s="978" t="s">
        <v>421</v>
      </c>
      <c r="I88" s="976" t="s">
        <v>253</v>
      </c>
      <c r="J88" s="285" t="s">
        <v>129</v>
      </c>
      <c r="K88" s="973" t="s">
        <v>208</v>
      </c>
      <c r="L88" s="185">
        <v>12000</v>
      </c>
      <c r="M88" s="541">
        <f t="shared" si="0"/>
        <v>12000</v>
      </c>
      <c r="N88" s="298">
        <v>12000</v>
      </c>
      <c r="O88" s="143">
        <v>0</v>
      </c>
      <c r="P88" s="287">
        <f t="shared" si="1"/>
        <v>1</v>
      </c>
      <c r="Q88" s="962">
        <f>(M88+M89)/G88</f>
        <v>2.2531141527262429E-2</v>
      </c>
      <c r="R88" s="292" t="s">
        <v>724</v>
      </c>
      <c r="S88" s="316">
        <f t="shared" si="4"/>
        <v>0</v>
      </c>
      <c r="T88" s="5">
        <f t="shared" si="5"/>
        <v>0</v>
      </c>
    </row>
    <row r="89" spans="1:20" ht="90" x14ac:dyDescent="0.25">
      <c r="A89" s="903"/>
      <c r="B89" s="1019"/>
      <c r="C89" s="1019"/>
      <c r="D89" s="895"/>
      <c r="E89" s="1016"/>
      <c r="F89" s="904"/>
      <c r="G89" s="937"/>
      <c r="H89" s="934"/>
      <c r="I89" s="976"/>
      <c r="J89" s="285" t="s">
        <v>137</v>
      </c>
      <c r="K89" s="974"/>
      <c r="L89" s="185">
        <v>12000</v>
      </c>
      <c r="M89" s="541">
        <f t="shared" si="0"/>
        <v>1365</v>
      </c>
      <c r="N89" s="298">
        <v>1365</v>
      </c>
      <c r="O89" s="143">
        <v>0</v>
      </c>
      <c r="P89" s="287">
        <f t="shared" si="1"/>
        <v>0.11375</v>
      </c>
      <c r="Q89" s="965"/>
      <c r="R89" s="292" t="s">
        <v>725</v>
      </c>
      <c r="S89" s="316">
        <f t="shared" si="4"/>
        <v>0.88624999999999998</v>
      </c>
      <c r="T89" s="5">
        <f t="shared" si="5"/>
        <v>10635</v>
      </c>
    </row>
    <row r="90" spans="1:20" ht="214.5" customHeight="1" x14ac:dyDescent="0.25">
      <c r="A90" s="898">
        <v>24</v>
      </c>
      <c r="B90" s="907" t="s">
        <v>4</v>
      </c>
      <c r="C90" s="907" t="s">
        <v>303</v>
      </c>
      <c r="D90" s="984" t="s">
        <v>458</v>
      </c>
      <c r="E90" s="935" t="s">
        <v>708</v>
      </c>
      <c r="F90" s="905" t="s">
        <v>8</v>
      </c>
      <c r="G90" s="1022">
        <v>3125929.01</v>
      </c>
      <c r="H90" s="918" t="s">
        <v>425</v>
      </c>
      <c r="I90" s="926" t="s">
        <v>335</v>
      </c>
      <c r="J90" s="633" t="s">
        <v>597</v>
      </c>
      <c r="K90" s="351" t="s">
        <v>305</v>
      </c>
      <c r="L90" s="291">
        <v>152732.25</v>
      </c>
      <c r="M90" s="541">
        <f t="shared" si="0"/>
        <v>152732.25</v>
      </c>
      <c r="N90" s="235">
        <v>152732.25</v>
      </c>
      <c r="O90" s="289">
        <v>0</v>
      </c>
      <c r="P90" s="287">
        <f t="shared" si="1"/>
        <v>1</v>
      </c>
      <c r="Q90" s="962">
        <f>(M90+M91)/G90</f>
        <v>4.9225094206474002E-2</v>
      </c>
      <c r="R90" s="597" t="s">
        <v>775</v>
      </c>
      <c r="S90" s="316">
        <f t="shared" si="4"/>
        <v>0</v>
      </c>
      <c r="T90" s="5">
        <f t="shared" si="5"/>
        <v>0</v>
      </c>
    </row>
    <row r="91" spans="1:20" ht="149.25" customHeight="1" x14ac:dyDescent="0.25">
      <c r="A91" s="875"/>
      <c r="B91" s="908"/>
      <c r="C91" s="908"/>
      <c r="D91" s="895"/>
      <c r="E91" s="936"/>
      <c r="F91" s="906"/>
      <c r="G91" s="1024"/>
      <c r="H91" s="971"/>
      <c r="I91" s="977"/>
      <c r="J91" s="633" t="s">
        <v>597</v>
      </c>
      <c r="K91" s="792" t="s">
        <v>711</v>
      </c>
      <c r="L91" s="291">
        <v>1141.9000000000001</v>
      </c>
      <c r="M91" s="541">
        <f t="shared" si="0"/>
        <v>1141.9000000000001</v>
      </c>
      <c r="N91" s="235">
        <v>1141.9000000000001</v>
      </c>
      <c r="O91" s="289">
        <v>0</v>
      </c>
      <c r="P91" s="287">
        <f t="shared" si="1"/>
        <v>1</v>
      </c>
      <c r="Q91" s="965"/>
      <c r="R91" s="597" t="s">
        <v>774</v>
      </c>
      <c r="S91" s="316">
        <f t="shared" si="4"/>
        <v>0</v>
      </c>
      <c r="T91" s="5">
        <f t="shared" si="5"/>
        <v>0</v>
      </c>
    </row>
    <row r="92" spans="1:20" ht="210" x14ac:dyDescent="0.25">
      <c r="A92" s="283">
        <v>25</v>
      </c>
      <c r="B92" s="286" t="s">
        <v>4</v>
      </c>
      <c r="C92" s="406" t="s">
        <v>306</v>
      </c>
      <c r="D92" s="448" t="s">
        <v>462</v>
      </c>
      <c r="E92" s="645" t="s">
        <v>707</v>
      </c>
      <c r="F92" s="288" t="s">
        <v>28</v>
      </c>
      <c r="G92" s="305">
        <v>34401221.119999997</v>
      </c>
      <c r="H92" s="409" t="s">
        <v>70</v>
      </c>
      <c r="I92" s="197" t="s">
        <v>148</v>
      </c>
      <c r="J92" s="634" t="s">
        <v>602</v>
      </c>
      <c r="K92" s="303" t="s">
        <v>304</v>
      </c>
      <c r="L92" s="558">
        <v>75625</v>
      </c>
      <c r="M92" s="541">
        <f t="shared" si="0"/>
        <v>75625</v>
      </c>
      <c r="N92" s="235">
        <v>75625</v>
      </c>
      <c r="O92" s="559">
        <v>0</v>
      </c>
      <c r="P92" s="287">
        <f>M92/L92</f>
        <v>1</v>
      </c>
      <c r="Q92" s="284">
        <f>M92/G92</f>
        <v>2.1983231274320535E-3</v>
      </c>
      <c r="R92" s="597" t="s">
        <v>632</v>
      </c>
      <c r="S92" s="316">
        <f t="shared" si="4"/>
        <v>0</v>
      </c>
      <c r="T92" s="5">
        <f t="shared" si="5"/>
        <v>0</v>
      </c>
    </row>
    <row r="93" spans="1:20" ht="210" x14ac:dyDescent="0.25">
      <c r="A93" s="1014">
        <v>26</v>
      </c>
      <c r="B93" s="1015" t="s">
        <v>4</v>
      </c>
      <c r="C93" s="1015" t="s">
        <v>307</v>
      </c>
      <c r="D93" s="984" t="s">
        <v>466</v>
      </c>
      <c r="E93" s="1017" t="s">
        <v>392</v>
      </c>
      <c r="F93" s="1013" t="s">
        <v>8</v>
      </c>
      <c r="G93" s="956">
        <v>40000000</v>
      </c>
      <c r="H93" s="918" t="s">
        <v>426</v>
      </c>
      <c r="I93" s="926" t="s">
        <v>336</v>
      </c>
      <c r="J93" s="979" t="s">
        <v>597</v>
      </c>
      <c r="K93" s="303" t="s">
        <v>320</v>
      </c>
      <c r="L93" s="558">
        <v>106552.6</v>
      </c>
      <c r="M93" s="541">
        <f t="shared" si="0"/>
        <v>106552.6</v>
      </c>
      <c r="N93" s="466">
        <v>106552.6</v>
      </c>
      <c r="O93" s="560">
        <v>0</v>
      </c>
      <c r="P93" s="287">
        <f>M93/L93</f>
        <v>1</v>
      </c>
      <c r="Q93" s="962">
        <f>(M93+M94+M95+M96+M97+M98+M99+M100)/G93</f>
        <v>5.0362121250000003E-2</v>
      </c>
      <c r="R93" s="597" t="s">
        <v>549</v>
      </c>
      <c r="S93" s="316">
        <f t="shared" si="4"/>
        <v>0</v>
      </c>
      <c r="T93" s="5">
        <f t="shared" si="5"/>
        <v>0</v>
      </c>
    </row>
    <row r="94" spans="1:20" ht="225" x14ac:dyDescent="0.25">
      <c r="A94" s="899"/>
      <c r="B94" s="946"/>
      <c r="C94" s="1030"/>
      <c r="D94" s="894"/>
      <c r="E94" s="1018"/>
      <c r="F94" s="1031"/>
      <c r="G94" s="957"/>
      <c r="H94" s="952"/>
      <c r="I94" s="927"/>
      <c r="J94" s="980"/>
      <c r="K94" s="303" t="s">
        <v>320</v>
      </c>
      <c r="L94" s="295">
        <v>29253.88</v>
      </c>
      <c r="M94" s="541">
        <f t="shared" si="0"/>
        <v>29253.88</v>
      </c>
      <c r="N94" s="373">
        <v>29253.88</v>
      </c>
      <c r="O94" s="326">
        <v>0</v>
      </c>
      <c r="P94" s="287">
        <f>M94/L94</f>
        <v>1</v>
      </c>
      <c r="Q94" s="963"/>
      <c r="R94" s="597" t="s">
        <v>550</v>
      </c>
      <c r="S94" s="316">
        <f t="shared" si="4"/>
        <v>0</v>
      </c>
      <c r="T94" s="5">
        <f t="shared" si="5"/>
        <v>0</v>
      </c>
    </row>
    <row r="95" spans="1:20" ht="210" x14ac:dyDescent="0.25">
      <c r="A95" s="899"/>
      <c r="B95" s="946"/>
      <c r="C95" s="1030"/>
      <c r="D95" s="894"/>
      <c r="E95" s="1018"/>
      <c r="F95" s="1031"/>
      <c r="G95" s="957"/>
      <c r="H95" s="952"/>
      <c r="I95" s="927"/>
      <c r="J95" s="980"/>
      <c r="K95" s="476" t="s">
        <v>321</v>
      </c>
      <c r="L95" s="295">
        <v>593135.94999999995</v>
      </c>
      <c r="M95" s="295">
        <v>593135.94999999995</v>
      </c>
      <c r="N95" s="373">
        <v>593135.94999999995</v>
      </c>
      <c r="O95" s="326">
        <v>0</v>
      </c>
      <c r="P95" s="287">
        <f>M95/L95</f>
        <v>1</v>
      </c>
      <c r="Q95" s="963"/>
      <c r="R95" s="597" t="s">
        <v>551</v>
      </c>
      <c r="S95" s="316">
        <f t="shared" si="4"/>
        <v>0</v>
      </c>
      <c r="T95" s="5">
        <f t="shared" si="5"/>
        <v>0</v>
      </c>
    </row>
    <row r="96" spans="1:20" ht="210" x14ac:dyDescent="0.25">
      <c r="A96" s="899"/>
      <c r="B96" s="946"/>
      <c r="C96" s="1030"/>
      <c r="D96" s="894"/>
      <c r="E96" s="1018"/>
      <c r="F96" s="1031"/>
      <c r="G96" s="957"/>
      <c r="H96" s="952"/>
      <c r="I96" s="927"/>
      <c r="J96" s="980"/>
      <c r="K96" s="303" t="s">
        <v>320</v>
      </c>
      <c r="L96" s="295">
        <v>71182.179999999993</v>
      </c>
      <c r="M96" s="541">
        <f t="shared" si="0"/>
        <v>71182.179999999993</v>
      </c>
      <c r="N96" s="373">
        <v>71182.179999999993</v>
      </c>
      <c r="O96" s="326">
        <v>0</v>
      </c>
      <c r="P96" s="287">
        <f>M96/L96</f>
        <v>1</v>
      </c>
      <c r="Q96" s="963"/>
      <c r="R96" s="597" t="s">
        <v>616</v>
      </c>
      <c r="S96" s="316">
        <f t="shared" si="4"/>
        <v>0</v>
      </c>
      <c r="T96" s="5">
        <f t="shared" si="5"/>
        <v>0</v>
      </c>
    </row>
    <row r="97" spans="1:25" ht="210" x14ac:dyDescent="0.25">
      <c r="A97" s="899"/>
      <c r="B97" s="946"/>
      <c r="C97" s="1030"/>
      <c r="D97" s="894"/>
      <c r="E97" s="1018"/>
      <c r="F97" s="1031"/>
      <c r="G97" s="957"/>
      <c r="H97" s="952"/>
      <c r="I97" s="927"/>
      <c r="J97" s="980"/>
      <c r="K97" s="304" t="s">
        <v>320</v>
      </c>
      <c r="L97" s="297">
        <v>482088.81</v>
      </c>
      <c r="M97" s="541">
        <f t="shared" si="0"/>
        <v>482088.81</v>
      </c>
      <c r="N97" s="373">
        <v>482088.81</v>
      </c>
      <c r="O97" s="326">
        <v>0</v>
      </c>
      <c r="P97" s="296">
        <f t="shared" ref="P97:P127" si="6">M97/L97</f>
        <v>1</v>
      </c>
      <c r="Q97" s="963"/>
      <c r="R97" s="597" t="s">
        <v>715</v>
      </c>
      <c r="S97" s="316">
        <f t="shared" si="4"/>
        <v>0</v>
      </c>
      <c r="T97" s="5">
        <f t="shared" si="5"/>
        <v>0</v>
      </c>
    </row>
    <row r="98" spans="1:25" ht="405" x14ac:dyDescent="0.25">
      <c r="A98" s="874"/>
      <c r="B98" s="894"/>
      <c r="C98" s="894"/>
      <c r="D98" s="894"/>
      <c r="E98" s="894"/>
      <c r="F98" s="894"/>
      <c r="G98" s="930"/>
      <c r="H98" s="952"/>
      <c r="I98" s="927"/>
      <c r="J98" s="325"/>
      <c r="K98" s="328" t="s">
        <v>353</v>
      </c>
      <c r="L98" s="297">
        <v>732271.43</v>
      </c>
      <c r="M98" s="541">
        <f t="shared" si="0"/>
        <v>732271.43</v>
      </c>
      <c r="N98" s="186">
        <v>732271.43</v>
      </c>
      <c r="O98" s="327">
        <v>0</v>
      </c>
      <c r="P98" s="324">
        <f t="shared" si="6"/>
        <v>1</v>
      </c>
      <c r="Q98" s="963"/>
      <c r="R98" s="734" t="s">
        <v>672</v>
      </c>
      <c r="S98" s="316">
        <f t="shared" si="4"/>
        <v>0</v>
      </c>
      <c r="T98" s="5">
        <f t="shared" si="5"/>
        <v>0</v>
      </c>
    </row>
    <row r="99" spans="1:25" ht="69" customHeight="1" x14ac:dyDescent="0.25">
      <c r="A99" s="874"/>
      <c r="B99" s="894"/>
      <c r="C99" s="894"/>
      <c r="D99" s="894"/>
      <c r="E99" s="894"/>
      <c r="F99" s="894"/>
      <c r="G99" s="930"/>
      <c r="H99" s="952"/>
      <c r="I99" s="927"/>
      <c r="J99" s="396" t="s">
        <v>357</v>
      </c>
      <c r="K99" s="398" t="s">
        <v>406</v>
      </c>
      <c r="L99" s="297">
        <v>0</v>
      </c>
      <c r="M99" s="297">
        <v>0</v>
      </c>
      <c r="N99" s="366">
        <v>0</v>
      </c>
      <c r="O99" s="327">
        <v>0</v>
      </c>
      <c r="P99" s="395">
        <v>0</v>
      </c>
      <c r="Q99" s="963"/>
      <c r="R99" s="397" t="s">
        <v>527</v>
      </c>
      <c r="S99" s="316" t="e">
        <f t="shared" si="4"/>
        <v>#DIV/0!</v>
      </c>
      <c r="T99" s="5">
        <f t="shared" si="5"/>
        <v>0</v>
      </c>
    </row>
    <row r="100" spans="1:25" ht="69.75" customHeight="1" x14ac:dyDescent="0.25">
      <c r="A100" s="875"/>
      <c r="B100" s="895"/>
      <c r="C100" s="895"/>
      <c r="D100" s="895"/>
      <c r="E100" s="895"/>
      <c r="F100" s="895"/>
      <c r="G100" s="931"/>
      <c r="H100" s="971"/>
      <c r="I100" s="928"/>
      <c r="J100" s="365" t="s">
        <v>357</v>
      </c>
      <c r="K100" s="367" t="s">
        <v>380</v>
      </c>
      <c r="L100" s="297">
        <v>0</v>
      </c>
      <c r="M100" s="297">
        <v>0</v>
      </c>
      <c r="N100" s="366">
        <v>0</v>
      </c>
      <c r="O100" s="327">
        <v>0</v>
      </c>
      <c r="P100" s="364">
        <v>0</v>
      </c>
      <c r="Q100" s="965"/>
      <c r="R100" s="597" t="s">
        <v>547</v>
      </c>
      <c r="S100" s="316" t="e">
        <f t="shared" si="4"/>
        <v>#DIV/0!</v>
      </c>
      <c r="T100" s="5">
        <f t="shared" si="5"/>
        <v>0</v>
      </c>
    </row>
    <row r="101" spans="1:25" ht="195" x14ac:dyDescent="0.25">
      <c r="A101" s="1021">
        <v>27</v>
      </c>
      <c r="B101" s="1035" t="s">
        <v>4</v>
      </c>
      <c r="C101" s="998" t="s">
        <v>309</v>
      </c>
      <c r="D101" s="1038" t="s">
        <v>466</v>
      </c>
      <c r="E101" s="909" t="s">
        <v>393</v>
      </c>
      <c r="F101" s="912" t="s">
        <v>8</v>
      </c>
      <c r="G101" s="915">
        <v>36420736.979999997</v>
      </c>
      <c r="H101" s="918" t="s">
        <v>70</v>
      </c>
      <c r="I101" s="921" t="s">
        <v>184</v>
      </c>
      <c r="J101" s="633" t="s">
        <v>597</v>
      </c>
      <c r="K101" s="306" t="s">
        <v>323</v>
      </c>
      <c r="L101" s="557">
        <v>20570</v>
      </c>
      <c r="M101" s="557">
        <f>N101+O101</f>
        <v>2762.5</v>
      </c>
      <c r="N101" s="182">
        <v>2762.5</v>
      </c>
      <c r="O101" s="545">
        <v>0</v>
      </c>
      <c r="P101" s="287">
        <f t="shared" si="6"/>
        <v>0.13429752066115702</v>
      </c>
      <c r="Q101" s="962">
        <f>(M101+M102+M104)/G101</f>
        <v>0.16502778357561948</v>
      </c>
      <c r="R101" s="292" t="s">
        <v>634</v>
      </c>
      <c r="S101" s="316">
        <f t="shared" si="4"/>
        <v>0.86570247933884292</v>
      </c>
      <c r="T101" s="5">
        <f t="shared" si="5"/>
        <v>17807.5</v>
      </c>
    </row>
    <row r="102" spans="1:25" ht="240" x14ac:dyDescent="0.25">
      <c r="A102" s="874"/>
      <c r="B102" s="1036"/>
      <c r="C102" s="1036"/>
      <c r="D102" s="1039"/>
      <c r="E102" s="910"/>
      <c r="F102" s="913"/>
      <c r="G102" s="916"/>
      <c r="H102" s="919"/>
      <c r="I102" s="922"/>
      <c r="J102" s="618" t="s">
        <v>128</v>
      </c>
      <c r="K102" s="796" t="s">
        <v>394</v>
      </c>
      <c r="L102" s="557">
        <v>5932670.2699999996</v>
      </c>
      <c r="M102" s="557">
        <f>N102+O102</f>
        <v>5932671</v>
      </c>
      <c r="N102" s="184">
        <v>5932671</v>
      </c>
      <c r="O102" s="545">
        <v>0</v>
      </c>
      <c r="P102" s="287">
        <f t="shared" si="6"/>
        <v>1.0000001230474587</v>
      </c>
      <c r="Q102" s="963"/>
      <c r="R102" s="292" t="s">
        <v>620</v>
      </c>
      <c r="S102" s="316"/>
      <c r="T102" s="5"/>
    </row>
    <row r="103" spans="1:25" ht="56.25" customHeight="1" x14ac:dyDescent="0.25">
      <c r="A103" s="874"/>
      <c r="B103" s="1036"/>
      <c r="C103" s="1036"/>
      <c r="D103" s="1039"/>
      <c r="E103" s="910"/>
      <c r="F103" s="913"/>
      <c r="G103" s="916"/>
      <c r="H103" s="919"/>
      <c r="I103" s="922"/>
      <c r="J103" s="459" t="s">
        <v>587</v>
      </c>
      <c r="K103" s="724" t="s">
        <v>623</v>
      </c>
      <c r="L103" s="632">
        <v>0</v>
      </c>
      <c r="M103" s="198">
        <v>0</v>
      </c>
      <c r="N103" s="486">
        <v>0</v>
      </c>
      <c r="O103" s="486">
        <v>0</v>
      </c>
      <c r="P103" s="287">
        <v>0</v>
      </c>
      <c r="Q103" s="963"/>
      <c r="R103" s="292" t="s">
        <v>591</v>
      </c>
      <c r="S103" s="316"/>
      <c r="T103" s="5"/>
    </row>
    <row r="104" spans="1:25" ht="375" x14ac:dyDescent="0.25">
      <c r="A104" s="875"/>
      <c r="B104" s="1037"/>
      <c r="C104" s="1037"/>
      <c r="D104" s="1040"/>
      <c r="E104" s="911"/>
      <c r="F104" s="914"/>
      <c r="G104" s="917"/>
      <c r="H104" s="920"/>
      <c r="I104" s="923"/>
      <c r="J104" s="600" t="s">
        <v>554</v>
      </c>
      <c r="K104" s="602" t="s">
        <v>555</v>
      </c>
      <c r="L104" s="198">
        <v>75000</v>
      </c>
      <c r="M104" s="541">
        <f>N104+O104</f>
        <v>75000</v>
      </c>
      <c r="N104" s="591">
        <v>75000</v>
      </c>
      <c r="O104" s="601">
        <v>0</v>
      </c>
      <c r="P104" s="287">
        <f t="shared" si="6"/>
        <v>1</v>
      </c>
      <c r="Q104" s="965"/>
      <c r="R104" s="292" t="s">
        <v>776</v>
      </c>
      <c r="S104" s="316"/>
      <c r="T104" s="5"/>
    </row>
    <row r="105" spans="1:25" ht="315.75" customHeight="1" x14ac:dyDescent="0.25">
      <c r="A105" s="1021">
        <v>28</v>
      </c>
      <c r="B105" s="1009" t="s">
        <v>4</v>
      </c>
      <c r="C105" s="998" t="s">
        <v>319</v>
      </c>
      <c r="D105" s="984" t="s">
        <v>466</v>
      </c>
      <c r="E105" s="1010" t="s">
        <v>360</v>
      </c>
      <c r="F105" s="1013" t="s">
        <v>8</v>
      </c>
      <c r="G105" s="1022">
        <v>135462141.78</v>
      </c>
      <c r="H105" s="918" t="s">
        <v>70</v>
      </c>
      <c r="I105" s="926" t="s">
        <v>184</v>
      </c>
      <c r="J105" s="979" t="s">
        <v>597</v>
      </c>
      <c r="K105" s="311" t="s">
        <v>330</v>
      </c>
      <c r="L105" s="557">
        <v>344617.16</v>
      </c>
      <c r="M105" s="541">
        <f>N105+O105</f>
        <v>344617.16</v>
      </c>
      <c r="N105" s="182">
        <v>344617.16</v>
      </c>
      <c r="O105" s="545">
        <v>0</v>
      </c>
      <c r="P105" s="287">
        <f t="shared" si="6"/>
        <v>1</v>
      </c>
      <c r="Q105" s="962">
        <f>(M105+M106+M107+M110+M111)/G105</f>
        <v>0.1894192092553226</v>
      </c>
      <c r="R105" s="292" t="s">
        <v>777</v>
      </c>
      <c r="S105" s="316">
        <f t="shared" si="4"/>
        <v>0</v>
      </c>
      <c r="T105" s="5">
        <f t="shared" si="5"/>
        <v>0</v>
      </c>
    </row>
    <row r="106" spans="1:25" ht="409.5" x14ac:dyDescent="0.25">
      <c r="A106" s="874"/>
      <c r="B106" s="890"/>
      <c r="C106" s="894"/>
      <c r="D106" s="894"/>
      <c r="E106" s="1011"/>
      <c r="F106" s="894"/>
      <c r="G106" s="1023"/>
      <c r="H106" s="952"/>
      <c r="I106" s="894"/>
      <c r="J106" s="894"/>
      <c r="K106" s="599" t="s">
        <v>552</v>
      </c>
      <c r="L106" s="561">
        <v>1779352.04</v>
      </c>
      <c r="M106" s="541">
        <f>N106+O106</f>
        <v>1779352.04</v>
      </c>
      <c r="N106" s="611">
        <v>1779352.04</v>
      </c>
      <c r="O106" s="562">
        <v>0</v>
      </c>
      <c r="P106" s="337">
        <f t="shared" si="6"/>
        <v>1</v>
      </c>
      <c r="Q106" s="963"/>
      <c r="R106" s="735" t="s">
        <v>671</v>
      </c>
      <c r="S106" s="332">
        <f t="shared" si="4"/>
        <v>0</v>
      </c>
      <c r="T106" s="37">
        <f t="shared" si="5"/>
        <v>0</v>
      </c>
      <c r="W106" s="731"/>
      <c r="X106" s="136"/>
      <c r="Y106" s="136"/>
    </row>
    <row r="107" spans="1:25" ht="315" x14ac:dyDescent="0.25">
      <c r="A107" s="874"/>
      <c r="B107" s="890"/>
      <c r="C107" s="894"/>
      <c r="D107" s="894"/>
      <c r="E107" s="1011"/>
      <c r="F107" s="894"/>
      <c r="G107" s="1023"/>
      <c r="H107" s="952"/>
      <c r="I107" s="894"/>
      <c r="J107" s="382" t="s">
        <v>128</v>
      </c>
      <c r="K107" s="798" t="s">
        <v>399</v>
      </c>
      <c r="L107" s="557">
        <v>23435162.289999999</v>
      </c>
      <c r="M107" s="541">
        <f>N107+O107</f>
        <v>23435162.579999998</v>
      </c>
      <c r="N107" s="184">
        <v>19367903</v>
      </c>
      <c r="O107" s="545">
        <v>4067259.58</v>
      </c>
      <c r="P107" s="287">
        <f t="shared" si="6"/>
        <v>1.0000000123745676</v>
      </c>
      <c r="Q107" s="963"/>
      <c r="R107" s="292" t="s">
        <v>621</v>
      </c>
      <c r="S107" s="332">
        <f t="shared" si="4"/>
        <v>-1.2374567562934096E-8</v>
      </c>
      <c r="T107" s="37">
        <f t="shared" si="5"/>
        <v>-0.28999999910593033</v>
      </c>
    </row>
    <row r="108" spans="1:25" ht="45" x14ac:dyDescent="0.25">
      <c r="A108" s="874"/>
      <c r="B108" s="890"/>
      <c r="C108" s="894"/>
      <c r="D108" s="894"/>
      <c r="E108" s="1011"/>
      <c r="F108" s="894"/>
      <c r="G108" s="1023"/>
      <c r="H108" s="952"/>
      <c r="I108" s="894"/>
      <c r="J108" s="459" t="s">
        <v>587</v>
      </c>
      <c r="K108" s="724" t="s">
        <v>623</v>
      </c>
      <c r="L108" s="557">
        <v>0</v>
      </c>
      <c r="M108" s="557">
        <v>0</v>
      </c>
      <c r="N108" s="630">
        <v>0</v>
      </c>
      <c r="O108" s="631">
        <v>0</v>
      </c>
      <c r="P108" s="287">
        <v>0</v>
      </c>
      <c r="Q108" s="963"/>
      <c r="R108" s="292" t="s">
        <v>588</v>
      </c>
      <c r="S108" s="332"/>
      <c r="T108" s="37"/>
    </row>
    <row r="109" spans="1:25" ht="45" x14ac:dyDescent="0.25">
      <c r="A109" s="874"/>
      <c r="B109" s="890"/>
      <c r="C109" s="894"/>
      <c r="D109" s="894"/>
      <c r="E109" s="1011"/>
      <c r="F109" s="894"/>
      <c r="G109" s="1023"/>
      <c r="H109" s="952"/>
      <c r="I109" s="894"/>
      <c r="J109" s="459" t="s">
        <v>587</v>
      </c>
      <c r="K109" s="724" t="s">
        <v>623</v>
      </c>
      <c r="L109" s="557">
        <v>0</v>
      </c>
      <c r="M109" s="557">
        <v>0</v>
      </c>
      <c r="N109" s="630">
        <v>0</v>
      </c>
      <c r="O109" s="631">
        <v>0</v>
      </c>
      <c r="P109" s="287">
        <v>0</v>
      </c>
      <c r="Q109" s="963"/>
      <c r="R109" s="292" t="s">
        <v>589</v>
      </c>
      <c r="S109" s="332"/>
      <c r="T109" s="37"/>
    </row>
    <row r="110" spans="1:25" ht="120" x14ac:dyDescent="0.25">
      <c r="A110" s="874"/>
      <c r="B110" s="890"/>
      <c r="C110" s="894"/>
      <c r="D110" s="894"/>
      <c r="E110" s="1011"/>
      <c r="F110" s="894"/>
      <c r="G110" s="1023"/>
      <c r="H110" s="952"/>
      <c r="I110" s="894"/>
      <c r="J110" s="382" t="s">
        <v>357</v>
      </c>
      <c r="K110" s="478" t="s">
        <v>387</v>
      </c>
      <c r="L110" s="557">
        <v>0</v>
      </c>
      <c r="M110" s="557">
        <v>0</v>
      </c>
      <c r="N110" s="486">
        <v>0</v>
      </c>
      <c r="O110" s="545">
        <v>0</v>
      </c>
      <c r="P110" s="287">
        <v>0</v>
      </c>
      <c r="Q110" s="963"/>
      <c r="R110" s="292" t="s">
        <v>553</v>
      </c>
      <c r="S110" s="332" t="e">
        <f t="shared" si="4"/>
        <v>#DIV/0!</v>
      </c>
      <c r="T110" s="37">
        <f t="shared" si="5"/>
        <v>0</v>
      </c>
    </row>
    <row r="111" spans="1:25" ht="409.5" x14ac:dyDescent="0.25">
      <c r="A111" s="875"/>
      <c r="B111" s="891"/>
      <c r="C111" s="895"/>
      <c r="D111" s="895"/>
      <c r="E111" s="1012"/>
      <c r="F111" s="895"/>
      <c r="G111" s="1024"/>
      <c r="H111" s="934"/>
      <c r="I111" s="895"/>
      <c r="J111" s="459" t="s">
        <v>357</v>
      </c>
      <c r="K111" s="822" t="s">
        <v>503</v>
      </c>
      <c r="L111" s="557">
        <v>100000</v>
      </c>
      <c r="M111" s="541">
        <f>N111+O111</f>
        <v>100000</v>
      </c>
      <c r="N111" s="182">
        <v>100000</v>
      </c>
      <c r="O111" s="545">
        <v>0</v>
      </c>
      <c r="P111" s="488">
        <f t="shared" si="6"/>
        <v>1</v>
      </c>
      <c r="Q111" s="965"/>
      <c r="R111" s="292" t="s">
        <v>793</v>
      </c>
      <c r="S111" s="332">
        <f t="shared" si="4"/>
        <v>0</v>
      </c>
      <c r="T111" s="37">
        <f t="shared" si="5"/>
        <v>0</v>
      </c>
    </row>
    <row r="112" spans="1:25" ht="150" x14ac:dyDescent="0.25">
      <c r="A112" s="338">
        <v>29</v>
      </c>
      <c r="B112" s="11" t="s">
        <v>4</v>
      </c>
      <c r="C112" s="345" t="s">
        <v>709</v>
      </c>
      <c r="D112" s="345" t="s">
        <v>465</v>
      </c>
      <c r="E112" s="768" t="s">
        <v>712</v>
      </c>
      <c r="F112" s="346" t="s">
        <v>367</v>
      </c>
      <c r="G112" s="347">
        <v>2635426.8199999998</v>
      </c>
      <c r="H112" s="408" t="s">
        <v>428</v>
      </c>
      <c r="I112" s="352" t="s">
        <v>184</v>
      </c>
      <c r="J112" s="352" t="s">
        <v>603</v>
      </c>
      <c r="K112" s="767" t="s">
        <v>368</v>
      </c>
      <c r="L112" s="557">
        <v>0</v>
      </c>
      <c r="M112" s="557">
        <v>0</v>
      </c>
      <c r="N112" s="591">
        <v>0</v>
      </c>
      <c r="O112" s="554">
        <v>0</v>
      </c>
      <c r="P112" s="287">
        <v>0</v>
      </c>
      <c r="Q112" s="477">
        <f>M112/G112</f>
        <v>0</v>
      </c>
      <c r="R112" s="292" t="s">
        <v>778</v>
      </c>
      <c r="S112" s="332" t="e">
        <f t="shared" si="4"/>
        <v>#DIV/0!</v>
      </c>
      <c r="T112" s="37">
        <f t="shared" si="5"/>
        <v>0</v>
      </c>
    </row>
    <row r="113" spans="1:20" ht="120" x14ac:dyDescent="0.25">
      <c r="A113" s="338">
        <v>30</v>
      </c>
      <c r="B113" s="11" t="s">
        <v>4</v>
      </c>
      <c r="C113" s="377" t="s">
        <v>385</v>
      </c>
      <c r="D113" s="345" t="s">
        <v>463</v>
      </c>
      <c r="E113" s="378" t="s">
        <v>386</v>
      </c>
      <c r="F113" s="379" t="s">
        <v>23</v>
      </c>
      <c r="G113" s="347">
        <v>371368</v>
      </c>
      <c r="H113" s="408" t="s">
        <v>429</v>
      </c>
      <c r="I113" s="376" t="s">
        <v>430</v>
      </c>
      <c r="J113" s="380" t="s">
        <v>490</v>
      </c>
      <c r="K113" s="479" t="s">
        <v>491</v>
      </c>
      <c r="L113" s="563">
        <v>3713.68</v>
      </c>
      <c r="M113" s="541">
        <f>N113+O113</f>
        <v>3713.68</v>
      </c>
      <c r="N113" s="182">
        <v>3713.68</v>
      </c>
      <c r="O113" s="545">
        <v>0</v>
      </c>
      <c r="P113" s="287">
        <f t="shared" si="6"/>
        <v>1</v>
      </c>
      <c r="Q113" s="477">
        <f>M113/G113</f>
        <v>0.01</v>
      </c>
      <c r="R113" s="598" t="s">
        <v>779</v>
      </c>
      <c r="S113" s="332">
        <f t="shared" si="4"/>
        <v>0</v>
      </c>
      <c r="T113" s="37">
        <f t="shared" si="5"/>
        <v>0</v>
      </c>
    </row>
    <row r="114" spans="1:20" ht="90" x14ac:dyDescent="0.25">
      <c r="A114" s="338">
        <v>31</v>
      </c>
      <c r="B114" s="11" t="s">
        <v>4</v>
      </c>
      <c r="C114" s="345" t="s">
        <v>396</v>
      </c>
      <c r="D114" s="377" t="s">
        <v>459</v>
      </c>
      <c r="E114" s="401" t="s">
        <v>412</v>
      </c>
      <c r="F114" s="393" t="s">
        <v>8</v>
      </c>
      <c r="G114" s="347">
        <v>99892339.069999993</v>
      </c>
      <c r="H114" s="408" t="s">
        <v>70</v>
      </c>
      <c r="I114" s="392" t="s">
        <v>147</v>
      </c>
      <c r="J114" s="392" t="s">
        <v>413</v>
      </c>
      <c r="K114" s="480" t="s">
        <v>414</v>
      </c>
      <c r="L114" s="563">
        <v>0</v>
      </c>
      <c r="M114" s="557">
        <v>0</v>
      </c>
      <c r="N114" s="486">
        <v>0</v>
      </c>
      <c r="O114" s="545">
        <v>0</v>
      </c>
      <c r="P114" s="287">
        <v>0</v>
      </c>
      <c r="Q114" s="477">
        <v>0</v>
      </c>
      <c r="R114" s="598" t="s">
        <v>548</v>
      </c>
      <c r="S114" s="332"/>
      <c r="T114" s="37"/>
    </row>
    <row r="115" spans="1:20" ht="75" x14ac:dyDescent="0.25">
      <c r="A115" s="338">
        <v>32</v>
      </c>
      <c r="B115" s="11" t="s">
        <v>4</v>
      </c>
      <c r="C115" s="345" t="s">
        <v>407</v>
      </c>
      <c r="D115" s="377" t="s">
        <v>462</v>
      </c>
      <c r="E115" s="11" t="s">
        <v>410</v>
      </c>
      <c r="F115" s="400" t="s">
        <v>408</v>
      </c>
      <c r="G115" s="766">
        <v>10453725</v>
      </c>
      <c r="H115" s="408" t="s">
        <v>70</v>
      </c>
      <c r="I115" s="399" t="s">
        <v>148</v>
      </c>
      <c r="J115" s="399" t="s">
        <v>606</v>
      </c>
      <c r="K115" s="481" t="s">
        <v>409</v>
      </c>
      <c r="L115" s="563">
        <v>38720</v>
      </c>
      <c r="M115" s="557">
        <v>0</v>
      </c>
      <c r="N115" s="486">
        <v>0</v>
      </c>
      <c r="O115" s="545">
        <v>0</v>
      </c>
      <c r="P115" s="287">
        <f t="shared" si="6"/>
        <v>0</v>
      </c>
      <c r="Q115" s="477">
        <f t="shared" ref="Q115:Q123" si="7">M115/G115</f>
        <v>0</v>
      </c>
      <c r="R115" s="598" t="s">
        <v>427</v>
      </c>
      <c r="S115" s="332"/>
      <c r="T115" s="37"/>
    </row>
    <row r="116" spans="1:20" ht="150" x14ac:dyDescent="0.25">
      <c r="A116" s="338">
        <v>33</v>
      </c>
      <c r="B116" s="11" t="s">
        <v>4</v>
      </c>
      <c r="C116" s="449" t="s">
        <v>467</v>
      </c>
      <c r="D116" s="377" t="s">
        <v>460</v>
      </c>
      <c r="E116" s="338">
        <v>2014</v>
      </c>
      <c r="F116" s="452" t="s">
        <v>469</v>
      </c>
      <c r="G116" s="347">
        <v>5494071</v>
      </c>
      <c r="H116" s="408" t="s">
        <v>422</v>
      </c>
      <c r="I116" s="450" t="s">
        <v>149</v>
      </c>
      <c r="J116" s="618" t="s">
        <v>129</v>
      </c>
      <c r="K116" s="482" t="s">
        <v>470</v>
      </c>
      <c r="L116" s="563">
        <v>109471</v>
      </c>
      <c r="M116" s="541">
        <f t="shared" ref="M116:M122" si="8">N116+O116</f>
        <v>1386</v>
      </c>
      <c r="N116" s="182">
        <v>1386</v>
      </c>
      <c r="O116" s="545">
        <v>0</v>
      </c>
      <c r="P116" s="287">
        <f t="shared" si="6"/>
        <v>1.2660887358295804E-2</v>
      </c>
      <c r="Q116" s="477">
        <f t="shared" si="7"/>
        <v>2.5227194916119575E-4</v>
      </c>
      <c r="R116" s="598" t="s">
        <v>780</v>
      </c>
      <c r="S116" s="332"/>
      <c r="T116" s="37"/>
    </row>
    <row r="117" spans="1:20" ht="150" x14ac:dyDescent="0.25">
      <c r="A117" s="338">
        <v>34</v>
      </c>
      <c r="B117" s="11" t="s">
        <v>4</v>
      </c>
      <c r="C117" s="451" t="s">
        <v>468</v>
      </c>
      <c r="D117" s="377" t="s">
        <v>460</v>
      </c>
      <c r="E117" s="338">
        <v>2014</v>
      </c>
      <c r="F117" s="452" t="s">
        <v>469</v>
      </c>
      <c r="G117" s="347">
        <v>1671074</v>
      </c>
      <c r="H117" s="408" t="s">
        <v>422</v>
      </c>
      <c r="I117" s="450" t="s">
        <v>149</v>
      </c>
      <c r="J117" s="618" t="s">
        <v>129</v>
      </c>
      <c r="K117" s="482" t="s">
        <v>470</v>
      </c>
      <c r="L117" s="563">
        <v>129560</v>
      </c>
      <c r="M117" s="541">
        <f t="shared" si="8"/>
        <v>1388</v>
      </c>
      <c r="N117" s="182">
        <v>1388</v>
      </c>
      <c r="O117" s="545">
        <v>0</v>
      </c>
      <c r="P117" s="287">
        <f t="shared" si="6"/>
        <v>1.07131830811979E-2</v>
      </c>
      <c r="Q117" s="477">
        <f t="shared" si="7"/>
        <v>8.3060355196717798E-4</v>
      </c>
      <c r="R117" s="598" t="s">
        <v>781</v>
      </c>
      <c r="S117" s="332"/>
      <c r="T117" s="37"/>
    </row>
    <row r="118" spans="1:20" ht="181.9" customHeight="1" x14ac:dyDescent="0.25">
      <c r="A118" s="873">
        <v>35</v>
      </c>
      <c r="B118" s="873" t="s">
        <v>4</v>
      </c>
      <c r="C118" s="876" t="s">
        <v>493</v>
      </c>
      <c r="D118" s="879" t="s">
        <v>494</v>
      </c>
      <c r="E118" s="873" t="s">
        <v>502</v>
      </c>
      <c r="F118" s="882" t="s">
        <v>495</v>
      </c>
      <c r="G118" s="885">
        <v>35476949</v>
      </c>
      <c r="H118" s="885" t="s">
        <v>428</v>
      </c>
      <c r="I118" s="873" t="s">
        <v>501</v>
      </c>
      <c r="J118" s="972" t="s">
        <v>129</v>
      </c>
      <c r="K118" s="981" t="s">
        <v>496</v>
      </c>
      <c r="L118" s="1116">
        <v>2400</v>
      </c>
      <c r="M118" s="541">
        <v>75</v>
      </c>
      <c r="N118" s="610">
        <v>75</v>
      </c>
      <c r="O118" s="545">
        <v>0</v>
      </c>
      <c r="P118" s="962">
        <f>(M118+M119)/L118</f>
        <v>0.95041666666666669</v>
      </c>
      <c r="Q118" s="1101">
        <f>(M118+M119+M120)/G118</f>
        <v>9.4850320978841787E-5</v>
      </c>
      <c r="R118" s="1114" t="s">
        <v>635</v>
      </c>
      <c r="S118" s="332"/>
      <c r="T118" s="37"/>
    </row>
    <row r="119" spans="1:20" ht="93" customHeight="1" x14ac:dyDescent="0.25">
      <c r="A119" s="874"/>
      <c r="B119" s="874"/>
      <c r="C119" s="877"/>
      <c r="D119" s="880"/>
      <c r="E119" s="874"/>
      <c r="F119" s="883"/>
      <c r="G119" s="886"/>
      <c r="H119" s="886"/>
      <c r="I119" s="874"/>
      <c r="J119" s="895"/>
      <c r="K119" s="982"/>
      <c r="L119" s="1117"/>
      <c r="M119" s="541">
        <v>2206</v>
      </c>
      <c r="N119" s="298">
        <v>2206</v>
      </c>
      <c r="O119" s="545">
        <v>0</v>
      </c>
      <c r="P119" s="965"/>
      <c r="Q119" s="1102"/>
      <c r="R119" s="1115"/>
      <c r="S119" s="332"/>
      <c r="T119" s="37"/>
    </row>
    <row r="120" spans="1:20" ht="120" x14ac:dyDescent="0.25">
      <c r="A120" s="874"/>
      <c r="B120" s="874"/>
      <c r="C120" s="877"/>
      <c r="D120" s="880"/>
      <c r="E120" s="874"/>
      <c r="F120" s="883"/>
      <c r="G120" s="886"/>
      <c r="H120" s="886"/>
      <c r="I120" s="874"/>
      <c r="J120" s="641" t="s">
        <v>607</v>
      </c>
      <c r="K120" s="950"/>
      <c r="L120" s="642">
        <v>1084</v>
      </c>
      <c r="M120" s="541">
        <v>1084</v>
      </c>
      <c r="N120" s="298">
        <v>1084</v>
      </c>
      <c r="O120" s="545">
        <v>0</v>
      </c>
      <c r="P120" s="287">
        <f t="shared" si="6"/>
        <v>1</v>
      </c>
      <c r="Q120" s="1102"/>
      <c r="R120" s="639" t="s">
        <v>636</v>
      </c>
      <c r="S120" s="332"/>
      <c r="T120" s="37"/>
    </row>
    <row r="121" spans="1:20" ht="105" x14ac:dyDescent="0.25">
      <c r="A121" s="875"/>
      <c r="B121" s="875"/>
      <c r="C121" s="878"/>
      <c r="D121" s="881"/>
      <c r="E121" s="875"/>
      <c r="F121" s="884"/>
      <c r="G121" s="887"/>
      <c r="H121" s="887"/>
      <c r="I121" s="875"/>
      <c r="J121" s="743" t="s">
        <v>667</v>
      </c>
      <c r="K121" s="103" t="s">
        <v>713</v>
      </c>
      <c r="L121" s="744">
        <v>56.79</v>
      </c>
      <c r="M121" s="541">
        <v>56.79</v>
      </c>
      <c r="N121" s="298">
        <v>56.79</v>
      </c>
      <c r="O121" s="545">
        <v>0</v>
      </c>
      <c r="P121" s="287">
        <f t="shared" si="6"/>
        <v>1</v>
      </c>
      <c r="Q121" s="1103"/>
      <c r="R121" s="755" t="s">
        <v>693</v>
      </c>
      <c r="S121" s="332"/>
      <c r="T121" s="37"/>
    </row>
    <row r="122" spans="1:20" ht="164.25" customHeight="1" x14ac:dyDescent="0.25">
      <c r="A122" s="338">
        <v>36</v>
      </c>
      <c r="B122" s="11" t="s">
        <v>4</v>
      </c>
      <c r="C122" s="449" t="s">
        <v>497</v>
      </c>
      <c r="D122" s="377" t="s">
        <v>494</v>
      </c>
      <c r="E122" s="338" t="s">
        <v>500</v>
      </c>
      <c r="F122" s="458" t="s">
        <v>498</v>
      </c>
      <c r="G122" s="347">
        <v>5000000</v>
      </c>
      <c r="H122" s="408" t="s">
        <v>428</v>
      </c>
      <c r="I122" s="457" t="s">
        <v>501</v>
      </c>
      <c r="J122" s="457" t="s">
        <v>604</v>
      </c>
      <c r="K122" s="483" t="s">
        <v>499</v>
      </c>
      <c r="L122" s="563">
        <v>95000</v>
      </c>
      <c r="M122" s="541">
        <f t="shared" si="8"/>
        <v>95000</v>
      </c>
      <c r="N122" s="182">
        <v>95000</v>
      </c>
      <c r="O122" s="545">
        <v>0</v>
      </c>
      <c r="P122" s="287">
        <f t="shared" si="6"/>
        <v>1</v>
      </c>
      <c r="Q122" s="477">
        <f t="shared" si="7"/>
        <v>1.9E-2</v>
      </c>
      <c r="R122" s="598" t="s">
        <v>637</v>
      </c>
      <c r="S122" s="332"/>
      <c r="T122" s="37"/>
    </row>
    <row r="123" spans="1:20" ht="60" x14ac:dyDescent="0.25">
      <c r="A123" s="338">
        <v>37</v>
      </c>
      <c r="B123" s="11" t="s">
        <v>4</v>
      </c>
      <c r="C123" s="449" t="s">
        <v>617</v>
      </c>
      <c r="D123" s="377" t="s">
        <v>494</v>
      </c>
      <c r="E123" s="338" t="s">
        <v>618</v>
      </c>
      <c r="F123" s="458" t="s">
        <v>498</v>
      </c>
      <c r="G123" s="347">
        <v>6335700</v>
      </c>
      <c r="H123" s="408" t="s">
        <v>428</v>
      </c>
      <c r="I123" s="459" t="s">
        <v>184</v>
      </c>
      <c r="J123" s="459" t="s">
        <v>604</v>
      </c>
      <c r="K123" s="656" t="s">
        <v>619</v>
      </c>
      <c r="L123" s="563">
        <v>2099.83</v>
      </c>
      <c r="M123" s="541">
        <v>2099.83</v>
      </c>
      <c r="N123" s="182">
        <v>2099.83</v>
      </c>
      <c r="O123" s="486">
        <v>0</v>
      </c>
      <c r="P123" s="287">
        <v>1</v>
      </c>
      <c r="Q123" s="477">
        <f t="shared" si="7"/>
        <v>3.3142825575705918E-4</v>
      </c>
      <c r="R123" s="598" t="s">
        <v>664</v>
      </c>
      <c r="S123" s="332"/>
      <c r="T123" s="37"/>
    </row>
    <row r="124" spans="1:20" ht="237.75" customHeight="1" x14ac:dyDescent="0.25">
      <c r="A124" s="873">
        <v>38</v>
      </c>
      <c r="B124" s="1026" t="s">
        <v>4</v>
      </c>
      <c r="C124" s="876" t="s">
        <v>375</v>
      </c>
      <c r="D124" s="876" t="s">
        <v>460</v>
      </c>
      <c r="E124" s="1027" t="s">
        <v>714</v>
      </c>
      <c r="F124" s="972" t="s">
        <v>374</v>
      </c>
      <c r="G124" s="1032">
        <v>76610596.920000002</v>
      </c>
      <c r="H124" s="975" t="s">
        <v>421</v>
      </c>
      <c r="I124" s="972" t="s">
        <v>379</v>
      </c>
      <c r="J124" s="363" t="s">
        <v>377</v>
      </c>
      <c r="K124" s="485" t="s">
        <v>378</v>
      </c>
      <c r="L124" s="557">
        <v>534795</v>
      </c>
      <c r="M124" s="557">
        <v>0</v>
      </c>
      <c r="N124" s="588">
        <v>0</v>
      </c>
      <c r="O124" s="554">
        <v>0</v>
      </c>
      <c r="P124" s="287">
        <f t="shared" si="6"/>
        <v>0</v>
      </c>
      <c r="Q124" s="1101">
        <f>(M124+M125+M126)/G124</f>
        <v>0</v>
      </c>
      <c r="R124" s="292" t="s">
        <v>782</v>
      </c>
      <c r="S124" s="332">
        <f t="shared" si="4"/>
        <v>1</v>
      </c>
      <c r="T124" s="37">
        <f t="shared" si="5"/>
        <v>534795</v>
      </c>
    </row>
    <row r="125" spans="1:20" ht="120" x14ac:dyDescent="0.25">
      <c r="A125" s="874"/>
      <c r="B125" s="890"/>
      <c r="C125" s="877"/>
      <c r="D125" s="894"/>
      <c r="E125" s="1028"/>
      <c r="F125" s="894"/>
      <c r="G125" s="1033"/>
      <c r="H125" s="874"/>
      <c r="I125" s="894"/>
      <c r="J125" s="363" t="s">
        <v>377</v>
      </c>
      <c r="K125" s="485" t="s">
        <v>378</v>
      </c>
      <c r="L125" s="557">
        <v>0</v>
      </c>
      <c r="M125" s="557">
        <v>0</v>
      </c>
      <c r="N125" s="588">
        <v>0</v>
      </c>
      <c r="O125" s="554">
        <v>0</v>
      </c>
      <c r="P125" s="287">
        <v>0</v>
      </c>
      <c r="Q125" s="1102"/>
      <c r="R125" s="292" t="s">
        <v>783</v>
      </c>
      <c r="S125" s="332" t="e">
        <f t="shared" si="4"/>
        <v>#DIV/0!</v>
      </c>
      <c r="T125" s="37">
        <f t="shared" si="5"/>
        <v>0</v>
      </c>
    </row>
    <row r="126" spans="1:20" ht="120.75" thickBot="1" x14ac:dyDescent="0.3">
      <c r="A126" s="875"/>
      <c r="B126" s="891"/>
      <c r="C126" s="878"/>
      <c r="D126" s="895"/>
      <c r="E126" s="1029"/>
      <c r="F126" s="895"/>
      <c r="G126" s="1034"/>
      <c r="H126" s="875"/>
      <c r="I126" s="895"/>
      <c r="J126" s="363" t="s">
        <v>377</v>
      </c>
      <c r="K126" s="485" t="s">
        <v>378</v>
      </c>
      <c r="L126" s="557">
        <v>0</v>
      </c>
      <c r="M126" s="557">
        <v>0</v>
      </c>
      <c r="N126" s="588">
        <v>0</v>
      </c>
      <c r="O126" s="554">
        <v>0</v>
      </c>
      <c r="P126" s="287">
        <v>0</v>
      </c>
      <c r="Q126" s="1103"/>
      <c r="R126" s="292" t="s">
        <v>784</v>
      </c>
      <c r="S126" s="332" t="e">
        <f t="shared" si="4"/>
        <v>#DIV/0!</v>
      </c>
      <c r="T126" s="37">
        <f t="shared" si="5"/>
        <v>0</v>
      </c>
    </row>
    <row r="127" spans="1:20" ht="32.25" customHeight="1" thickBot="1" x14ac:dyDescent="0.3">
      <c r="A127" s="1054" t="s">
        <v>120</v>
      </c>
      <c r="B127" s="1055"/>
      <c r="C127" s="1055"/>
      <c r="D127" s="1055"/>
      <c r="E127" s="1055"/>
      <c r="F127" s="1056"/>
      <c r="G127" s="339">
        <f>SUM(G5:G126)</f>
        <v>1445909498.6600001</v>
      </c>
      <c r="H127" s="339"/>
      <c r="I127" s="340"/>
      <c r="J127" s="341"/>
      <c r="K127" s="342"/>
      <c r="L127" s="567">
        <f>SUM(L5:L126)</f>
        <v>249191996.26999998</v>
      </c>
      <c r="M127" s="567">
        <f>SUM(M5:M126)</f>
        <v>137834292.89000002</v>
      </c>
      <c r="N127" s="353">
        <f>SUM(N5:N126)</f>
        <v>122430315.79000002</v>
      </c>
      <c r="O127" s="354">
        <f>SUM(O5:O126)</f>
        <v>15403977.1</v>
      </c>
      <c r="P127" s="355">
        <f t="shared" si="6"/>
        <v>0.55312487942291821</v>
      </c>
      <c r="Q127" s="355">
        <f>M127/G127</f>
        <v>9.5327054022218027E-2</v>
      </c>
      <c r="R127" s="403" t="s">
        <v>192</v>
      </c>
      <c r="S127" s="203">
        <f>T127/L127</f>
        <v>0.44687512057708184</v>
      </c>
      <c r="T127" s="290">
        <f>L127-M127</f>
        <v>111357703.37999997</v>
      </c>
    </row>
    <row r="128" spans="1:20" ht="28.5" customHeight="1" x14ac:dyDescent="0.25">
      <c r="A128" s="204"/>
      <c r="B128" s="225" t="s">
        <v>140</v>
      </c>
      <c r="C128" s="1025" t="s">
        <v>206</v>
      </c>
      <c r="D128" s="1025"/>
      <c r="E128" s="1025"/>
      <c r="F128" s="1025"/>
      <c r="G128" s="226"/>
      <c r="H128" s="226"/>
      <c r="I128" s="227"/>
      <c r="J128" s="227"/>
      <c r="K128" s="228"/>
      <c r="L128" s="275" t="s">
        <v>192</v>
      </c>
      <c r="M128" s="205" t="s">
        <v>192</v>
      </c>
      <c r="N128" s="206">
        <f>N127-N129</f>
        <v>24619249.190000027</v>
      </c>
      <c r="O128" s="207" t="s">
        <v>192</v>
      </c>
      <c r="P128" s="208" t="s">
        <v>192</v>
      </c>
      <c r="Q128" s="208" t="s">
        <v>192</v>
      </c>
      <c r="R128" s="404" t="s">
        <v>192</v>
      </c>
      <c r="S128" s="230" t="s">
        <v>192</v>
      </c>
      <c r="T128" s="230" t="s">
        <v>192</v>
      </c>
    </row>
    <row r="129" spans="1:20" ht="27" customHeight="1" x14ac:dyDescent="0.25">
      <c r="A129" s="204"/>
      <c r="B129" s="277" t="s">
        <v>140</v>
      </c>
      <c r="C129" s="1048" t="s">
        <v>295</v>
      </c>
      <c r="D129" s="1048"/>
      <c r="E129" s="1048"/>
      <c r="F129" s="1048"/>
      <c r="G129" s="1048"/>
      <c r="H129" s="1048"/>
      <c r="I129" s="1048"/>
      <c r="J129" s="1048"/>
      <c r="K129" s="1049"/>
      <c r="L129" s="276" t="s">
        <v>192</v>
      </c>
      <c r="M129" s="209" t="s">
        <v>192</v>
      </c>
      <c r="N129" s="210">
        <f>N39+N41+N78+N62+N102+N107</f>
        <v>97811066.599999994</v>
      </c>
      <c r="O129" s="211">
        <f>O127</f>
        <v>15403977.1</v>
      </c>
      <c r="P129" s="212" t="s">
        <v>192</v>
      </c>
      <c r="Q129" s="212" t="s">
        <v>192</v>
      </c>
      <c r="R129" s="405" t="s">
        <v>192</v>
      </c>
      <c r="S129" s="231" t="s">
        <v>192</v>
      </c>
      <c r="T129" s="231" t="s">
        <v>192</v>
      </c>
    </row>
    <row r="130" spans="1:20" x14ac:dyDescent="0.25">
      <c r="A130" s="66"/>
      <c r="B130" s="155"/>
      <c r="C130" s="71"/>
      <c r="D130" s="71"/>
      <c r="E130" s="68"/>
      <c r="F130" s="156"/>
      <c r="G130" s="156"/>
      <c r="H130" s="156"/>
      <c r="I130" s="156"/>
      <c r="J130" s="156"/>
      <c r="K130" s="156"/>
      <c r="L130" s="156"/>
      <c r="M130" s="156"/>
      <c r="N130" s="157"/>
      <c r="O130" s="71"/>
      <c r="P130" s="71"/>
      <c r="Q130" s="71"/>
    </row>
    <row r="131" spans="1:20" x14ac:dyDescent="0.25">
      <c r="A131" s="66"/>
      <c r="B131" s="158"/>
      <c r="C131" s="151"/>
      <c r="D131" s="151"/>
      <c r="E131" s="58"/>
      <c r="F131" s="159"/>
      <c r="G131" s="159"/>
      <c r="H131" s="159"/>
      <c r="I131" s="159"/>
      <c r="J131" s="159"/>
      <c r="K131" s="159"/>
      <c r="L131" s="159"/>
      <c r="M131" s="612"/>
      <c r="N131" s="613"/>
      <c r="O131" s="614"/>
      <c r="P131" s="71"/>
      <c r="Q131" s="71"/>
    </row>
    <row r="132" spans="1:20" x14ac:dyDescent="0.25">
      <c r="A132" s="66"/>
      <c r="B132" s="158"/>
      <c r="C132" s="151"/>
      <c r="D132" s="151"/>
      <c r="E132" s="58"/>
      <c r="F132" s="159"/>
      <c r="G132" s="159"/>
      <c r="H132" s="159"/>
      <c r="I132" s="159"/>
      <c r="J132" s="159"/>
      <c r="K132" s="159"/>
      <c r="L132" s="160"/>
      <c r="M132" s="612"/>
      <c r="N132" s="613"/>
      <c r="O132" s="614"/>
      <c r="P132" s="169"/>
      <c r="Q132" s="169"/>
    </row>
    <row r="133" spans="1:20" x14ac:dyDescent="0.25">
      <c r="A133" s="17"/>
      <c r="B133" s="148"/>
      <c r="C133" s="148"/>
      <c r="D133" s="148"/>
      <c r="E133" s="148"/>
      <c r="F133" s="153"/>
      <c r="G133" s="153"/>
      <c r="H133" s="153"/>
      <c r="I133" s="153"/>
      <c r="J133" s="153"/>
      <c r="K133" s="153"/>
      <c r="L133" s="153"/>
      <c r="M133" s="615"/>
      <c r="N133" s="616"/>
      <c r="O133" s="616"/>
      <c r="P133" s="152"/>
      <c r="Q133" s="152"/>
      <c r="R133" s="299"/>
    </row>
    <row r="134" spans="1:20" x14ac:dyDescent="0.25">
      <c r="A134" s="17"/>
      <c r="B134" s="148"/>
      <c r="C134" s="148"/>
      <c r="D134" s="148"/>
      <c r="E134" s="148"/>
      <c r="F134" s="153"/>
      <c r="G134" s="153"/>
      <c r="H134" s="153"/>
      <c r="I134" s="153"/>
      <c r="J134" s="153"/>
      <c r="K134" s="153"/>
      <c r="L134" s="153"/>
      <c r="M134" s="153"/>
      <c r="N134" s="21"/>
      <c r="O134" s="21"/>
      <c r="P134" s="152"/>
      <c r="Q134" s="152"/>
      <c r="R134" s="299"/>
    </row>
    <row r="135" spans="1:20" x14ac:dyDescent="0.25">
      <c r="A135" s="17"/>
      <c r="B135" s="148"/>
      <c r="C135" s="148"/>
      <c r="D135" s="148"/>
      <c r="E135" s="148"/>
      <c r="F135" s="153"/>
      <c r="G135" s="153"/>
      <c r="H135" s="153"/>
      <c r="I135" s="153"/>
      <c r="J135" s="153"/>
      <c r="K135" s="153"/>
      <c r="L135" s="153"/>
      <c r="M135" s="153"/>
      <c r="N135" s="21"/>
      <c r="O135" s="21"/>
      <c r="P135" s="21"/>
      <c r="Q135" s="21"/>
    </row>
    <row r="136" spans="1:20" x14ac:dyDescent="0.25">
      <c r="A136" s="17"/>
      <c r="B136" s="149"/>
      <c r="C136" s="149"/>
      <c r="D136" s="149"/>
      <c r="E136" s="149"/>
      <c r="F136" s="154"/>
      <c r="G136" s="154"/>
      <c r="H136" s="154"/>
      <c r="I136" s="154"/>
      <c r="J136" s="154"/>
      <c r="K136" s="154"/>
      <c r="L136" s="154"/>
      <c r="M136" s="154"/>
      <c r="N136" s="638"/>
      <c r="O136" s="9"/>
      <c r="P136" s="9"/>
      <c r="Q136" s="9"/>
    </row>
    <row r="137" spans="1:20" x14ac:dyDescent="0.25">
      <c r="A137" s="17"/>
      <c r="F137" s="23"/>
      <c r="G137" s="23"/>
      <c r="H137" s="23"/>
      <c r="I137" s="23"/>
      <c r="J137" s="23"/>
      <c r="K137" s="23"/>
      <c r="L137" s="23"/>
      <c r="M137" s="23"/>
      <c r="N137" s="9"/>
      <c r="O137" s="9"/>
      <c r="P137" s="9"/>
      <c r="Q137" s="9"/>
    </row>
    <row r="138" spans="1:20" x14ac:dyDescent="0.25">
      <c r="A138" s="17"/>
      <c r="F138" s="23"/>
      <c r="G138" s="23"/>
      <c r="H138" s="23"/>
      <c r="I138" s="23"/>
      <c r="J138" s="23"/>
      <c r="K138" s="23"/>
      <c r="L138" s="23"/>
      <c r="M138" s="23"/>
      <c r="N138" s="9"/>
      <c r="O138" s="9"/>
      <c r="P138" s="9"/>
      <c r="Q138" s="9"/>
    </row>
    <row r="139" spans="1:20" x14ac:dyDescent="0.25">
      <c r="A139" s="17"/>
      <c r="F139" s="23"/>
      <c r="G139" s="23"/>
      <c r="H139" s="23"/>
      <c r="I139" s="23"/>
      <c r="J139" s="23"/>
      <c r="K139" s="23"/>
      <c r="L139" s="23"/>
      <c r="M139" s="23"/>
      <c r="N139" s="9"/>
      <c r="O139" s="9"/>
      <c r="P139" s="9"/>
      <c r="Q139" s="9"/>
    </row>
    <row r="140" spans="1:20" x14ac:dyDescent="0.25">
      <c r="A140" s="17"/>
      <c r="F140" s="23"/>
      <c r="G140" s="23"/>
      <c r="H140" s="23"/>
      <c r="I140" s="23"/>
      <c r="J140" s="23"/>
      <c r="K140" s="23"/>
      <c r="L140" s="23"/>
      <c r="M140" s="23"/>
      <c r="N140" s="9"/>
      <c r="O140" s="9"/>
      <c r="P140" s="9"/>
      <c r="Q140" s="9"/>
    </row>
    <row r="141" spans="1:20" x14ac:dyDescent="0.25">
      <c r="A141" s="17"/>
      <c r="F141" s="23"/>
      <c r="G141" s="23"/>
      <c r="H141" s="23"/>
      <c r="I141" s="23"/>
      <c r="J141" s="23"/>
      <c r="K141" s="23"/>
      <c r="L141" s="23"/>
      <c r="M141" s="23"/>
      <c r="N141" s="9"/>
      <c r="O141" s="9"/>
      <c r="P141" s="9"/>
      <c r="Q141" s="9"/>
    </row>
    <row r="142" spans="1:20" x14ac:dyDescent="0.25">
      <c r="A142" s="17"/>
      <c r="F142" s="23"/>
      <c r="G142" s="23"/>
      <c r="H142" s="23"/>
      <c r="I142" s="23"/>
      <c r="J142" s="23"/>
      <c r="K142" s="23"/>
      <c r="L142" s="23"/>
      <c r="M142" s="23"/>
      <c r="N142" s="9"/>
      <c r="O142" s="9"/>
      <c r="P142" s="9"/>
      <c r="Q142" s="9"/>
    </row>
    <row r="143" spans="1:20" x14ac:dyDescent="0.25">
      <c r="A143" s="17"/>
      <c r="F143" s="23"/>
      <c r="G143" s="23"/>
      <c r="H143" s="23"/>
      <c r="I143" s="23"/>
      <c r="J143" s="23"/>
      <c r="K143" s="23"/>
      <c r="L143" s="23"/>
      <c r="M143" s="23"/>
      <c r="N143" s="649"/>
      <c r="O143" s="9"/>
      <c r="P143" s="9"/>
      <c r="Q143" s="9"/>
    </row>
    <row r="144" spans="1:20" x14ac:dyDescent="0.25">
      <c r="A144" s="17"/>
      <c r="F144" s="23"/>
      <c r="G144" s="23"/>
      <c r="H144" s="23"/>
      <c r="I144" s="23"/>
      <c r="J144" s="23"/>
      <c r="K144" s="23"/>
      <c r="L144" s="23"/>
      <c r="M144" s="23"/>
      <c r="N144" s="9"/>
      <c r="O144" s="9"/>
      <c r="P144" s="9"/>
      <c r="Q144" s="9"/>
    </row>
    <row r="145" spans="1:17" x14ac:dyDescent="0.25">
      <c r="A145" s="17"/>
      <c r="F145" s="23"/>
      <c r="G145" s="23"/>
      <c r="H145" s="23"/>
      <c r="I145" s="23"/>
      <c r="J145" s="23"/>
      <c r="K145" s="23"/>
      <c r="L145" s="23"/>
      <c r="M145" s="23"/>
      <c r="N145" s="9"/>
      <c r="O145" s="9"/>
      <c r="P145" s="9"/>
      <c r="Q145" s="9"/>
    </row>
    <row r="146" spans="1:17" x14ac:dyDescent="0.25">
      <c r="A146" s="17"/>
      <c r="F146" s="23"/>
      <c r="G146" s="23"/>
      <c r="H146" s="23"/>
      <c r="I146" s="23"/>
      <c r="J146" s="23"/>
      <c r="K146" s="23"/>
      <c r="L146" s="23"/>
      <c r="M146" s="23"/>
      <c r="N146" s="9"/>
      <c r="O146" s="9"/>
      <c r="P146" s="9"/>
      <c r="Q146" s="9"/>
    </row>
    <row r="147" spans="1:17" x14ac:dyDescent="0.25">
      <c r="A147" s="17"/>
      <c r="F147" s="23"/>
      <c r="G147" s="23"/>
      <c r="H147" s="23"/>
      <c r="I147" s="23"/>
      <c r="J147" s="23"/>
      <c r="K147" s="23"/>
      <c r="L147" s="23"/>
      <c r="M147" s="23"/>
      <c r="N147" s="9"/>
      <c r="O147" s="9"/>
      <c r="P147" s="9"/>
      <c r="Q147" s="9"/>
    </row>
    <row r="148" spans="1:17" x14ac:dyDescent="0.25">
      <c r="A148" s="17"/>
      <c r="F148" s="23"/>
      <c r="G148" s="23"/>
      <c r="H148" s="23"/>
      <c r="I148" s="23"/>
      <c r="J148" s="23"/>
      <c r="K148" s="23"/>
      <c r="L148" s="23"/>
      <c r="M148" s="23"/>
      <c r="N148" s="9"/>
      <c r="O148" s="9"/>
      <c r="P148" s="9"/>
      <c r="Q148" s="9"/>
    </row>
    <row r="149" spans="1:17" x14ac:dyDescent="0.25">
      <c r="A149" s="17"/>
      <c r="F149" s="23"/>
      <c r="G149" s="23"/>
      <c r="H149" s="23"/>
      <c r="I149" s="23"/>
      <c r="J149" s="23"/>
      <c r="K149" s="23"/>
      <c r="L149" s="23"/>
      <c r="M149" s="23"/>
      <c r="N149" s="9"/>
      <c r="O149" s="9"/>
      <c r="P149" s="9"/>
      <c r="Q149" s="9"/>
    </row>
    <row r="150" spans="1:17" x14ac:dyDescent="0.25">
      <c r="A150" s="17"/>
      <c r="F150" s="23"/>
      <c r="G150" s="23"/>
      <c r="H150" s="23"/>
      <c r="I150" s="23"/>
      <c r="J150" s="23"/>
      <c r="K150" s="23"/>
      <c r="L150" s="23"/>
      <c r="M150" s="23"/>
      <c r="N150" s="9"/>
      <c r="O150" s="9"/>
      <c r="P150" s="9"/>
      <c r="Q150" s="9"/>
    </row>
    <row r="151" spans="1:17" x14ac:dyDescent="0.25">
      <c r="A151" s="17"/>
      <c r="F151" s="23"/>
      <c r="G151" s="23"/>
      <c r="H151" s="23"/>
      <c r="I151" s="23"/>
      <c r="J151" s="23"/>
      <c r="K151" s="23"/>
      <c r="L151" s="23"/>
      <c r="M151" s="23"/>
      <c r="N151" s="9"/>
      <c r="O151" s="9"/>
      <c r="P151" s="9"/>
      <c r="Q151" s="9"/>
    </row>
    <row r="152" spans="1:17" x14ac:dyDescent="0.25">
      <c r="A152" s="17"/>
      <c r="F152" s="23"/>
      <c r="G152" s="23"/>
      <c r="H152" s="23"/>
      <c r="I152" s="23"/>
      <c r="J152" s="23"/>
      <c r="K152" s="23"/>
      <c r="L152" s="23"/>
      <c r="M152" s="23"/>
      <c r="N152" s="9"/>
      <c r="O152" s="9"/>
      <c r="P152" s="9"/>
      <c r="Q152" s="9"/>
    </row>
    <row r="153" spans="1:17" x14ac:dyDescent="0.25">
      <c r="A153" s="17"/>
      <c r="F153" s="23"/>
      <c r="G153" s="23"/>
      <c r="H153" s="23"/>
      <c r="I153" s="23"/>
      <c r="J153" s="23"/>
      <c r="K153" s="23"/>
      <c r="L153" s="23"/>
      <c r="M153" s="23"/>
      <c r="N153" s="9"/>
      <c r="O153" s="9"/>
      <c r="P153" s="9"/>
      <c r="Q153" s="9"/>
    </row>
    <row r="154" spans="1:17" x14ac:dyDescent="0.25">
      <c r="A154" s="17"/>
      <c r="F154" s="23"/>
      <c r="G154" s="23"/>
      <c r="H154" s="23"/>
      <c r="I154" s="23"/>
      <c r="J154" s="23"/>
      <c r="K154" s="23"/>
      <c r="L154" s="23"/>
      <c r="M154" s="23"/>
      <c r="N154" s="9"/>
      <c r="O154" s="9"/>
      <c r="P154" s="9"/>
      <c r="Q154" s="9"/>
    </row>
    <row r="155" spans="1:17" x14ac:dyDescent="0.25">
      <c r="A155" s="17"/>
      <c r="F155" s="23"/>
      <c r="G155" s="23"/>
      <c r="H155" s="23"/>
      <c r="I155" s="23"/>
      <c r="J155" s="23"/>
      <c r="K155" s="23"/>
      <c r="L155" s="23"/>
      <c r="M155" s="23"/>
      <c r="N155" s="9"/>
      <c r="O155" s="9"/>
      <c r="P155" s="9"/>
      <c r="Q155" s="9"/>
    </row>
    <row r="156" spans="1:17" x14ac:dyDescent="0.25">
      <c r="A156" s="17"/>
      <c r="F156" s="23"/>
      <c r="G156" s="23"/>
      <c r="H156" s="23"/>
      <c r="I156" s="23"/>
      <c r="J156" s="23"/>
      <c r="K156" s="23"/>
      <c r="L156" s="23"/>
      <c r="M156" s="23"/>
      <c r="N156" s="9"/>
      <c r="O156" s="9"/>
      <c r="P156" s="9"/>
      <c r="Q156" s="9"/>
    </row>
    <row r="157" spans="1:17" x14ac:dyDescent="0.25">
      <c r="A157" s="17"/>
      <c r="F157" s="23"/>
      <c r="G157" s="23"/>
      <c r="H157" s="23"/>
      <c r="I157" s="23"/>
      <c r="J157" s="23"/>
      <c r="K157" s="23"/>
      <c r="L157" s="23"/>
      <c r="M157" s="23"/>
      <c r="N157" s="9"/>
      <c r="O157" s="9"/>
      <c r="P157" s="9"/>
      <c r="Q157" s="9"/>
    </row>
    <row r="158" spans="1:17" x14ac:dyDescent="0.25">
      <c r="A158" s="17"/>
      <c r="F158" s="23"/>
      <c r="G158" s="23"/>
      <c r="H158" s="23"/>
      <c r="I158" s="23"/>
      <c r="J158" s="23"/>
      <c r="K158" s="23"/>
      <c r="L158" s="23"/>
      <c r="M158" s="23"/>
      <c r="N158" s="9"/>
      <c r="O158" s="9"/>
      <c r="P158" s="9"/>
      <c r="Q158" s="9"/>
    </row>
    <row r="159" spans="1:17" x14ac:dyDescent="0.25">
      <c r="A159" s="17"/>
      <c r="F159" s="23"/>
      <c r="G159" s="23"/>
      <c r="H159" s="23"/>
      <c r="I159" s="23"/>
      <c r="J159" s="23"/>
      <c r="K159" s="23"/>
      <c r="L159" s="23"/>
      <c r="M159" s="23"/>
      <c r="N159" s="9"/>
      <c r="O159" s="9"/>
      <c r="P159" s="9"/>
      <c r="Q159" s="9"/>
    </row>
    <row r="160" spans="1:17" x14ac:dyDescent="0.25">
      <c r="A160" s="17"/>
      <c r="F160" s="23"/>
      <c r="G160" s="23"/>
      <c r="H160" s="23"/>
      <c r="I160" s="23"/>
      <c r="J160" s="23"/>
      <c r="K160" s="23"/>
      <c r="L160" s="23"/>
      <c r="M160" s="23"/>
      <c r="N160" s="9"/>
      <c r="O160" s="9"/>
      <c r="P160" s="9"/>
      <c r="Q160" s="9"/>
    </row>
    <row r="161" spans="1:17" x14ac:dyDescent="0.25">
      <c r="A161" s="17"/>
      <c r="F161" s="23"/>
      <c r="G161" s="23"/>
      <c r="H161" s="23"/>
      <c r="I161" s="23"/>
      <c r="J161" s="23"/>
      <c r="K161" s="23"/>
      <c r="L161" s="23"/>
      <c r="M161" s="23"/>
      <c r="N161" s="9"/>
      <c r="O161" s="9"/>
      <c r="P161" s="9"/>
      <c r="Q161" s="9"/>
    </row>
    <row r="162" spans="1:17" x14ac:dyDescent="0.25">
      <c r="A162" s="17"/>
      <c r="F162" s="23"/>
      <c r="G162" s="23"/>
      <c r="H162" s="23"/>
      <c r="I162" s="23"/>
      <c r="J162" s="23"/>
      <c r="K162" s="23"/>
      <c r="L162" s="23"/>
      <c r="M162" s="23"/>
      <c r="N162" s="9"/>
      <c r="O162" s="9"/>
      <c r="P162" s="9"/>
      <c r="Q162" s="9"/>
    </row>
    <row r="163" spans="1:17" x14ac:dyDescent="0.25">
      <c r="A163" s="17"/>
      <c r="F163" s="23"/>
      <c r="G163" s="23"/>
      <c r="H163" s="23"/>
      <c r="I163" s="23"/>
      <c r="J163" s="23"/>
      <c r="K163" s="23"/>
      <c r="L163" s="23"/>
      <c r="M163" s="23"/>
      <c r="N163" s="9"/>
      <c r="O163" s="9"/>
      <c r="P163" s="9"/>
      <c r="Q163" s="9"/>
    </row>
    <row r="164" spans="1:17" x14ac:dyDescent="0.25">
      <c r="A164" s="17"/>
      <c r="F164" s="23"/>
      <c r="G164" s="23"/>
      <c r="H164" s="23"/>
      <c r="I164" s="23"/>
      <c r="J164" s="23"/>
      <c r="K164" s="23"/>
      <c r="L164" s="23"/>
      <c r="M164" s="23"/>
      <c r="N164" s="9"/>
      <c r="O164" s="9"/>
      <c r="P164" s="9"/>
      <c r="Q164" s="9"/>
    </row>
    <row r="165" spans="1:17" x14ac:dyDescent="0.25">
      <c r="A165" s="17"/>
      <c r="F165" s="23"/>
      <c r="G165" s="23"/>
      <c r="H165" s="23"/>
      <c r="I165" s="23"/>
      <c r="J165" s="23"/>
      <c r="K165" s="23"/>
      <c r="L165" s="23"/>
      <c r="M165" s="23"/>
      <c r="N165" s="9"/>
      <c r="O165" s="9"/>
      <c r="P165" s="9"/>
      <c r="Q165" s="9"/>
    </row>
    <row r="166" spans="1:17" x14ac:dyDescent="0.25">
      <c r="A166" s="17"/>
      <c r="F166" s="23"/>
      <c r="G166" s="23"/>
      <c r="H166" s="23"/>
      <c r="I166" s="23"/>
      <c r="J166" s="23"/>
      <c r="K166" s="23"/>
      <c r="L166" s="23"/>
      <c r="M166" s="23"/>
      <c r="N166" s="9"/>
      <c r="O166" s="9"/>
      <c r="P166" s="9"/>
      <c r="Q166" s="9"/>
    </row>
    <row r="167" spans="1:17" x14ac:dyDescent="0.25">
      <c r="A167" s="17"/>
      <c r="F167" s="23"/>
      <c r="G167" s="23"/>
      <c r="H167" s="23"/>
      <c r="I167" s="23"/>
      <c r="J167" s="23"/>
      <c r="K167" s="23"/>
      <c r="L167" s="23"/>
      <c r="M167" s="23"/>
      <c r="N167" s="9"/>
      <c r="O167" s="9"/>
      <c r="P167" s="9"/>
      <c r="Q167" s="9"/>
    </row>
    <row r="168" spans="1:17" x14ac:dyDescent="0.25">
      <c r="A168" s="17"/>
      <c r="F168" s="23"/>
      <c r="G168" s="23"/>
      <c r="H168" s="23"/>
      <c r="I168" s="23"/>
      <c r="J168" s="23"/>
      <c r="K168" s="23"/>
      <c r="L168" s="23"/>
      <c r="M168" s="23"/>
      <c r="N168" s="9"/>
      <c r="O168" s="9"/>
      <c r="P168" s="9"/>
      <c r="Q168" s="9"/>
    </row>
    <row r="169" spans="1:17" x14ac:dyDescent="0.25">
      <c r="A169" s="17"/>
      <c r="F169" s="23"/>
      <c r="G169" s="23"/>
      <c r="H169" s="23"/>
      <c r="I169" s="23"/>
      <c r="J169" s="23"/>
      <c r="K169" s="23"/>
      <c r="L169" s="23"/>
      <c r="M169" s="23"/>
      <c r="N169" s="9"/>
      <c r="O169" s="9"/>
      <c r="P169" s="9"/>
      <c r="Q169" s="9"/>
    </row>
    <row r="170" spans="1:17" x14ac:dyDescent="0.25">
      <c r="A170" s="17"/>
      <c r="F170" s="23"/>
      <c r="G170" s="23"/>
      <c r="H170" s="23"/>
      <c r="I170" s="23"/>
      <c r="J170" s="23"/>
      <c r="K170" s="23"/>
      <c r="L170" s="23"/>
      <c r="M170" s="23"/>
      <c r="N170" s="9"/>
      <c r="O170" s="9"/>
      <c r="P170" s="9"/>
      <c r="Q170" s="9"/>
    </row>
    <row r="171" spans="1:17" x14ac:dyDescent="0.25">
      <c r="A171" s="17"/>
      <c r="F171" s="23"/>
      <c r="G171" s="23"/>
      <c r="H171" s="23"/>
      <c r="I171" s="23"/>
      <c r="J171" s="23"/>
      <c r="K171" s="23"/>
      <c r="L171" s="23"/>
      <c r="M171" s="23"/>
      <c r="N171" s="9"/>
      <c r="O171" s="9"/>
      <c r="P171" s="9"/>
      <c r="Q171" s="9"/>
    </row>
    <row r="172" spans="1:17" x14ac:dyDescent="0.25">
      <c r="A172" s="17"/>
      <c r="F172" s="23"/>
      <c r="G172" s="23"/>
      <c r="H172" s="23"/>
      <c r="I172" s="23"/>
      <c r="J172" s="23"/>
      <c r="K172" s="23"/>
      <c r="L172" s="23"/>
      <c r="M172" s="23"/>
      <c r="N172" s="9"/>
      <c r="O172" s="9"/>
      <c r="P172" s="9"/>
      <c r="Q172" s="9"/>
    </row>
    <row r="173" spans="1:17" x14ac:dyDescent="0.25">
      <c r="A173" s="17"/>
      <c r="F173" s="23"/>
      <c r="G173" s="23"/>
      <c r="H173" s="23"/>
      <c r="I173" s="23"/>
      <c r="J173" s="23"/>
      <c r="K173" s="23"/>
      <c r="L173" s="23"/>
      <c r="M173" s="23"/>
      <c r="N173" s="9"/>
      <c r="O173" s="9"/>
      <c r="P173" s="9"/>
      <c r="Q173" s="9"/>
    </row>
    <row r="174" spans="1:17" x14ac:dyDescent="0.25">
      <c r="A174" s="17"/>
      <c r="F174" s="23"/>
      <c r="G174" s="23"/>
      <c r="H174" s="23"/>
      <c r="I174" s="23"/>
      <c r="J174" s="23"/>
      <c r="K174" s="23"/>
      <c r="L174" s="23"/>
      <c r="M174" s="23"/>
      <c r="N174" s="9"/>
      <c r="O174" s="9"/>
      <c r="P174" s="9"/>
      <c r="Q174" s="9"/>
    </row>
    <row r="175" spans="1:17" x14ac:dyDescent="0.25">
      <c r="A175" s="17"/>
      <c r="F175" s="23"/>
      <c r="G175" s="23"/>
      <c r="H175" s="23"/>
      <c r="I175" s="23"/>
      <c r="J175" s="23"/>
      <c r="K175" s="23"/>
      <c r="L175" s="23"/>
      <c r="M175" s="23"/>
      <c r="N175" s="9"/>
      <c r="O175" s="9"/>
      <c r="P175" s="9"/>
      <c r="Q175" s="9"/>
    </row>
    <row r="176" spans="1:17" x14ac:dyDescent="0.25">
      <c r="A176" s="19"/>
      <c r="F176" s="23"/>
      <c r="G176" s="23"/>
      <c r="H176" s="23"/>
      <c r="I176" s="23"/>
      <c r="J176" s="23"/>
      <c r="K176" s="23"/>
      <c r="L176" s="23"/>
      <c r="M176" s="23"/>
      <c r="N176" s="9"/>
      <c r="O176" s="9"/>
      <c r="P176" s="9"/>
      <c r="Q176" s="9"/>
    </row>
    <row r="177" spans="1:17" x14ac:dyDescent="0.25">
      <c r="A177" s="19"/>
      <c r="F177" s="23"/>
      <c r="G177" s="23"/>
      <c r="H177" s="23"/>
      <c r="I177" s="23"/>
      <c r="J177" s="23"/>
      <c r="K177" s="23"/>
      <c r="L177" s="23"/>
      <c r="M177" s="23"/>
      <c r="N177" s="9"/>
      <c r="O177" s="9"/>
      <c r="P177" s="9"/>
      <c r="Q177" s="9"/>
    </row>
    <row r="178" spans="1:17" x14ac:dyDescent="0.25">
      <c r="A178" s="19"/>
      <c r="F178" s="23"/>
      <c r="G178" s="23"/>
      <c r="H178" s="23"/>
      <c r="I178" s="23"/>
      <c r="J178" s="23"/>
      <c r="K178" s="23"/>
      <c r="L178" s="23"/>
      <c r="M178" s="23"/>
      <c r="N178" s="9"/>
      <c r="O178" s="9"/>
      <c r="P178" s="9"/>
      <c r="Q178" s="9"/>
    </row>
    <row r="179" spans="1:17" x14ac:dyDescent="0.25">
      <c r="A179" s="19"/>
      <c r="F179" s="23"/>
      <c r="G179" s="23"/>
      <c r="H179" s="23"/>
      <c r="I179" s="23"/>
      <c r="J179" s="23"/>
      <c r="K179" s="23"/>
      <c r="L179" s="23"/>
      <c r="M179" s="23"/>
      <c r="N179" s="9"/>
      <c r="O179" s="9"/>
      <c r="P179" s="9"/>
      <c r="Q179" s="9"/>
    </row>
    <row r="180" spans="1:17" x14ac:dyDescent="0.25">
      <c r="F180" s="23"/>
      <c r="G180" s="23"/>
      <c r="H180" s="23"/>
      <c r="I180" s="23"/>
      <c r="J180" s="23"/>
      <c r="K180" s="23"/>
      <c r="L180" s="23"/>
      <c r="M180" s="23"/>
      <c r="N180" s="9"/>
      <c r="O180" s="9"/>
      <c r="P180" s="9"/>
      <c r="Q180" s="9"/>
    </row>
    <row r="181" spans="1:17" x14ac:dyDescent="0.25">
      <c r="F181" s="23"/>
      <c r="G181" s="23"/>
      <c r="H181" s="23"/>
      <c r="I181" s="23"/>
      <c r="J181" s="23"/>
      <c r="K181" s="23"/>
      <c r="L181" s="23"/>
      <c r="M181" s="23"/>
      <c r="N181" s="9"/>
      <c r="O181" s="9"/>
      <c r="P181" s="9"/>
      <c r="Q181" s="9"/>
    </row>
    <row r="182" spans="1:17" x14ac:dyDescent="0.25">
      <c r="F182" s="23"/>
      <c r="G182" s="23"/>
      <c r="H182" s="23"/>
      <c r="I182" s="23"/>
      <c r="J182" s="23"/>
      <c r="K182" s="23"/>
      <c r="L182" s="23"/>
      <c r="M182" s="23"/>
      <c r="N182" s="9"/>
      <c r="O182" s="9"/>
      <c r="P182" s="9"/>
      <c r="Q182" s="9"/>
    </row>
    <row r="183" spans="1:17" x14ac:dyDescent="0.25">
      <c r="F183" s="23"/>
      <c r="G183" s="23"/>
      <c r="H183" s="23"/>
      <c r="I183" s="23"/>
      <c r="J183" s="23"/>
      <c r="K183" s="23"/>
      <c r="L183" s="23"/>
      <c r="M183" s="23"/>
      <c r="N183" s="9"/>
      <c r="O183" s="9"/>
      <c r="P183" s="9"/>
      <c r="Q183" s="9"/>
    </row>
    <row r="184" spans="1:17" x14ac:dyDescent="0.25">
      <c r="F184" s="23"/>
      <c r="G184" s="23"/>
      <c r="H184" s="23"/>
      <c r="I184" s="23"/>
      <c r="J184" s="23"/>
      <c r="K184" s="23"/>
      <c r="L184" s="23"/>
      <c r="M184" s="23"/>
      <c r="N184" s="9"/>
      <c r="O184" s="9"/>
      <c r="P184" s="9"/>
      <c r="Q184" s="9"/>
    </row>
    <row r="185" spans="1:17" x14ac:dyDescent="0.25">
      <c r="F185" s="23"/>
      <c r="G185" s="23"/>
      <c r="H185" s="23"/>
      <c r="I185" s="23"/>
      <c r="J185" s="23"/>
      <c r="K185" s="23"/>
      <c r="L185" s="23"/>
      <c r="M185" s="23"/>
      <c r="N185" s="9"/>
      <c r="O185" s="9"/>
      <c r="P185" s="9"/>
      <c r="Q185" s="9"/>
    </row>
    <row r="186" spans="1:17" x14ac:dyDescent="0.25">
      <c r="F186" s="23"/>
      <c r="G186" s="23"/>
      <c r="H186" s="23"/>
      <c r="I186" s="23"/>
      <c r="J186" s="23"/>
      <c r="K186" s="23"/>
      <c r="L186" s="23"/>
      <c r="M186" s="23"/>
      <c r="N186" s="9"/>
      <c r="O186" s="9"/>
      <c r="P186" s="9"/>
      <c r="Q186" s="9"/>
    </row>
    <row r="187" spans="1:17" x14ac:dyDescent="0.25">
      <c r="F187" s="23"/>
      <c r="G187" s="23"/>
      <c r="H187" s="23"/>
      <c r="I187" s="23"/>
      <c r="J187" s="23"/>
      <c r="K187" s="23"/>
      <c r="L187" s="23"/>
      <c r="M187" s="23"/>
      <c r="N187" s="9"/>
      <c r="O187" s="9"/>
      <c r="P187" s="9"/>
      <c r="Q187" s="9"/>
    </row>
    <row r="188" spans="1:17" x14ac:dyDescent="0.25">
      <c r="F188" s="23"/>
      <c r="G188" s="23"/>
      <c r="H188" s="23"/>
      <c r="I188" s="23"/>
      <c r="J188" s="23"/>
      <c r="K188" s="23"/>
      <c r="L188" s="23"/>
      <c r="M188" s="23"/>
      <c r="N188" s="9"/>
      <c r="O188" s="9"/>
      <c r="P188" s="9"/>
      <c r="Q188" s="9"/>
    </row>
    <row r="189" spans="1:17" x14ac:dyDescent="0.25">
      <c r="F189" s="23"/>
      <c r="G189" s="23"/>
      <c r="H189" s="23"/>
      <c r="I189" s="23"/>
      <c r="J189" s="23"/>
      <c r="K189" s="23"/>
      <c r="L189" s="23"/>
      <c r="M189" s="23"/>
      <c r="N189" s="9"/>
      <c r="O189" s="9"/>
      <c r="P189" s="9"/>
      <c r="Q189" s="9"/>
    </row>
    <row r="190" spans="1:17" x14ac:dyDescent="0.25">
      <c r="F190" s="23"/>
      <c r="G190" s="23"/>
      <c r="H190" s="23"/>
      <c r="I190" s="23"/>
      <c r="J190" s="23"/>
      <c r="K190" s="23"/>
      <c r="L190" s="23"/>
      <c r="M190" s="23"/>
    </row>
    <row r="191" spans="1:17" x14ac:dyDescent="0.25">
      <c r="F191" s="23"/>
      <c r="G191" s="23"/>
      <c r="H191" s="23"/>
      <c r="I191" s="23"/>
      <c r="J191" s="23"/>
      <c r="K191" s="23"/>
      <c r="L191" s="23"/>
      <c r="M191" s="23"/>
    </row>
    <row r="192" spans="1:17" x14ac:dyDescent="0.25">
      <c r="F192" s="23"/>
      <c r="G192" s="23"/>
      <c r="H192" s="23"/>
      <c r="I192" s="23"/>
      <c r="J192" s="23"/>
      <c r="K192" s="23"/>
      <c r="L192" s="23"/>
      <c r="M192" s="23"/>
    </row>
    <row r="193" spans="6:13" x14ac:dyDescent="0.25">
      <c r="F193" s="23"/>
      <c r="G193" s="23"/>
      <c r="H193" s="23"/>
      <c r="I193" s="23"/>
      <c r="J193" s="23"/>
      <c r="K193" s="23"/>
      <c r="L193" s="23"/>
      <c r="M193" s="23"/>
    </row>
    <row r="194" spans="6:13" x14ac:dyDescent="0.25">
      <c r="F194" s="23"/>
      <c r="G194" s="23"/>
      <c r="H194" s="23"/>
      <c r="I194" s="23"/>
      <c r="J194" s="23"/>
      <c r="K194" s="23"/>
      <c r="L194" s="23"/>
      <c r="M194" s="23"/>
    </row>
    <row r="195" spans="6:13" x14ac:dyDescent="0.25">
      <c r="F195" s="23"/>
      <c r="G195" s="23"/>
      <c r="H195" s="23"/>
      <c r="I195" s="23"/>
      <c r="J195" s="23"/>
      <c r="K195" s="23"/>
      <c r="L195" s="23"/>
      <c r="M195" s="23"/>
    </row>
    <row r="196" spans="6:13" x14ac:dyDescent="0.25">
      <c r="F196" s="23"/>
      <c r="G196" s="23"/>
      <c r="H196" s="23"/>
      <c r="I196" s="23"/>
      <c r="J196" s="23"/>
      <c r="K196" s="23"/>
      <c r="L196" s="23"/>
      <c r="M196" s="23"/>
    </row>
  </sheetData>
  <autoFilter ref="A4:T129"/>
  <mergeCells count="334">
    <mergeCell ref="N69:N70"/>
    <mergeCell ref="O69:O70"/>
    <mergeCell ref="P69:P70"/>
    <mergeCell ref="R72:R73"/>
    <mergeCell ref="P72:P73"/>
    <mergeCell ref="O72:O73"/>
    <mergeCell ref="N72:N73"/>
    <mergeCell ref="M72:M73"/>
    <mergeCell ref="L72:L73"/>
    <mergeCell ref="C81:C83"/>
    <mergeCell ref="E81:E83"/>
    <mergeCell ref="F81:F83"/>
    <mergeCell ref="B81:B83"/>
    <mergeCell ref="A77:A78"/>
    <mergeCell ref="B66:B67"/>
    <mergeCell ref="E58:E65"/>
    <mergeCell ref="D58:D65"/>
    <mergeCell ref="R54:R55"/>
    <mergeCell ref="J54:J55"/>
    <mergeCell ref="L54:L55"/>
    <mergeCell ref="M54:M55"/>
    <mergeCell ref="N54:N55"/>
    <mergeCell ref="O54:O55"/>
    <mergeCell ref="P54:P55"/>
    <mergeCell ref="C58:C65"/>
    <mergeCell ref="A66:A67"/>
    <mergeCell ref="F58:F65"/>
    <mergeCell ref="I58:I65"/>
    <mergeCell ref="G58:G65"/>
    <mergeCell ref="R69:R70"/>
    <mergeCell ref="J69:J70"/>
    <mergeCell ref="L69:L70"/>
    <mergeCell ref="M69:M70"/>
    <mergeCell ref="P118:P119"/>
    <mergeCell ref="R118:R119"/>
    <mergeCell ref="L118:L119"/>
    <mergeCell ref="J118:J119"/>
    <mergeCell ref="Q39:Q40"/>
    <mergeCell ref="Q41:Q42"/>
    <mergeCell ref="Q81:Q83"/>
    <mergeCell ref="Q93:Q100"/>
    <mergeCell ref="Q105:Q111"/>
    <mergeCell ref="R43:R44"/>
    <mergeCell ref="R66:R67"/>
    <mergeCell ref="Q51:Q53"/>
    <mergeCell ref="Q54:Q57"/>
    <mergeCell ref="Q66:Q67"/>
    <mergeCell ref="L61:L63"/>
    <mergeCell ref="P61:P63"/>
    <mergeCell ref="K61:K63"/>
    <mergeCell ref="K43:K44"/>
    <mergeCell ref="Q101:Q104"/>
    <mergeCell ref="Q69:Q76"/>
    <mergeCell ref="Q90:Q91"/>
    <mergeCell ref="Q77:Q78"/>
    <mergeCell ref="Q118:Q121"/>
    <mergeCell ref="R46:R47"/>
    <mergeCell ref="Q124:Q126"/>
    <mergeCell ref="D5:D8"/>
    <mergeCell ref="D9:D13"/>
    <mergeCell ref="D14:D22"/>
    <mergeCell ref="D23:D32"/>
    <mergeCell ref="D33:D38"/>
    <mergeCell ref="D46:D50"/>
    <mergeCell ref="D51:D53"/>
    <mergeCell ref="Q43:Q45"/>
    <mergeCell ref="H23:H32"/>
    <mergeCell ref="H33:H38"/>
    <mergeCell ref="H14:H22"/>
    <mergeCell ref="I23:I32"/>
    <mergeCell ref="I33:I38"/>
    <mergeCell ref="I14:I22"/>
    <mergeCell ref="L36:L37"/>
    <mergeCell ref="P16:P17"/>
    <mergeCell ref="I5:I8"/>
    <mergeCell ref="I9:I13"/>
    <mergeCell ref="Q5:Q8"/>
    <mergeCell ref="L7:L8"/>
    <mergeCell ref="M7:M8"/>
    <mergeCell ref="J7:J8"/>
    <mergeCell ref="K5:K8"/>
    <mergeCell ref="J16:J17"/>
    <mergeCell ref="R5:R8"/>
    <mergeCell ref="K29:K30"/>
    <mergeCell ref="K34:K35"/>
    <mergeCell ref="K31:K32"/>
    <mergeCell ref="K36:K38"/>
    <mergeCell ref="O7:O8"/>
    <mergeCell ref="P7:P8"/>
    <mergeCell ref="R36:R37"/>
    <mergeCell ref="K14:K15"/>
    <mergeCell ref="K16:K17"/>
    <mergeCell ref="K21:K22"/>
    <mergeCell ref="Q23:Q32"/>
    <mergeCell ref="Q33:Q38"/>
    <mergeCell ref="S2:T2"/>
    <mergeCell ref="R2:R3"/>
    <mergeCell ref="B2:B3"/>
    <mergeCell ref="C2:C3"/>
    <mergeCell ref="I2:I3"/>
    <mergeCell ref="G2:G3"/>
    <mergeCell ref="E33:E38"/>
    <mergeCell ref="F33:F38"/>
    <mergeCell ref="G33:G38"/>
    <mergeCell ref="C23:C32"/>
    <mergeCell ref="E5:E8"/>
    <mergeCell ref="F5:F8"/>
    <mergeCell ref="G5:G8"/>
    <mergeCell ref="G14:G22"/>
    <mergeCell ref="G23:G32"/>
    <mergeCell ref="E9:E13"/>
    <mergeCell ref="F9:F13"/>
    <mergeCell ref="G9:G13"/>
    <mergeCell ref="K9:K11"/>
    <mergeCell ref="J36:J37"/>
    <mergeCell ref="Q9:Q13"/>
    <mergeCell ref="P36:P37"/>
    <mergeCell ref="J5:J6"/>
    <mergeCell ref="K18:K19"/>
    <mergeCell ref="A2:A3"/>
    <mergeCell ref="F2:F3"/>
    <mergeCell ref="E2:E3"/>
    <mergeCell ref="Q2:Q3"/>
    <mergeCell ref="P2:P3"/>
    <mergeCell ref="M2:O2"/>
    <mergeCell ref="L2:L3"/>
    <mergeCell ref="K2:K3"/>
    <mergeCell ref="J2:J3"/>
    <mergeCell ref="H2:H3"/>
    <mergeCell ref="D2:D3"/>
    <mergeCell ref="A5:A8"/>
    <mergeCell ref="B5:B8"/>
    <mergeCell ref="C5:C8"/>
    <mergeCell ref="N7:N8"/>
    <mergeCell ref="R16:R17"/>
    <mergeCell ref="C129:K129"/>
    <mergeCell ref="Q86:Q87"/>
    <mergeCell ref="Q88:Q89"/>
    <mergeCell ref="K86:K87"/>
    <mergeCell ref="K23:K24"/>
    <mergeCell ref="K25:K26"/>
    <mergeCell ref="K27:K28"/>
    <mergeCell ref="C66:C67"/>
    <mergeCell ref="E66:E67"/>
    <mergeCell ref="F66:F67"/>
    <mergeCell ref="G66:G67"/>
    <mergeCell ref="A127:F127"/>
    <mergeCell ref="A51:A53"/>
    <mergeCell ref="B51:B53"/>
    <mergeCell ref="A23:A32"/>
    <mergeCell ref="H5:H8"/>
    <mergeCell ref="H9:H13"/>
    <mergeCell ref="K12:K13"/>
    <mergeCell ref="Q14:Q22"/>
    <mergeCell ref="A124:A126"/>
    <mergeCell ref="A105:A111"/>
    <mergeCell ref="G105:G111"/>
    <mergeCell ref="C128:F128"/>
    <mergeCell ref="B124:B126"/>
    <mergeCell ref="C124:C126"/>
    <mergeCell ref="E124:E126"/>
    <mergeCell ref="F124:F126"/>
    <mergeCell ref="C88:C89"/>
    <mergeCell ref="B88:B89"/>
    <mergeCell ref="G93:G100"/>
    <mergeCell ref="G90:G91"/>
    <mergeCell ref="G88:G89"/>
    <mergeCell ref="C93:C100"/>
    <mergeCell ref="F93:F100"/>
    <mergeCell ref="D88:D89"/>
    <mergeCell ref="F88:F89"/>
    <mergeCell ref="D124:D126"/>
    <mergeCell ref="A90:A91"/>
    <mergeCell ref="G124:G126"/>
    <mergeCell ref="A101:A104"/>
    <mergeCell ref="B101:B104"/>
    <mergeCell ref="C101:C104"/>
    <mergeCell ref="D101:D104"/>
    <mergeCell ref="A9:A13"/>
    <mergeCell ref="B9:B13"/>
    <mergeCell ref="C9:C13"/>
    <mergeCell ref="C33:C38"/>
    <mergeCell ref="B105:B111"/>
    <mergeCell ref="C105:C111"/>
    <mergeCell ref="D105:D111"/>
    <mergeCell ref="E105:E111"/>
    <mergeCell ref="F105:F111"/>
    <mergeCell ref="D93:D100"/>
    <mergeCell ref="A93:A100"/>
    <mergeCell ref="B93:B100"/>
    <mergeCell ref="B58:B65"/>
    <mergeCell ref="D86:D87"/>
    <mergeCell ref="D90:D91"/>
    <mergeCell ref="E88:E89"/>
    <mergeCell ref="A14:A22"/>
    <mergeCell ref="B14:B22"/>
    <mergeCell ref="E93:E100"/>
    <mergeCell ref="B23:B32"/>
    <mergeCell ref="B86:B87"/>
    <mergeCell ref="C86:C87"/>
    <mergeCell ref="D81:D83"/>
    <mergeCell ref="E86:E87"/>
    <mergeCell ref="F14:F22"/>
    <mergeCell ref="E23:E32"/>
    <mergeCell ref="F23:F32"/>
    <mergeCell ref="D41:D42"/>
    <mergeCell ref="E41:E42"/>
    <mergeCell ref="F41:F42"/>
    <mergeCell ref="C14:C22"/>
    <mergeCell ref="C39:C40"/>
    <mergeCell ref="D39:D40"/>
    <mergeCell ref="E39:E40"/>
    <mergeCell ref="F39:F40"/>
    <mergeCell ref="E14:E22"/>
    <mergeCell ref="A43:A45"/>
    <mergeCell ref="E51:E53"/>
    <mergeCell ref="E54:E57"/>
    <mergeCell ref="A46:A50"/>
    <mergeCell ref="B46:B50"/>
    <mergeCell ref="B54:B57"/>
    <mergeCell ref="A54:A57"/>
    <mergeCell ref="B43:B45"/>
    <mergeCell ref="C54:C57"/>
    <mergeCell ref="C51:C53"/>
    <mergeCell ref="D54:D57"/>
    <mergeCell ref="E43:E45"/>
    <mergeCell ref="D43:D45"/>
    <mergeCell ref="C46:C50"/>
    <mergeCell ref="E46:E50"/>
    <mergeCell ref="C43:C45"/>
    <mergeCell ref="I118:I121"/>
    <mergeCell ref="A39:A40"/>
    <mergeCell ref="B39:B40"/>
    <mergeCell ref="A41:A42"/>
    <mergeCell ref="B41:B42"/>
    <mergeCell ref="C41:C42"/>
    <mergeCell ref="A33:A38"/>
    <mergeCell ref="B33:B38"/>
    <mergeCell ref="D66:D67"/>
    <mergeCell ref="A58:A65"/>
    <mergeCell ref="G39:G40"/>
    <mergeCell ref="H39:H40"/>
    <mergeCell ref="I39:I40"/>
    <mergeCell ref="F43:F45"/>
    <mergeCell ref="F46:F50"/>
    <mergeCell ref="G46:G50"/>
    <mergeCell ref="I43:I45"/>
    <mergeCell ref="H43:H45"/>
    <mergeCell ref="G43:G45"/>
    <mergeCell ref="G41:G42"/>
    <mergeCell ref="H41:H42"/>
    <mergeCell ref="I41:I42"/>
    <mergeCell ref="H46:H50"/>
    <mergeCell ref="A81:A83"/>
    <mergeCell ref="Q46:Q50"/>
    <mergeCell ref="Q58:Q65"/>
    <mergeCell ref="I46:I50"/>
    <mergeCell ref="K59:K60"/>
    <mergeCell ref="K46:K47"/>
    <mergeCell ref="H51:H53"/>
    <mergeCell ref="H54:H57"/>
    <mergeCell ref="H58:H65"/>
    <mergeCell ref="I124:I126"/>
    <mergeCell ref="K88:K89"/>
    <mergeCell ref="H124:H126"/>
    <mergeCell ref="I86:I87"/>
    <mergeCell ref="I90:I91"/>
    <mergeCell ref="H93:H100"/>
    <mergeCell ref="H86:H87"/>
    <mergeCell ref="H88:H89"/>
    <mergeCell ref="H90:H91"/>
    <mergeCell ref="J105:J106"/>
    <mergeCell ref="J93:J97"/>
    <mergeCell ref="I88:I89"/>
    <mergeCell ref="K118:K120"/>
    <mergeCell ref="H105:H111"/>
    <mergeCell ref="I105:I111"/>
    <mergeCell ref="H118:H121"/>
    <mergeCell ref="G51:G53"/>
    <mergeCell ref="F51:F53"/>
    <mergeCell ref="G54:G57"/>
    <mergeCell ref="F54:F57"/>
    <mergeCell ref="K66:K67"/>
    <mergeCell ref="J61:J63"/>
    <mergeCell ref="H77:H78"/>
    <mergeCell ref="I77:I78"/>
    <mergeCell ref="I51:I53"/>
    <mergeCell ref="I54:I57"/>
    <mergeCell ref="K72:K74"/>
    <mergeCell ref="I66:I67"/>
    <mergeCell ref="H66:H67"/>
    <mergeCell ref="H69:H76"/>
    <mergeCell ref="I69:I76"/>
    <mergeCell ref="F77:F78"/>
    <mergeCell ref="F69:F76"/>
    <mergeCell ref="G69:G76"/>
    <mergeCell ref="G77:G78"/>
    <mergeCell ref="K51:K53"/>
    <mergeCell ref="K54:K57"/>
    <mergeCell ref="J72:J73"/>
    <mergeCell ref="G101:G104"/>
    <mergeCell ref="H101:H104"/>
    <mergeCell ref="I101:I104"/>
    <mergeCell ref="K81:K82"/>
    <mergeCell ref="I93:I100"/>
    <mergeCell ref="G81:G83"/>
    <mergeCell ref="I81:I83"/>
    <mergeCell ref="H81:H83"/>
    <mergeCell ref="E90:E91"/>
    <mergeCell ref="G86:G87"/>
    <mergeCell ref="A118:A121"/>
    <mergeCell ref="B118:B121"/>
    <mergeCell ref="C118:C121"/>
    <mergeCell ref="D118:D121"/>
    <mergeCell ref="E118:E121"/>
    <mergeCell ref="F118:F121"/>
    <mergeCell ref="G118:G121"/>
    <mergeCell ref="D69:D76"/>
    <mergeCell ref="E69:E76"/>
    <mergeCell ref="B77:B78"/>
    <mergeCell ref="C77:C78"/>
    <mergeCell ref="A69:A76"/>
    <mergeCell ref="B69:B76"/>
    <mergeCell ref="C69:C76"/>
    <mergeCell ref="D77:D78"/>
    <mergeCell ref="E77:E78"/>
    <mergeCell ref="A86:A87"/>
    <mergeCell ref="A88:A89"/>
    <mergeCell ref="F86:F87"/>
    <mergeCell ref="F90:F91"/>
    <mergeCell ref="B90:B91"/>
    <mergeCell ref="C90:C91"/>
    <mergeCell ref="E101:E104"/>
    <mergeCell ref="F101:F104"/>
  </mergeCells>
  <pageMargins left="0.23622047244094491" right="0.23622047244094491" top="0.35433070866141736" bottom="0.55118110236220474" header="0.31496062992125984" footer="0.31496062992125984"/>
  <pageSetup paperSize="8" scale="55" fitToHeight="0" orientation="landscape" r:id="rId1"/>
  <headerFooter>
    <oddFooter xml:space="preserve">&amp;CStránka &amp;P z &amp;N&amp;R&amp;12Zpracoval odbor finanční, stav k 1. 7. 2019
</oddFooter>
  </headerFooter>
  <rowBreaks count="6" manualBreakCount="6">
    <brk id="13" max="16383" man="1"/>
    <brk id="22" max="16383" man="1"/>
    <brk id="32" max="16383" man="1"/>
    <brk id="45" max="16383" man="1"/>
    <brk id="57" max="16383" man="1"/>
    <brk id="92" max="1638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48"/>
  <sheetViews>
    <sheetView topLeftCell="D82" zoomScale="65" zoomScaleNormal="65" zoomScaleSheetLayoutView="39" zoomScalePageLayoutView="55" workbookViewId="0">
      <selection activeCell="V62" sqref="V62"/>
    </sheetView>
  </sheetViews>
  <sheetFormatPr defaultRowHeight="15" x14ac:dyDescent="0.25"/>
  <cols>
    <col min="1" max="1" width="4.7109375" customWidth="1"/>
    <col min="2" max="2" width="14.140625" customWidth="1"/>
    <col min="3" max="3" width="23.42578125" style="217" customWidth="1"/>
    <col min="4" max="4" width="17.28515625" style="217" customWidth="1"/>
    <col min="5" max="5" width="11.7109375" style="217" customWidth="1"/>
    <col min="6" max="6" width="8.7109375" style="217" customWidth="1"/>
    <col min="7" max="7" width="18.7109375" style="390" customWidth="1"/>
    <col min="8" max="8" width="13.85546875" style="415"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0" hidden="1" customWidth="1"/>
    <col min="20" max="20" width="3" hidden="1" customWidth="1"/>
    <col min="21" max="21" width="5.5703125" customWidth="1"/>
    <col min="22" max="22" width="13" bestFit="1" customWidth="1"/>
    <col min="23" max="23" width="11.7109375" bestFit="1" customWidth="1"/>
    <col min="24" max="24" width="12.28515625" bestFit="1" customWidth="1"/>
    <col min="247" max="247" width="4.7109375" customWidth="1"/>
    <col min="248" max="248" width="14.140625" customWidth="1"/>
    <col min="249" max="249" width="23.42578125" customWidth="1"/>
    <col min="250" max="250" width="17.28515625" customWidth="1"/>
    <col min="251" max="251" width="11.7109375" customWidth="1"/>
    <col min="252" max="252" width="8.7109375" customWidth="1"/>
    <col min="253" max="253" width="18.7109375" customWidth="1"/>
    <col min="254" max="254" width="13.85546875" customWidth="1"/>
    <col min="255" max="255" width="13.42578125" customWidth="1"/>
    <col min="256" max="256" width="15.140625" customWidth="1"/>
    <col min="257" max="257" width="40.7109375" customWidth="1"/>
    <col min="258" max="258" width="20.42578125" customWidth="1"/>
    <col min="259" max="259" width="17.85546875" customWidth="1"/>
    <col min="260" max="260" width="16.7109375" customWidth="1"/>
    <col min="261" max="261" width="13.7109375" customWidth="1"/>
    <col min="262" max="262" width="14.28515625" customWidth="1"/>
    <col min="263" max="263" width="12.7109375" customWidth="1"/>
    <col min="264" max="264" width="56.85546875" customWidth="1"/>
    <col min="265" max="266" width="0" hidden="1" customWidth="1"/>
    <col min="503" max="503" width="4.7109375" customWidth="1"/>
    <col min="504" max="504" width="14.140625" customWidth="1"/>
    <col min="505" max="505" width="23.42578125" customWidth="1"/>
    <col min="506" max="506" width="17.28515625" customWidth="1"/>
    <col min="507" max="507" width="11.7109375" customWidth="1"/>
    <col min="508" max="508" width="8.7109375" customWidth="1"/>
    <col min="509" max="509" width="18.7109375" customWidth="1"/>
    <col min="510" max="510" width="13.85546875" customWidth="1"/>
    <col min="511" max="511" width="13.42578125" customWidth="1"/>
    <col min="512" max="512" width="15.140625" customWidth="1"/>
    <col min="513" max="513" width="40.7109375" customWidth="1"/>
    <col min="514" max="514" width="20.42578125" customWidth="1"/>
    <col min="515" max="515" width="17.85546875" customWidth="1"/>
    <col min="516" max="516" width="16.7109375" customWidth="1"/>
    <col min="517" max="517" width="13.7109375" customWidth="1"/>
    <col min="518" max="518" width="14.28515625" customWidth="1"/>
    <col min="519" max="519" width="12.7109375" customWidth="1"/>
    <col min="520" max="520" width="56.85546875" customWidth="1"/>
    <col min="521" max="522" width="0" hidden="1" customWidth="1"/>
    <col min="759" max="759" width="4.7109375" customWidth="1"/>
    <col min="760" max="760" width="14.140625" customWidth="1"/>
    <col min="761" max="761" width="23.42578125" customWidth="1"/>
    <col min="762" max="762" width="17.28515625" customWidth="1"/>
    <col min="763" max="763" width="11.7109375" customWidth="1"/>
    <col min="764" max="764" width="8.7109375" customWidth="1"/>
    <col min="765" max="765" width="18.7109375" customWidth="1"/>
    <col min="766" max="766" width="13.85546875" customWidth="1"/>
    <col min="767" max="767" width="13.42578125" customWidth="1"/>
    <col min="768" max="768" width="15.140625" customWidth="1"/>
    <col min="769" max="769" width="40.7109375" customWidth="1"/>
    <col min="770" max="770" width="20.42578125" customWidth="1"/>
    <col min="771" max="771" width="17.85546875" customWidth="1"/>
    <col min="772" max="772" width="16.7109375" customWidth="1"/>
    <col min="773" max="773" width="13.7109375" customWidth="1"/>
    <col min="774" max="774" width="14.28515625" customWidth="1"/>
    <col min="775" max="775" width="12.7109375" customWidth="1"/>
    <col min="776" max="776" width="56.85546875" customWidth="1"/>
    <col min="777" max="778" width="0" hidden="1" customWidth="1"/>
    <col min="1015" max="1015" width="4.7109375" customWidth="1"/>
    <col min="1016" max="1016" width="14.140625" customWidth="1"/>
    <col min="1017" max="1017" width="23.42578125" customWidth="1"/>
    <col min="1018" max="1018" width="17.28515625" customWidth="1"/>
    <col min="1019" max="1019" width="11.7109375" customWidth="1"/>
    <col min="1020" max="1020" width="8.7109375" customWidth="1"/>
    <col min="1021" max="1021" width="18.7109375" customWidth="1"/>
    <col min="1022" max="1022" width="13.85546875" customWidth="1"/>
    <col min="1023" max="1023" width="13.42578125" customWidth="1"/>
    <col min="1024" max="1024" width="15.140625" customWidth="1"/>
    <col min="1025" max="1025" width="40.7109375" customWidth="1"/>
    <col min="1026" max="1026" width="20.42578125" customWidth="1"/>
    <col min="1027" max="1027" width="17.85546875" customWidth="1"/>
    <col min="1028" max="1028" width="16.7109375" customWidth="1"/>
    <col min="1029" max="1029" width="13.7109375" customWidth="1"/>
    <col min="1030" max="1030" width="14.28515625" customWidth="1"/>
    <col min="1031" max="1031" width="12.7109375" customWidth="1"/>
    <col min="1032" max="1032" width="56.85546875" customWidth="1"/>
    <col min="1033" max="1034" width="0" hidden="1" customWidth="1"/>
    <col min="1271" max="1271" width="4.7109375" customWidth="1"/>
    <col min="1272" max="1272" width="14.140625" customWidth="1"/>
    <col min="1273" max="1273" width="23.42578125" customWidth="1"/>
    <col min="1274" max="1274" width="17.28515625" customWidth="1"/>
    <col min="1275" max="1275" width="11.7109375" customWidth="1"/>
    <col min="1276" max="1276" width="8.7109375" customWidth="1"/>
    <col min="1277" max="1277" width="18.7109375" customWidth="1"/>
    <col min="1278" max="1278" width="13.85546875" customWidth="1"/>
    <col min="1279" max="1279" width="13.42578125" customWidth="1"/>
    <col min="1280" max="1280" width="15.140625" customWidth="1"/>
    <col min="1281" max="1281" width="40.7109375" customWidth="1"/>
    <col min="1282" max="1282" width="20.42578125" customWidth="1"/>
    <col min="1283" max="1283" width="17.85546875" customWidth="1"/>
    <col min="1284" max="1284" width="16.7109375" customWidth="1"/>
    <col min="1285" max="1285" width="13.7109375" customWidth="1"/>
    <col min="1286" max="1286" width="14.28515625" customWidth="1"/>
    <col min="1287" max="1287" width="12.7109375" customWidth="1"/>
    <col min="1288" max="1288" width="56.85546875" customWidth="1"/>
    <col min="1289" max="1290" width="0" hidden="1" customWidth="1"/>
    <col min="1527" max="1527" width="4.7109375" customWidth="1"/>
    <col min="1528" max="1528" width="14.140625" customWidth="1"/>
    <col min="1529" max="1529" width="23.42578125" customWidth="1"/>
    <col min="1530" max="1530" width="17.28515625" customWidth="1"/>
    <col min="1531" max="1531" width="11.7109375" customWidth="1"/>
    <col min="1532" max="1532" width="8.7109375" customWidth="1"/>
    <col min="1533" max="1533" width="18.7109375" customWidth="1"/>
    <col min="1534" max="1534" width="13.85546875" customWidth="1"/>
    <col min="1535" max="1535" width="13.42578125" customWidth="1"/>
    <col min="1536" max="1536" width="15.140625" customWidth="1"/>
    <col min="1537" max="1537" width="40.7109375" customWidth="1"/>
    <col min="1538" max="1538" width="20.42578125" customWidth="1"/>
    <col min="1539" max="1539" width="17.85546875" customWidth="1"/>
    <col min="1540" max="1540" width="16.7109375" customWidth="1"/>
    <col min="1541" max="1541" width="13.7109375" customWidth="1"/>
    <col min="1542" max="1542" width="14.28515625" customWidth="1"/>
    <col min="1543" max="1543" width="12.7109375" customWidth="1"/>
    <col min="1544" max="1544" width="56.85546875" customWidth="1"/>
    <col min="1545" max="1546" width="0" hidden="1" customWidth="1"/>
    <col min="1783" max="1783" width="4.7109375" customWidth="1"/>
    <col min="1784" max="1784" width="14.140625" customWidth="1"/>
    <col min="1785" max="1785" width="23.42578125" customWidth="1"/>
    <col min="1786" max="1786" width="17.28515625" customWidth="1"/>
    <col min="1787" max="1787" width="11.7109375" customWidth="1"/>
    <col min="1788" max="1788" width="8.7109375" customWidth="1"/>
    <col min="1789" max="1789" width="18.7109375" customWidth="1"/>
    <col min="1790" max="1790" width="13.85546875" customWidth="1"/>
    <col min="1791" max="1791" width="13.42578125" customWidth="1"/>
    <col min="1792" max="1792" width="15.140625" customWidth="1"/>
    <col min="1793" max="1793" width="40.7109375" customWidth="1"/>
    <col min="1794" max="1794" width="20.42578125" customWidth="1"/>
    <col min="1795" max="1795" width="17.85546875" customWidth="1"/>
    <col min="1796" max="1796" width="16.7109375" customWidth="1"/>
    <col min="1797" max="1797" width="13.7109375" customWidth="1"/>
    <col min="1798" max="1798" width="14.28515625" customWidth="1"/>
    <col min="1799" max="1799" width="12.7109375" customWidth="1"/>
    <col min="1800" max="1800" width="56.85546875" customWidth="1"/>
    <col min="1801" max="1802" width="0" hidden="1" customWidth="1"/>
    <col min="2039" max="2039" width="4.7109375" customWidth="1"/>
    <col min="2040" max="2040" width="14.140625" customWidth="1"/>
    <col min="2041" max="2041" width="23.42578125" customWidth="1"/>
    <col min="2042" max="2042" width="17.28515625" customWidth="1"/>
    <col min="2043" max="2043" width="11.7109375" customWidth="1"/>
    <col min="2044" max="2044" width="8.7109375" customWidth="1"/>
    <col min="2045" max="2045" width="18.7109375" customWidth="1"/>
    <col min="2046" max="2046" width="13.85546875" customWidth="1"/>
    <col min="2047" max="2047" width="13.42578125" customWidth="1"/>
    <col min="2048" max="2048" width="15.140625" customWidth="1"/>
    <col min="2049" max="2049" width="40.7109375" customWidth="1"/>
    <col min="2050" max="2050" width="20.42578125" customWidth="1"/>
    <col min="2051" max="2051" width="17.85546875" customWidth="1"/>
    <col min="2052" max="2052" width="16.7109375" customWidth="1"/>
    <col min="2053" max="2053" width="13.7109375" customWidth="1"/>
    <col min="2054" max="2054" width="14.28515625" customWidth="1"/>
    <col min="2055" max="2055" width="12.7109375" customWidth="1"/>
    <col min="2056" max="2056" width="56.85546875" customWidth="1"/>
    <col min="2057" max="2058" width="0" hidden="1" customWidth="1"/>
    <col min="2295" max="2295" width="4.7109375" customWidth="1"/>
    <col min="2296" max="2296" width="14.140625" customWidth="1"/>
    <col min="2297" max="2297" width="23.42578125" customWidth="1"/>
    <col min="2298" max="2298" width="17.28515625" customWidth="1"/>
    <col min="2299" max="2299" width="11.7109375" customWidth="1"/>
    <col min="2300" max="2300" width="8.7109375" customWidth="1"/>
    <col min="2301" max="2301" width="18.7109375" customWidth="1"/>
    <col min="2302" max="2302" width="13.85546875" customWidth="1"/>
    <col min="2303" max="2303" width="13.42578125" customWidth="1"/>
    <col min="2304" max="2304" width="15.140625" customWidth="1"/>
    <col min="2305" max="2305" width="40.7109375" customWidth="1"/>
    <col min="2306" max="2306" width="20.42578125" customWidth="1"/>
    <col min="2307" max="2307" width="17.85546875" customWidth="1"/>
    <col min="2308" max="2308" width="16.7109375" customWidth="1"/>
    <col min="2309" max="2309" width="13.7109375" customWidth="1"/>
    <col min="2310" max="2310" width="14.28515625" customWidth="1"/>
    <col min="2311" max="2311" width="12.7109375" customWidth="1"/>
    <col min="2312" max="2312" width="56.85546875" customWidth="1"/>
    <col min="2313" max="2314" width="0" hidden="1" customWidth="1"/>
    <col min="2551" max="2551" width="4.7109375" customWidth="1"/>
    <col min="2552" max="2552" width="14.140625" customWidth="1"/>
    <col min="2553" max="2553" width="23.42578125" customWidth="1"/>
    <col min="2554" max="2554" width="17.28515625" customWidth="1"/>
    <col min="2555" max="2555" width="11.7109375" customWidth="1"/>
    <col min="2556" max="2556" width="8.7109375" customWidth="1"/>
    <col min="2557" max="2557" width="18.7109375" customWidth="1"/>
    <col min="2558" max="2558" width="13.85546875" customWidth="1"/>
    <col min="2559" max="2559" width="13.42578125" customWidth="1"/>
    <col min="2560" max="2560" width="15.140625" customWidth="1"/>
    <col min="2561" max="2561" width="40.7109375" customWidth="1"/>
    <col min="2562" max="2562" width="20.42578125" customWidth="1"/>
    <col min="2563" max="2563" width="17.85546875" customWidth="1"/>
    <col min="2564" max="2564" width="16.7109375" customWidth="1"/>
    <col min="2565" max="2565" width="13.7109375" customWidth="1"/>
    <col min="2566" max="2566" width="14.28515625" customWidth="1"/>
    <col min="2567" max="2567" width="12.7109375" customWidth="1"/>
    <col min="2568" max="2568" width="56.85546875" customWidth="1"/>
    <col min="2569" max="2570" width="0" hidden="1" customWidth="1"/>
    <col min="2807" max="2807" width="4.7109375" customWidth="1"/>
    <col min="2808" max="2808" width="14.140625" customWidth="1"/>
    <col min="2809" max="2809" width="23.42578125" customWidth="1"/>
    <col min="2810" max="2810" width="17.28515625" customWidth="1"/>
    <col min="2811" max="2811" width="11.7109375" customWidth="1"/>
    <col min="2812" max="2812" width="8.7109375" customWidth="1"/>
    <col min="2813" max="2813" width="18.7109375" customWidth="1"/>
    <col min="2814" max="2814" width="13.85546875" customWidth="1"/>
    <col min="2815" max="2815" width="13.42578125" customWidth="1"/>
    <col min="2816" max="2816" width="15.140625" customWidth="1"/>
    <col min="2817" max="2817" width="40.7109375" customWidth="1"/>
    <col min="2818" max="2818" width="20.42578125" customWidth="1"/>
    <col min="2819" max="2819" width="17.85546875" customWidth="1"/>
    <col min="2820" max="2820" width="16.7109375" customWidth="1"/>
    <col min="2821" max="2821" width="13.7109375" customWidth="1"/>
    <col min="2822" max="2822" width="14.28515625" customWidth="1"/>
    <col min="2823" max="2823" width="12.7109375" customWidth="1"/>
    <col min="2824" max="2824" width="56.85546875" customWidth="1"/>
    <col min="2825" max="2826" width="0" hidden="1" customWidth="1"/>
    <col min="3063" max="3063" width="4.7109375" customWidth="1"/>
    <col min="3064" max="3064" width="14.140625" customWidth="1"/>
    <col min="3065" max="3065" width="23.42578125" customWidth="1"/>
    <col min="3066" max="3066" width="17.28515625" customWidth="1"/>
    <col min="3067" max="3067" width="11.7109375" customWidth="1"/>
    <col min="3068" max="3068" width="8.7109375" customWidth="1"/>
    <col min="3069" max="3069" width="18.7109375" customWidth="1"/>
    <col min="3070" max="3070" width="13.85546875" customWidth="1"/>
    <col min="3071" max="3071" width="13.42578125" customWidth="1"/>
    <col min="3072" max="3072" width="15.140625" customWidth="1"/>
    <col min="3073" max="3073" width="40.7109375" customWidth="1"/>
    <col min="3074" max="3074" width="20.42578125" customWidth="1"/>
    <col min="3075" max="3075" width="17.85546875" customWidth="1"/>
    <col min="3076" max="3076" width="16.7109375" customWidth="1"/>
    <col min="3077" max="3077" width="13.7109375" customWidth="1"/>
    <col min="3078" max="3078" width="14.28515625" customWidth="1"/>
    <col min="3079" max="3079" width="12.7109375" customWidth="1"/>
    <col min="3080" max="3080" width="56.85546875" customWidth="1"/>
    <col min="3081" max="3082" width="0" hidden="1" customWidth="1"/>
    <col min="3319" max="3319" width="4.7109375" customWidth="1"/>
    <col min="3320" max="3320" width="14.140625" customWidth="1"/>
    <col min="3321" max="3321" width="23.42578125" customWidth="1"/>
    <col min="3322" max="3322" width="17.28515625" customWidth="1"/>
    <col min="3323" max="3323" width="11.7109375" customWidth="1"/>
    <col min="3324" max="3324" width="8.7109375" customWidth="1"/>
    <col min="3325" max="3325" width="18.7109375" customWidth="1"/>
    <col min="3326" max="3326" width="13.85546875" customWidth="1"/>
    <col min="3327" max="3327" width="13.42578125" customWidth="1"/>
    <col min="3328" max="3328" width="15.140625" customWidth="1"/>
    <col min="3329" max="3329" width="40.7109375" customWidth="1"/>
    <col min="3330" max="3330" width="20.42578125" customWidth="1"/>
    <col min="3331" max="3331" width="17.85546875" customWidth="1"/>
    <col min="3332" max="3332" width="16.7109375" customWidth="1"/>
    <col min="3333" max="3333" width="13.7109375" customWidth="1"/>
    <col min="3334" max="3334" width="14.28515625" customWidth="1"/>
    <col min="3335" max="3335" width="12.7109375" customWidth="1"/>
    <col min="3336" max="3336" width="56.85546875" customWidth="1"/>
    <col min="3337" max="3338" width="0" hidden="1" customWidth="1"/>
    <col min="3575" max="3575" width="4.7109375" customWidth="1"/>
    <col min="3576" max="3576" width="14.140625" customWidth="1"/>
    <col min="3577" max="3577" width="23.42578125" customWidth="1"/>
    <col min="3578" max="3578" width="17.28515625" customWidth="1"/>
    <col min="3579" max="3579" width="11.7109375" customWidth="1"/>
    <col min="3580" max="3580" width="8.7109375" customWidth="1"/>
    <col min="3581" max="3581" width="18.7109375" customWidth="1"/>
    <col min="3582" max="3582" width="13.85546875" customWidth="1"/>
    <col min="3583" max="3583" width="13.42578125" customWidth="1"/>
    <col min="3584" max="3584" width="15.140625" customWidth="1"/>
    <col min="3585" max="3585" width="40.7109375" customWidth="1"/>
    <col min="3586" max="3586" width="20.42578125" customWidth="1"/>
    <col min="3587" max="3587" width="17.85546875" customWidth="1"/>
    <col min="3588" max="3588" width="16.7109375" customWidth="1"/>
    <col min="3589" max="3589" width="13.7109375" customWidth="1"/>
    <col min="3590" max="3590" width="14.28515625" customWidth="1"/>
    <col min="3591" max="3591" width="12.7109375" customWidth="1"/>
    <col min="3592" max="3592" width="56.85546875" customWidth="1"/>
    <col min="3593" max="3594" width="0" hidden="1" customWidth="1"/>
    <col min="3831" max="3831" width="4.7109375" customWidth="1"/>
    <col min="3832" max="3832" width="14.140625" customWidth="1"/>
    <col min="3833" max="3833" width="23.42578125" customWidth="1"/>
    <col min="3834" max="3834" width="17.28515625" customWidth="1"/>
    <col min="3835" max="3835" width="11.7109375" customWidth="1"/>
    <col min="3836" max="3836" width="8.7109375" customWidth="1"/>
    <col min="3837" max="3837" width="18.7109375" customWidth="1"/>
    <col min="3838" max="3838" width="13.85546875" customWidth="1"/>
    <col min="3839" max="3839" width="13.42578125" customWidth="1"/>
    <col min="3840" max="3840" width="15.140625" customWidth="1"/>
    <col min="3841" max="3841" width="40.7109375" customWidth="1"/>
    <col min="3842" max="3842" width="20.42578125" customWidth="1"/>
    <col min="3843" max="3843" width="17.85546875" customWidth="1"/>
    <col min="3844" max="3844" width="16.7109375" customWidth="1"/>
    <col min="3845" max="3845" width="13.7109375" customWidth="1"/>
    <col min="3846" max="3846" width="14.28515625" customWidth="1"/>
    <col min="3847" max="3847" width="12.7109375" customWidth="1"/>
    <col min="3848" max="3848" width="56.85546875" customWidth="1"/>
    <col min="3849" max="3850" width="0" hidden="1" customWidth="1"/>
    <col min="4087" max="4087" width="4.7109375" customWidth="1"/>
    <col min="4088" max="4088" width="14.140625" customWidth="1"/>
    <col min="4089" max="4089" width="23.42578125" customWidth="1"/>
    <col min="4090" max="4090" width="17.28515625" customWidth="1"/>
    <col min="4091" max="4091" width="11.7109375" customWidth="1"/>
    <col min="4092" max="4092" width="8.7109375" customWidth="1"/>
    <col min="4093" max="4093" width="18.7109375" customWidth="1"/>
    <col min="4094" max="4094" width="13.85546875" customWidth="1"/>
    <col min="4095" max="4095" width="13.42578125" customWidth="1"/>
    <col min="4096" max="4096" width="15.140625" customWidth="1"/>
    <col min="4097" max="4097" width="40.7109375" customWidth="1"/>
    <col min="4098" max="4098" width="20.42578125" customWidth="1"/>
    <col min="4099" max="4099" width="17.85546875" customWidth="1"/>
    <col min="4100" max="4100" width="16.7109375" customWidth="1"/>
    <col min="4101" max="4101" width="13.7109375" customWidth="1"/>
    <col min="4102" max="4102" width="14.28515625" customWidth="1"/>
    <col min="4103" max="4103" width="12.7109375" customWidth="1"/>
    <col min="4104" max="4104" width="56.85546875" customWidth="1"/>
    <col min="4105" max="4106" width="0" hidden="1" customWidth="1"/>
    <col min="4343" max="4343" width="4.7109375" customWidth="1"/>
    <col min="4344" max="4344" width="14.140625" customWidth="1"/>
    <col min="4345" max="4345" width="23.42578125" customWidth="1"/>
    <col min="4346" max="4346" width="17.28515625" customWidth="1"/>
    <col min="4347" max="4347" width="11.7109375" customWidth="1"/>
    <col min="4348" max="4348" width="8.7109375" customWidth="1"/>
    <col min="4349" max="4349" width="18.7109375" customWidth="1"/>
    <col min="4350" max="4350" width="13.85546875" customWidth="1"/>
    <col min="4351" max="4351" width="13.42578125" customWidth="1"/>
    <col min="4352" max="4352" width="15.140625" customWidth="1"/>
    <col min="4353" max="4353" width="40.7109375" customWidth="1"/>
    <col min="4354" max="4354" width="20.42578125" customWidth="1"/>
    <col min="4355" max="4355" width="17.85546875" customWidth="1"/>
    <col min="4356" max="4356" width="16.7109375" customWidth="1"/>
    <col min="4357" max="4357" width="13.7109375" customWidth="1"/>
    <col min="4358" max="4358" width="14.28515625" customWidth="1"/>
    <col min="4359" max="4359" width="12.7109375" customWidth="1"/>
    <col min="4360" max="4360" width="56.85546875" customWidth="1"/>
    <col min="4361" max="4362" width="0" hidden="1" customWidth="1"/>
    <col min="4599" max="4599" width="4.7109375" customWidth="1"/>
    <col min="4600" max="4600" width="14.140625" customWidth="1"/>
    <col min="4601" max="4601" width="23.42578125" customWidth="1"/>
    <col min="4602" max="4602" width="17.28515625" customWidth="1"/>
    <col min="4603" max="4603" width="11.7109375" customWidth="1"/>
    <col min="4604" max="4604" width="8.7109375" customWidth="1"/>
    <col min="4605" max="4605" width="18.7109375" customWidth="1"/>
    <col min="4606" max="4606" width="13.85546875" customWidth="1"/>
    <col min="4607" max="4607" width="13.42578125" customWidth="1"/>
    <col min="4608" max="4608" width="15.140625" customWidth="1"/>
    <col min="4609" max="4609" width="40.7109375" customWidth="1"/>
    <col min="4610" max="4610" width="20.42578125" customWidth="1"/>
    <col min="4611" max="4611" width="17.85546875" customWidth="1"/>
    <col min="4612" max="4612" width="16.7109375" customWidth="1"/>
    <col min="4613" max="4613" width="13.7109375" customWidth="1"/>
    <col min="4614" max="4614" width="14.28515625" customWidth="1"/>
    <col min="4615" max="4615" width="12.7109375" customWidth="1"/>
    <col min="4616" max="4616" width="56.85546875" customWidth="1"/>
    <col min="4617" max="4618" width="0" hidden="1" customWidth="1"/>
    <col min="4855" max="4855" width="4.7109375" customWidth="1"/>
    <col min="4856" max="4856" width="14.140625" customWidth="1"/>
    <col min="4857" max="4857" width="23.42578125" customWidth="1"/>
    <col min="4858" max="4858" width="17.28515625" customWidth="1"/>
    <col min="4859" max="4859" width="11.7109375" customWidth="1"/>
    <col min="4860" max="4860" width="8.7109375" customWidth="1"/>
    <col min="4861" max="4861" width="18.7109375" customWidth="1"/>
    <col min="4862" max="4862" width="13.85546875" customWidth="1"/>
    <col min="4863" max="4863" width="13.42578125" customWidth="1"/>
    <col min="4864" max="4864" width="15.140625" customWidth="1"/>
    <col min="4865" max="4865" width="40.7109375" customWidth="1"/>
    <col min="4866" max="4866" width="20.42578125" customWidth="1"/>
    <col min="4867" max="4867" width="17.85546875" customWidth="1"/>
    <col min="4868" max="4868" width="16.7109375" customWidth="1"/>
    <col min="4869" max="4869" width="13.7109375" customWidth="1"/>
    <col min="4870" max="4870" width="14.28515625" customWidth="1"/>
    <col min="4871" max="4871" width="12.7109375" customWidth="1"/>
    <col min="4872" max="4872" width="56.85546875" customWidth="1"/>
    <col min="4873" max="4874" width="0" hidden="1" customWidth="1"/>
    <col min="5111" max="5111" width="4.7109375" customWidth="1"/>
    <col min="5112" max="5112" width="14.140625" customWidth="1"/>
    <col min="5113" max="5113" width="23.42578125" customWidth="1"/>
    <col min="5114" max="5114" width="17.28515625" customWidth="1"/>
    <col min="5115" max="5115" width="11.7109375" customWidth="1"/>
    <col min="5116" max="5116" width="8.7109375" customWidth="1"/>
    <col min="5117" max="5117" width="18.7109375" customWidth="1"/>
    <col min="5118" max="5118" width="13.85546875" customWidth="1"/>
    <col min="5119" max="5119" width="13.42578125" customWidth="1"/>
    <col min="5120" max="5120" width="15.140625" customWidth="1"/>
    <col min="5121" max="5121" width="40.7109375" customWidth="1"/>
    <col min="5122" max="5122" width="20.42578125" customWidth="1"/>
    <col min="5123" max="5123" width="17.85546875" customWidth="1"/>
    <col min="5124" max="5124" width="16.7109375" customWidth="1"/>
    <col min="5125" max="5125" width="13.7109375" customWidth="1"/>
    <col min="5126" max="5126" width="14.28515625" customWidth="1"/>
    <col min="5127" max="5127" width="12.7109375" customWidth="1"/>
    <col min="5128" max="5128" width="56.85546875" customWidth="1"/>
    <col min="5129" max="5130" width="0" hidden="1" customWidth="1"/>
    <col min="5367" max="5367" width="4.7109375" customWidth="1"/>
    <col min="5368" max="5368" width="14.140625" customWidth="1"/>
    <col min="5369" max="5369" width="23.42578125" customWidth="1"/>
    <col min="5370" max="5370" width="17.28515625" customWidth="1"/>
    <col min="5371" max="5371" width="11.7109375" customWidth="1"/>
    <col min="5372" max="5372" width="8.7109375" customWidth="1"/>
    <col min="5373" max="5373" width="18.7109375" customWidth="1"/>
    <col min="5374" max="5374" width="13.85546875" customWidth="1"/>
    <col min="5375" max="5375" width="13.42578125" customWidth="1"/>
    <col min="5376" max="5376" width="15.140625" customWidth="1"/>
    <col min="5377" max="5377" width="40.7109375" customWidth="1"/>
    <col min="5378" max="5378" width="20.42578125" customWidth="1"/>
    <col min="5379" max="5379" width="17.85546875" customWidth="1"/>
    <col min="5380" max="5380" width="16.7109375" customWidth="1"/>
    <col min="5381" max="5381" width="13.7109375" customWidth="1"/>
    <col min="5382" max="5382" width="14.28515625" customWidth="1"/>
    <col min="5383" max="5383" width="12.7109375" customWidth="1"/>
    <col min="5384" max="5384" width="56.85546875" customWidth="1"/>
    <col min="5385" max="5386" width="0" hidden="1" customWidth="1"/>
    <col min="5623" max="5623" width="4.7109375" customWidth="1"/>
    <col min="5624" max="5624" width="14.140625" customWidth="1"/>
    <col min="5625" max="5625" width="23.42578125" customWidth="1"/>
    <col min="5626" max="5626" width="17.28515625" customWidth="1"/>
    <col min="5627" max="5627" width="11.7109375" customWidth="1"/>
    <col min="5628" max="5628" width="8.7109375" customWidth="1"/>
    <col min="5629" max="5629" width="18.7109375" customWidth="1"/>
    <col min="5630" max="5630" width="13.85546875" customWidth="1"/>
    <col min="5631" max="5631" width="13.42578125" customWidth="1"/>
    <col min="5632" max="5632" width="15.140625" customWidth="1"/>
    <col min="5633" max="5633" width="40.7109375" customWidth="1"/>
    <col min="5634" max="5634" width="20.42578125" customWidth="1"/>
    <col min="5635" max="5635" width="17.85546875" customWidth="1"/>
    <col min="5636" max="5636" width="16.7109375" customWidth="1"/>
    <col min="5637" max="5637" width="13.7109375" customWidth="1"/>
    <col min="5638" max="5638" width="14.28515625" customWidth="1"/>
    <col min="5639" max="5639" width="12.7109375" customWidth="1"/>
    <col min="5640" max="5640" width="56.85546875" customWidth="1"/>
    <col min="5641" max="5642" width="0" hidden="1" customWidth="1"/>
    <col min="5879" max="5879" width="4.7109375" customWidth="1"/>
    <col min="5880" max="5880" width="14.140625" customWidth="1"/>
    <col min="5881" max="5881" width="23.42578125" customWidth="1"/>
    <col min="5882" max="5882" width="17.28515625" customWidth="1"/>
    <col min="5883" max="5883" width="11.7109375" customWidth="1"/>
    <col min="5884" max="5884" width="8.7109375" customWidth="1"/>
    <col min="5885" max="5885" width="18.7109375" customWidth="1"/>
    <col min="5886" max="5886" width="13.85546875" customWidth="1"/>
    <col min="5887" max="5887" width="13.42578125" customWidth="1"/>
    <col min="5888" max="5888" width="15.140625" customWidth="1"/>
    <col min="5889" max="5889" width="40.7109375" customWidth="1"/>
    <col min="5890" max="5890" width="20.42578125" customWidth="1"/>
    <col min="5891" max="5891" width="17.85546875" customWidth="1"/>
    <col min="5892" max="5892" width="16.7109375" customWidth="1"/>
    <col min="5893" max="5893" width="13.7109375" customWidth="1"/>
    <col min="5894" max="5894" width="14.28515625" customWidth="1"/>
    <col min="5895" max="5895" width="12.7109375" customWidth="1"/>
    <col min="5896" max="5896" width="56.85546875" customWidth="1"/>
    <col min="5897" max="5898" width="0" hidden="1" customWidth="1"/>
    <col min="6135" max="6135" width="4.7109375" customWidth="1"/>
    <col min="6136" max="6136" width="14.140625" customWidth="1"/>
    <col min="6137" max="6137" width="23.42578125" customWidth="1"/>
    <col min="6138" max="6138" width="17.28515625" customWidth="1"/>
    <col min="6139" max="6139" width="11.7109375" customWidth="1"/>
    <col min="6140" max="6140" width="8.7109375" customWidth="1"/>
    <col min="6141" max="6141" width="18.7109375" customWidth="1"/>
    <col min="6142" max="6142" width="13.85546875" customWidth="1"/>
    <col min="6143" max="6143" width="13.42578125" customWidth="1"/>
    <col min="6144" max="6144" width="15.140625" customWidth="1"/>
    <col min="6145" max="6145" width="40.7109375" customWidth="1"/>
    <col min="6146" max="6146" width="20.42578125" customWidth="1"/>
    <col min="6147" max="6147" width="17.85546875" customWidth="1"/>
    <col min="6148" max="6148" width="16.7109375" customWidth="1"/>
    <col min="6149" max="6149" width="13.7109375" customWidth="1"/>
    <col min="6150" max="6150" width="14.28515625" customWidth="1"/>
    <col min="6151" max="6151" width="12.7109375" customWidth="1"/>
    <col min="6152" max="6152" width="56.85546875" customWidth="1"/>
    <col min="6153" max="6154" width="0" hidden="1" customWidth="1"/>
    <col min="6391" max="6391" width="4.7109375" customWidth="1"/>
    <col min="6392" max="6392" width="14.140625" customWidth="1"/>
    <col min="6393" max="6393" width="23.42578125" customWidth="1"/>
    <col min="6394" max="6394" width="17.28515625" customWidth="1"/>
    <col min="6395" max="6395" width="11.7109375" customWidth="1"/>
    <col min="6396" max="6396" width="8.7109375" customWidth="1"/>
    <col min="6397" max="6397" width="18.7109375" customWidth="1"/>
    <col min="6398" max="6398" width="13.85546875" customWidth="1"/>
    <col min="6399" max="6399" width="13.42578125" customWidth="1"/>
    <col min="6400" max="6400" width="15.140625" customWidth="1"/>
    <col min="6401" max="6401" width="40.7109375" customWidth="1"/>
    <col min="6402" max="6402" width="20.42578125" customWidth="1"/>
    <col min="6403" max="6403" width="17.85546875" customWidth="1"/>
    <col min="6404" max="6404" width="16.7109375" customWidth="1"/>
    <col min="6405" max="6405" width="13.7109375" customWidth="1"/>
    <col min="6406" max="6406" width="14.28515625" customWidth="1"/>
    <col min="6407" max="6407" width="12.7109375" customWidth="1"/>
    <col min="6408" max="6408" width="56.85546875" customWidth="1"/>
    <col min="6409" max="6410" width="0" hidden="1" customWidth="1"/>
    <col min="6647" max="6647" width="4.7109375" customWidth="1"/>
    <col min="6648" max="6648" width="14.140625" customWidth="1"/>
    <col min="6649" max="6649" width="23.42578125" customWidth="1"/>
    <col min="6650" max="6650" width="17.28515625" customWidth="1"/>
    <col min="6651" max="6651" width="11.7109375" customWidth="1"/>
    <col min="6652" max="6652" width="8.7109375" customWidth="1"/>
    <col min="6653" max="6653" width="18.7109375" customWidth="1"/>
    <col min="6654" max="6654" width="13.85546875" customWidth="1"/>
    <col min="6655" max="6655" width="13.42578125" customWidth="1"/>
    <col min="6656" max="6656" width="15.140625" customWidth="1"/>
    <col min="6657" max="6657" width="40.7109375" customWidth="1"/>
    <col min="6658" max="6658" width="20.42578125" customWidth="1"/>
    <col min="6659" max="6659" width="17.85546875" customWidth="1"/>
    <col min="6660" max="6660" width="16.7109375" customWidth="1"/>
    <col min="6661" max="6661" width="13.7109375" customWidth="1"/>
    <col min="6662" max="6662" width="14.28515625" customWidth="1"/>
    <col min="6663" max="6663" width="12.7109375" customWidth="1"/>
    <col min="6664" max="6664" width="56.85546875" customWidth="1"/>
    <col min="6665" max="6666" width="0" hidden="1" customWidth="1"/>
    <col min="6903" max="6903" width="4.7109375" customWidth="1"/>
    <col min="6904" max="6904" width="14.140625" customWidth="1"/>
    <col min="6905" max="6905" width="23.42578125" customWidth="1"/>
    <col min="6906" max="6906" width="17.28515625" customWidth="1"/>
    <col min="6907" max="6907" width="11.7109375" customWidth="1"/>
    <col min="6908" max="6908" width="8.7109375" customWidth="1"/>
    <col min="6909" max="6909" width="18.7109375" customWidth="1"/>
    <col min="6910" max="6910" width="13.85546875" customWidth="1"/>
    <col min="6911" max="6911" width="13.42578125" customWidth="1"/>
    <col min="6912" max="6912" width="15.140625" customWidth="1"/>
    <col min="6913" max="6913" width="40.7109375" customWidth="1"/>
    <col min="6914" max="6914" width="20.42578125" customWidth="1"/>
    <col min="6915" max="6915" width="17.85546875" customWidth="1"/>
    <col min="6916" max="6916" width="16.7109375" customWidth="1"/>
    <col min="6917" max="6917" width="13.7109375" customWidth="1"/>
    <col min="6918" max="6918" width="14.28515625" customWidth="1"/>
    <col min="6919" max="6919" width="12.7109375" customWidth="1"/>
    <col min="6920" max="6920" width="56.85546875" customWidth="1"/>
    <col min="6921" max="6922" width="0" hidden="1" customWidth="1"/>
    <col min="7159" max="7159" width="4.7109375" customWidth="1"/>
    <col min="7160" max="7160" width="14.140625" customWidth="1"/>
    <col min="7161" max="7161" width="23.42578125" customWidth="1"/>
    <col min="7162" max="7162" width="17.28515625" customWidth="1"/>
    <col min="7163" max="7163" width="11.7109375" customWidth="1"/>
    <col min="7164" max="7164" width="8.7109375" customWidth="1"/>
    <col min="7165" max="7165" width="18.7109375" customWidth="1"/>
    <col min="7166" max="7166" width="13.85546875" customWidth="1"/>
    <col min="7167" max="7167" width="13.42578125" customWidth="1"/>
    <col min="7168" max="7168" width="15.140625" customWidth="1"/>
    <col min="7169" max="7169" width="40.7109375" customWidth="1"/>
    <col min="7170" max="7170" width="20.42578125" customWidth="1"/>
    <col min="7171" max="7171" width="17.85546875" customWidth="1"/>
    <col min="7172" max="7172" width="16.7109375" customWidth="1"/>
    <col min="7173" max="7173" width="13.7109375" customWidth="1"/>
    <col min="7174" max="7174" width="14.28515625" customWidth="1"/>
    <col min="7175" max="7175" width="12.7109375" customWidth="1"/>
    <col min="7176" max="7176" width="56.85546875" customWidth="1"/>
    <col min="7177" max="7178" width="0" hidden="1" customWidth="1"/>
    <col min="7415" max="7415" width="4.7109375" customWidth="1"/>
    <col min="7416" max="7416" width="14.140625" customWidth="1"/>
    <col min="7417" max="7417" width="23.42578125" customWidth="1"/>
    <col min="7418" max="7418" width="17.28515625" customWidth="1"/>
    <col min="7419" max="7419" width="11.7109375" customWidth="1"/>
    <col min="7420" max="7420" width="8.7109375" customWidth="1"/>
    <col min="7421" max="7421" width="18.7109375" customWidth="1"/>
    <col min="7422" max="7422" width="13.85546875" customWidth="1"/>
    <col min="7423" max="7423" width="13.42578125" customWidth="1"/>
    <col min="7424" max="7424" width="15.140625" customWidth="1"/>
    <col min="7425" max="7425" width="40.7109375" customWidth="1"/>
    <col min="7426" max="7426" width="20.42578125" customWidth="1"/>
    <col min="7427" max="7427" width="17.85546875" customWidth="1"/>
    <col min="7428" max="7428" width="16.7109375" customWidth="1"/>
    <col min="7429" max="7429" width="13.7109375" customWidth="1"/>
    <col min="7430" max="7430" width="14.28515625" customWidth="1"/>
    <col min="7431" max="7431" width="12.7109375" customWidth="1"/>
    <col min="7432" max="7432" width="56.85546875" customWidth="1"/>
    <col min="7433" max="7434" width="0" hidden="1" customWidth="1"/>
    <col min="7671" max="7671" width="4.7109375" customWidth="1"/>
    <col min="7672" max="7672" width="14.140625" customWidth="1"/>
    <col min="7673" max="7673" width="23.42578125" customWidth="1"/>
    <col min="7674" max="7674" width="17.28515625" customWidth="1"/>
    <col min="7675" max="7675" width="11.7109375" customWidth="1"/>
    <col min="7676" max="7676" width="8.7109375" customWidth="1"/>
    <col min="7677" max="7677" width="18.7109375" customWidth="1"/>
    <col min="7678" max="7678" width="13.85546875" customWidth="1"/>
    <col min="7679" max="7679" width="13.42578125" customWidth="1"/>
    <col min="7680" max="7680" width="15.140625" customWidth="1"/>
    <col min="7681" max="7681" width="40.7109375" customWidth="1"/>
    <col min="7682" max="7682" width="20.42578125" customWidth="1"/>
    <col min="7683" max="7683" width="17.85546875" customWidth="1"/>
    <col min="7684" max="7684" width="16.7109375" customWidth="1"/>
    <col min="7685" max="7685" width="13.7109375" customWidth="1"/>
    <col min="7686" max="7686" width="14.28515625" customWidth="1"/>
    <col min="7687" max="7687" width="12.7109375" customWidth="1"/>
    <col min="7688" max="7688" width="56.85546875" customWidth="1"/>
    <col min="7689" max="7690" width="0" hidden="1" customWidth="1"/>
    <col min="7927" max="7927" width="4.7109375" customWidth="1"/>
    <col min="7928" max="7928" width="14.140625" customWidth="1"/>
    <col min="7929" max="7929" width="23.42578125" customWidth="1"/>
    <col min="7930" max="7930" width="17.28515625" customWidth="1"/>
    <col min="7931" max="7931" width="11.7109375" customWidth="1"/>
    <col min="7932" max="7932" width="8.7109375" customWidth="1"/>
    <col min="7933" max="7933" width="18.7109375" customWidth="1"/>
    <col min="7934" max="7934" width="13.85546875" customWidth="1"/>
    <col min="7935" max="7935" width="13.42578125" customWidth="1"/>
    <col min="7936" max="7936" width="15.140625" customWidth="1"/>
    <col min="7937" max="7937" width="40.7109375" customWidth="1"/>
    <col min="7938" max="7938" width="20.42578125" customWidth="1"/>
    <col min="7939" max="7939" width="17.85546875" customWidth="1"/>
    <col min="7940" max="7940" width="16.7109375" customWidth="1"/>
    <col min="7941" max="7941" width="13.7109375" customWidth="1"/>
    <col min="7942" max="7942" width="14.28515625" customWidth="1"/>
    <col min="7943" max="7943" width="12.7109375" customWidth="1"/>
    <col min="7944" max="7944" width="56.85546875" customWidth="1"/>
    <col min="7945" max="7946" width="0" hidden="1" customWidth="1"/>
    <col min="8183" max="8183" width="4.7109375" customWidth="1"/>
    <col min="8184" max="8184" width="14.140625" customWidth="1"/>
    <col min="8185" max="8185" width="23.42578125" customWidth="1"/>
    <col min="8186" max="8186" width="17.28515625" customWidth="1"/>
    <col min="8187" max="8187" width="11.7109375" customWidth="1"/>
    <col min="8188" max="8188" width="8.7109375" customWidth="1"/>
    <col min="8189" max="8189" width="18.7109375" customWidth="1"/>
    <col min="8190" max="8190" width="13.85546875" customWidth="1"/>
    <col min="8191" max="8191" width="13.42578125" customWidth="1"/>
    <col min="8192" max="8192" width="15.140625" customWidth="1"/>
    <col min="8193" max="8193" width="40.7109375" customWidth="1"/>
    <col min="8194" max="8194" width="20.42578125" customWidth="1"/>
    <col min="8195" max="8195" width="17.85546875" customWidth="1"/>
    <col min="8196" max="8196" width="16.7109375" customWidth="1"/>
    <col min="8197" max="8197" width="13.7109375" customWidth="1"/>
    <col min="8198" max="8198" width="14.28515625" customWidth="1"/>
    <col min="8199" max="8199" width="12.7109375" customWidth="1"/>
    <col min="8200" max="8200" width="56.85546875" customWidth="1"/>
    <col min="8201" max="8202" width="0" hidden="1" customWidth="1"/>
    <col min="8439" max="8439" width="4.7109375" customWidth="1"/>
    <col min="8440" max="8440" width="14.140625" customWidth="1"/>
    <col min="8441" max="8441" width="23.42578125" customWidth="1"/>
    <col min="8442" max="8442" width="17.28515625" customWidth="1"/>
    <col min="8443" max="8443" width="11.7109375" customWidth="1"/>
    <col min="8444" max="8444" width="8.7109375" customWidth="1"/>
    <col min="8445" max="8445" width="18.7109375" customWidth="1"/>
    <col min="8446" max="8446" width="13.85546875" customWidth="1"/>
    <col min="8447" max="8447" width="13.42578125" customWidth="1"/>
    <col min="8448" max="8448" width="15.140625" customWidth="1"/>
    <col min="8449" max="8449" width="40.7109375" customWidth="1"/>
    <col min="8450" max="8450" width="20.42578125" customWidth="1"/>
    <col min="8451" max="8451" width="17.85546875" customWidth="1"/>
    <col min="8452" max="8452" width="16.7109375" customWidth="1"/>
    <col min="8453" max="8453" width="13.7109375" customWidth="1"/>
    <col min="8454" max="8454" width="14.28515625" customWidth="1"/>
    <col min="8455" max="8455" width="12.7109375" customWidth="1"/>
    <col min="8456" max="8456" width="56.85546875" customWidth="1"/>
    <col min="8457" max="8458" width="0" hidden="1" customWidth="1"/>
    <col min="8695" max="8695" width="4.7109375" customWidth="1"/>
    <col min="8696" max="8696" width="14.140625" customWidth="1"/>
    <col min="8697" max="8697" width="23.42578125" customWidth="1"/>
    <col min="8698" max="8698" width="17.28515625" customWidth="1"/>
    <col min="8699" max="8699" width="11.7109375" customWidth="1"/>
    <col min="8700" max="8700" width="8.7109375" customWidth="1"/>
    <col min="8701" max="8701" width="18.7109375" customWidth="1"/>
    <col min="8702" max="8702" width="13.85546875" customWidth="1"/>
    <col min="8703" max="8703" width="13.42578125" customWidth="1"/>
    <col min="8704" max="8704" width="15.140625" customWidth="1"/>
    <col min="8705" max="8705" width="40.7109375" customWidth="1"/>
    <col min="8706" max="8706" width="20.42578125" customWidth="1"/>
    <col min="8707" max="8707" width="17.85546875" customWidth="1"/>
    <col min="8708" max="8708" width="16.7109375" customWidth="1"/>
    <col min="8709" max="8709" width="13.7109375" customWidth="1"/>
    <col min="8710" max="8710" width="14.28515625" customWidth="1"/>
    <col min="8711" max="8711" width="12.7109375" customWidth="1"/>
    <col min="8712" max="8712" width="56.85546875" customWidth="1"/>
    <col min="8713" max="8714" width="0" hidden="1" customWidth="1"/>
    <col min="8951" max="8951" width="4.7109375" customWidth="1"/>
    <col min="8952" max="8952" width="14.140625" customWidth="1"/>
    <col min="8953" max="8953" width="23.42578125" customWidth="1"/>
    <col min="8954" max="8954" width="17.28515625" customWidth="1"/>
    <col min="8955" max="8955" width="11.7109375" customWidth="1"/>
    <col min="8956" max="8956" width="8.7109375" customWidth="1"/>
    <col min="8957" max="8957" width="18.7109375" customWidth="1"/>
    <col min="8958" max="8958" width="13.85546875" customWidth="1"/>
    <col min="8959" max="8959" width="13.42578125" customWidth="1"/>
    <col min="8960" max="8960" width="15.140625" customWidth="1"/>
    <col min="8961" max="8961" width="40.7109375" customWidth="1"/>
    <col min="8962" max="8962" width="20.42578125" customWidth="1"/>
    <col min="8963" max="8963" width="17.85546875" customWidth="1"/>
    <col min="8964" max="8964" width="16.7109375" customWidth="1"/>
    <col min="8965" max="8965" width="13.7109375" customWidth="1"/>
    <col min="8966" max="8966" width="14.28515625" customWidth="1"/>
    <col min="8967" max="8967" width="12.7109375" customWidth="1"/>
    <col min="8968" max="8968" width="56.85546875" customWidth="1"/>
    <col min="8969" max="8970" width="0" hidden="1" customWidth="1"/>
    <col min="9207" max="9207" width="4.7109375" customWidth="1"/>
    <col min="9208" max="9208" width="14.140625" customWidth="1"/>
    <col min="9209" max="9209" width="23.42578125" customWidth="1"/>
    <col min="9210" max="9210" width="17.28515625" customWidth="1"/>
    <col min="9211" max="9211" width="11.7109375" customWidth="1"/>
    <col min="9212" max="9212" width="8.7109375" customWidth="1"/>
    <col min="9213" max="9213" width="18.7109375" customWidth="1"/>
    <col min="9214" max="9214" width="13.85546875" customWidth="1"/>
    <col min="9215" max="9215" width="13.42578125" customWidth="1"/>
    <col min="9216" max="9216" width="15.140625" customWidth="1"/>
    <col min="9217" max="9217" width="40.7109375" customWidth="1"/>
    <col min="9218" max="9218" width="20.42578125" customWidth="1"/>
    <col min="9219" max="9219" width="17.85546875" customWidth="1"/>
    <col min="9220" max="9220" width="16.7109375" customWidth="1"/>
    <col min="9221" max="9221" width="13.7109375" customWidth="1"/>
    <col min="9222" max="9222" width="14.28515625" customWidth="1"/>
    <col min="9223" max="9223" width="12.7109375" customWidth="1"/>
    <col min="9224" max="9224" width="56.85546875" customWidth="1"/>
    <col min="9225" max="9226" width="0" hidden="1" customWidth="1"/>
    <col min="9463" max="9463" width="4.7109375" customWidth="1"/>
    <col min="9464" max="9464" width="14.140625" customWidth="1"/>
    <col min="9465" max="9465" width="23.42578125" customWidth="1"/>
    <col min="9466" max="9466" width="17.28515625" customWidth="1"/>
    <col min="9467" max="9467" width="11.7109375" customWidth="1"/>
    <col min="9468" max="9468" width="8.7109375" customWidth="1"/>
    <col min="9469" max="9469" width="18.7109375" customWidth="1"/>
    <col min="9470" max="9470" width="13.85546875" customWidth="1"/>
    <col min="9471" max="9471" width="13.42578125" customWidth="1"/>
    <col min="9472" max="9472" width="15.140625" customWidth="1"/>
    <col min="9473" max="9473" width="40.7109375" customWidth="1"/>
    <col min="9474" max="9474" width="20.42578125" customWidth="1"/>
    <col min="9475" max="9475" width="17.85546875" customWidth="1"/>
    <col min="9476" max="9476" width="16.7109375" customWidth="1"/>
    <col min="9477" max="9477" width="13.7109375" customWidth="1"/>
    <col min="9478" max="9478" width="14.28515625" customWidth="1"/>
    <col min="9479" max="9479" width="12.7109375" customWidth="1"/>
    <col min="9480" max="9480" width="56.85546875" customWidth="1"/>
    <col min="9481" max="9482" width="0" hidden="1" customWidth="1"/>
    <col min="9719" max="9719" width="4.7109375" customWidth="1"/>
    <col min="9720" max="9720" width="14.140625" customWidth="1"/>
    <col min="9721" max="9721" width="23.42578125" customWidth="1"/>
    <col min="9722" max="9722" width="17.28515625" customWidth="1"/>
    <col min="9723" max="9723" width="11.7109375" customWidth="1"/>
    <col min="9724" max="9724" width="8.7109375" customWidth="1"/>
    <col min="9725" max="9725" width="18.7109375" customWidth="1"/>
    <col min="9726" max="9726" width="13.85546875" customWidth="1"/>
    <col min="9727" max="9727" width="13.42578125" customWidth="1"/>
    <col min="9728" max="9728" width="15.140625" customWidth="1"/>
    <col min="9729" max="9729" width="40.7109375" customWidth="1"/>
    <col min="9730" max="9730" width="20.42578125" customWidth="1"/>
    <col min="9731" max="9731" width="17.85546875" customWidth="1"/>
    <col min="9732" max="9732" width="16.7109375" customWidth="1"/>
    <col min="9733" max="9733" width="13.7109375" customWidth="1"/>
    <col min="9734" max="9734" width="14.28515625" customWidth="1"/>
    <col min="9735" max="9735" width="12.7109375" customWidth="1"/>
    <col min="9736" max="9736" width="56.85546875" customWidth="1"/>
    <col min="9737" max="9738" width="0" hidden="1" customWidth="1"/>
    <col min="9975" max="9975" width="4.7109375" customWidth="1"/>
    <col min="9976" max="9976" width="14.140625" customWidth="1"/>
    <col min="9977" max="9977" width="23.42578125" customWidth="1"/>
    <col min="9978" max="9978" width="17.28515625" customWidth="1"/>
    <col min="9979" max="9979" width="11.7109375" customWidth="1"/>
    <col min="9980" max="9980" width="8.7109375" customWidth="1"/>
    <col min="9981" max="9981" width="18.7109375" customWidth="1"/>
    <col min="9982" max="9982" width="13.85546875" customWidth="1"/>
    <col min="9983" max="9983" width="13.42578125" customWidth="1"/>
    <col min="9984" max="9984" width="15.140625" customWidth="1"/>
    <col min="9985" max="9985" width="40.7109375" customWidth="1"/>
    <col min="9986" max="9986" width="20.42578125" customWidth="1"/>
    <col min="9987" max="9987" width="17.85546875" customWidth="1"/>
    <col min="9988" max="9988" width="16.7109375" customWidth="1"/>
    <col min="9989" max="9989" width="13.7109375" customWidth="1"/>
    <col min="9990" max="9990" width="14.28515625" customWidth="1"/>
    <col min="9991" max="9991" width="12.7109375" customWidth="1"/>
    <col min="9992" max="9992" width="56.85546875" customWidth="1"/>
    <col min="9993" max="9994" width="0" hidden="1" customWidth="1"/>
    <col min="10231" max="10231" width="4.7109375" customWidth="1"/>
    <col min="10232" max="10232" width="14.140625" customWidth="1"/>
    <col min="10233" max="10233" width="23.42578125" customWidth="1"/>
    <col min="10234" max="10234" width="17.28515625" customWidth="1"/>
    <col min="10235" max="10235" width="11.7109375" customWidth="1"/>
    <col min="10236" max="10236" width="8.7109375" customWidth="1"/>
    <col min="10237" max="10237" width="18.7109375" customWidth="1"/>
    <col min="10238" max="10238" width="13.85546875" customWidth="1"/>
    <col min="10239" max="10239" width="13.42578125" customWidth="1"/>
    <col min="10240" max="10240" width="15.140625" customWidth="1"/>
    <col min="10241" max="10241" width="40.7109375" customWidth="1"/>
    <col min="10242" max="10242" width="20.42578125" customWidth="1"/>
    <col min="10243" max="10243" width="17.85546875" customWidth="1"/>
    <col min="10244" max="10244" width="16.7109375" customWidth="1"/>
    <col min="10245" max="10245" width="13.7109375" customWidth="1"/>
    <col min="10246" max="10246" width="14.28515625" customWidth="1"/>
    <col min="10247" max="10247" width="12.7109375" customWidth="1"/>
    <col min="10248" max="10248" width="56.85546875" customWidth="1"/>
    <col min="10249" max="10250" width="0" hidden="1" customWidth="1"/>
    <col min="10487" max="10487" width="4.7109375" customWidth="1"/>
    <col min="10488" max="10488" width="14.140625" customWidth="1"/>
    <col min="10489" max="10489" width="23.42578125" customWidth="1"/>
    <col min="10490" max="10490" width="17.28515625" customWidth="1"/>
    <col min="10491" max="10491" width="11.7109375" customWidth="1"/>
    <col min="10492" max="10492" width="8.7109375" customWidth="1"/>
    <col min="10493" max="10493" width="18.7109375" customWidth="1"/>
    <col min="10494" max="10494" width="13.85546875" customWidth="1"/>
    <col min="10495" max="10495" width="13.42578125" customWidth="1"/>
    <col min="10496" max="10496" width="15.140625" customWidth="1"/>
    <col min="10497" max="10497" width="40.7109375" customWidth="1"/>
    <col min="10498" max="10498" width="20.42578125" customWidth="1"/>
    <col min="10499" max="10499" width="17.85546875" customWidth="1"/>
    <col min="10500" max="10500" width="16.7109375" customWidth="1"/>
    <col min="10501" max="10501" width="13.7109375" customWidth="1"/>
    <col min="10502" max="10502" width="14.28515625" customWidth="1"/>
    <col min="10503" max="10503" width="12.7109375" customWidth="1"/>
    <col min="10504" max="10504" width="56.85546875" customWidth="1"/>
    <col min="10505" max="10506" width="0" hidden="1" customWidth="1"/>
    <col min="10743" max="10743" width="4.7109375" customWidth="1"/>
    <col min="10744" max="10744" width="14.140625" customWidth="1"/>
    <col min="10745" max="10745" width="23.42578125" customWidth="1"/>
    <col min="10746" max="10746" width="17.28515625" customWidth="1"/>
    <col min="10747" max="10747" width="11.7109375" customWidth="1"/>
    <col min="10748" max="10748" width="8.7109375" customWidth="1"/>
    <col min="10749" max="10749" width="18.7109375" customWidth="1"/>
    <col min="10750" max="10750" width="13.85546875" customWidth="1"/>
    <col min="10751" max="10751" width="13.42578125" customWidth="1"/>
    <col min="10752" max="10752" width="15.140625" customWidth="1"/>
    <col min="10753" max="10753" width="40.7109375" customWidth="1"/>
    <col min="10754" max="10754" width="20.42578125" customWidth="1"/>
    <col min="10755" max="10755" width="17.85546875" customWidth="1"/>
    <col min="10756" max="10756" width="16.7109375" customWidth="1"/>
    <col min="10757" max="10757" width="13.7109375" customWidth="1"/>
    <col min="10758" max="10758" width="14.28515625" customWidth="1"/>
    <col min="10759" max="10759" width="12.7109375" customWidth="1"/>
    <col min="10760" max="10760" width="56.85546875" customWidth="1"/>
    <col min="10761" max="10762" width="0" hidden="1" customWidth="1"/>
    <col min="10999" max="10999" width="4.7109375" customWidth="1"/>
    <col min="11000" max="11000" width="14.140625" customWidth="1"/>
    <col min="11001" max="11001" width="23.42578125" customWidth="1"/>
    <col min="11002" max="11002" width="17.28515625" customWidth="1"/>
    <col min="11003" max="11003" width="11.7109375" customWidth="1"/>
    <col min="11004" max="11004" width="8.7109375" customWidth="1"/>
    <col min="11005" max="11005" width="18.7109375" customWidth="1"/>
    <col min="11006" max="11006" width="13.85546875" customWidth="1"/>
    <col min="11007" max="11007" width="13.42578125" customWidth="1"/>
    <col min="11008" max="11008" width="15.140625" customWidth="1"/>
    <col min="11009" max="11009" width="40.7109375" customWidth="1"/>
    <col min="11010" max="11010" width="20.42578125" customWidth="1"/>
    <col min="11011" max="11011" width="17.85546875" customWidth="1"/>
    <col min="11012" max="11012" width="16.7109375" customWidth="1"/>
    <col min="11013" max="11013" width="13.7109375" customWidth="1"/>
    <col min="11014" max="11014" width="14.28515625" customWidth="1"/>
    <col min="11015" max="11015" width="12.7109375" customWidth="1"/>
    <col min="11016" max="11016" width="56.85546875" customWidth="1"/>
    <col min="11017" max="11018" width="0" hidden="1" customWidth="1"/>
    <col min="11255" max="11255" width="4.7109375" customWidth="1"/>
    <col min="11256" max="11256" width="14.140625" customWidth="1"/>
    <col min="11257" max="11257" width="23.42578125" customWidth="1"/>
    <col min="11258" max="11258" width="17.28515625" customWidth="1"/>
    <col min="11259" max="11259" width="11.7109375" customWidth="1"/>
    <col min="11260" max="11260" width="8.7109375" customWidth="1"/>
    <col min="11261" max="11261" width="18.7109375" customWidth="1"/>
    <col min="11262" max="11262" width="13.85546875" customWidth="1"/>
    <col min="11263" max="11263" width="13.42578125" customWidth="1"/>
    <col min="11264" max="11264" width="15.140625" customWidth="1"/>
    <col min="11265" max="11265" width="40.7109375" customWidth="1"/>
    <col min="11266" max="11266" width="20.42578125" customWidth="1"/>
    <col min="11267" max="11267" width="17.85546875" customWidth="1"/>
    <col min="11268" max="11268" width="16.7109375" customWidth="1"/>
    <col min="11269" max="11269" width="13.7109375" customWidth="1"/>
    <col min="11270" max="11270" width="14.28515625" customWidth="1"/>
    <col min="11271" max="11271" width="12.7109375" customWidth="1"/>
    <col min="11272" max="11272" width="56.85546875" customWidth="1"/>
    <col min="11273" max="11274" width="0" hidden="1" customWidth="1"/>
    <col min="11511" max="11511" width="4.7109375" customWidth="1"/>
    <col min="11512" max="11512" width="14.140625" customWidth="1"/>
    <col min="11513" max="11513" width="23.42578125" customWidth="1"/>
    <col min="11514" max="11514" width="17.28515625" customWidth="1"/>
    <col min="11515" max="11515" width="11.7109375" customWidth="1"/>
    <col min="11516" max="11516" width="8.7109375" customWidth="1"/>
    <col min="11517" max="11517" width="18.7109375" customWidth="1"/>
    <col min="11518" max="11518" width="13.85546875" customWidth="1"/>
    <col min="11519" max="11519" width="13.42578125" customWidth="1"/>
    <col min="11520" max="11520" width="15.140625" customWidth="1"/>
    <col min="11521" max="11521" width="40.7109375" customWidth="1"/>
    <col min="11522" max="11522" width="20.42578125" customWidth="1"/>
    <col min="11523" max="11523" width="17.85546875" customWidth="1"/>
    <col min="11524" max="11524" width="16.7109375" customWidth="1"/>
    <col min="11525" max="11525" width="13.7109375" customWidth="1"/>
    <col min="11526" max="11526" width="14.28515625" customWidth="1"/>
    <col min="11527" max="11527" width="12.7109375" customWidth="1"/>
    <col min="11528" max="11528" width="56.85546875" customWidth="1"/>
    <col min="11529" max="11530" width="0" hidden="1" customWidth="1"/>
    <col min="11767" max="11767" width="4.7109375" customWidth="1"/>
    <col min="11768" max="11768" width="14.140625" customWidth="1"/>
    <col min="11769" max="11769" width="23.42578125" customWidth="1"/>
    <col min="11770" max="11770" width="17.28515625" customWidth="1"/>
    <col min="11771" max="11771" width="11.7109375" customWidth="1"/>
    <col min="11772" max="11772" width="8.7109375" customWidth="1"/>
    <col min="11773" max="11773" width="18.7109375" customWidth="1"/>
    <col min="11774" max="11774" width="13.85546875" customWidth="1"/>
    <col min="11775" max="11775" width="13.42578125" customWidth="1"/>
    <col min="11776" max="11776" width="15.140625" customWidth="1"/>
    <col min="11777" max="11777" width="40.7109375" customWidth="1"/>
    <col min="11778" max="11778" width="20.42578125" customWidth="1"/>
    <col min="11779" max="11779" width="17.85546875" customWidth="1"/>
    <col min="11780" max="11780" width="16.7109375" customWidth="1"/>
    <col min="11781" max="11781" width="13.7109375" customWidth="1"/>
    <col min="11782" max="11782" width="14.28515625" customWidth="1"/>
    <col min="11783" max="11783" width="12.7109375" customWidth="1"/>
    <col min="11784" max="11784" width="56.85546875" customWidth="1"/>
    <col min="11785" max="11786" width="0" hidden="1" customWidth="1"/>
    <col min="12023" max="12023" width="4.7109375" customWidth="1"/>
    <col min="12024" max="12024" width="14.140625" customWidth="1"/>
    <col min="12025" max="12025" width="23.42578125" customWidth="1"/>
    <col min="12026" max="12026" width="17.28515625" customWidth="1"/>
    <col min="12027" max="12027" width="11.7109375" customWidth="1"/>
    <col min="12028" max="12028" width="8.7109375" customWidth="1"/>
    <col min="12029" max="12029" width="18.7109375" customWidth="1"/>
    <col min="12030" max="12030" width="13.85546875" customWidth="1"/>
    <col min="12031" max="12031" width="13.42578125" customWidth="1"/>
    <col min="12032" max="12032" width="15.140625" customWidth="1"/>
    <col min="12033" max="12033" width="40.7109375" customWidth="1"/>
    <col min="12034" max="12034" width="20.42578125" customWidth="1"/>
    <col min="12035" max="12035" width="17.85546875" customWidth="1"/>
    <col min="12036" max="12036" width="16.7109375" customWidth="1"/>
    <col min="12037" max="12037" width="13.7109375" customWidth="1"/>
    <col min="12038" max="12038" width="14.28515625" customWidth="1"/>
    <col min="12039" max="12039" width="12.7109375" customWidth="1"/>
    <col min="12040" max="12040" width="56.85546875" customWidth="1"/>
    <col min="12041" max="12042" width="0" hidden="1" customWidth="1"/>
    <col min="12279" max="12279" width="4.7109375" customWidth="1"/>
    <col min="12280" max="12280" width="14.140625" customWidth="1"/>
    <col min="12281" max="12281" width="23.42578125" customWidth="1"/>
    <col min="12282" max="12282" width="17.28515625" customWidth="1"/>
    <col min="12283" max="12283" width="11.7109375" customWidth="1"/>
    <col min="12284" max="12284" width="8.7109375" customWidth="1"/>
    <col min="12285" max="12285" width="18.7109375" customWidth="1"/>
    <col min="12286" max="12286" width="13.85546875" customWidth="1"/>
    <col min="12287" max="12287" width="13.42578125" customWidth="1"/>
    <col min="12288" max="12288" width="15.140625" customWidth="1"/>
    <col min="12289" max="12289" width="40.7109375" customWidth="1"/>
    <col min="12290" max="12290" width="20.42578125" customWidth="1"/>
    <col min="12291" max="12291" width="17.85546875" customWidth="1"/>
    <col min="12292" max="12292" width="16.7109375" customWidth="1"/>
    <col min="12293" max="12293" width="13.7109375" customWidth="1"/>
    <col min="12294" max="12294" width="14.28515625" customWidth="1"/>
    <col min="12295" max="12295" width="12.7109375" customWidth="1"/>
    <col min="12296" max="12296" width="56.85546875" customWidth="1"/>
    <col min="12297" max="12298" width="0" hidden="1" customWidth="1"/>
    <col min="12535" max="12535" width="4.7109375" customWidth="1"/>
    <col min="12536" max="12536" width="14.140625" customWidth="1"/>
    <col min="12537" max="12537" width="23.42578125" customWidth="1"/>
    <col min="12538" max="12538" width="17.28515625" customWidth="1"/>
    <col min="12539" max="12539" width="11.7109375" customWidth="1"/>
    <col min="12540" max="12540" width="8.7109375" customWidth="1"/>
    <col min="12541" max="12541" width="18.7109375" customWidth="1"/>
    <col min="12542" max="12542" width="13.85546875" customWidth="1"/>
    <col min="12543" max="12543" width="13.42578125" customWidth="1"/>
    <col min="12544" max="12544" width="15.140625" customWidth="1"/>
    <col min="12545" max="12545" width="40.7109375" customWidth="1"/>
    <col min="12546" max="12546" width="20.42578125" customWidth="1"/>
    <col min="12547" max="12547" width="17.85546875" customWidth="1"/>
    <col min="12548" max="12548" width="16.7109375" customWidth="1"/>
    <col min="12549" max="12549" width="13.7109375" customWidth="1"/>
    <col min="12550" max="12550" width="14.28515625" customWidth="1"/>
    <col min="12551" max="12551" width="12.7109375" customWidth="1"/>
    <col min="12552" max="12552" width="56.85546875" customWidth="1"/>
    <col min="12553" max="12554" width="0" hidden="1" customWidth="1"/>
    <col min="12791" max="12791" width="4.7109375" customWidth="1"/>
    <col min="12792" max="12792" width="14.140625" customWidth="1"/>
    <col min="12793" max="12793" width="23.42578125" customWidth="1"/>
    <col min="12794" max="12794" width="17.28515625" customWidth="1"/>
    <col min="12795" max="12795" width="11.7109375" customWidth="1"/>
    <col min="12796" max="12796" width="8.7109375" customWidth="1"/>
    <col min="12797" max="12797" width="18.7109375" customWidth="1"/>
    <col min="12798" max="12798" width="13.85546875" customWidth="1"/>
    <col min="12799" max="12799" width="13.42578125" customWidth="1"/>
    <col min="12800" max="12800" width="15.140625" customWidth="1"/>
    <col min="12801" max="12801" width="40.7109375" customWidth="1"/>
    <col min="12802" max="12802" width="20.42578125" customWidth="1"/>
    <col min="12803" max="12803" width="17.85546875" customWidth="1"/>
    <col min="12804" max="12804" width="16.7109375" customWidth="1"/>
    <col min="12805" max="12805" width="13.7109375" customWidth="1"/>
    <col min="12806" max="12806" width="14.28515625" customWidth="1"/>
    <col min="12807" max="12807" width="12.7109375" customWidth="1"/>
    <col min="12808" max="12808" width="56.85546875" customWidth="1"/>
    <col min="12809" max="12810" width="0" hidden="1" customWidth="1"/>
    <col min="13047" max="13047" width="4.7109375" customWidth="1"/>
    <col min="13048" max="13048" width="14.140625" customWidth="1"/>
    <col min="13049" max="13049" width="23.42578125" customWidth="1"/>
    <col min="13050" max="13050" width="17.28515625" customWidth="1"/>
    <col min="13051" max="13051" width="11.7109375" customWidth="1"/>
    <col min="13052" max="13052" width="8.7109375" customWidth="1"/>
    <col min="13053" max="13053" width="18.7109375" customWidth="1"/>
    <col min="13054" max="13054" width="13.85546875" customWidth="1"/>
    <col min="13055" max="13055" width="13.42578125" customWidth="1"/>
    <col min="13056" max="13056" width="15.140625" customWidth="1"/>
    <col min="13057" max="13057" width="40.7109375" customWidth="1"/>
    <col min="13058" max="13058" width="20.42578125" customWidth="1"/>
    <col min="13059" max="13059" width="17.85546875" customWidth="1"/>
    <col min="13060" max="13060" width="16.7109375" customWidth="1"/>
    <col min="13061" max="13061" width="13.7109375" customWidth="1"/>
    <col min="13062" max="13062" width="14.28515625" customWidth="1"/>
    <col min="13063" max="13063" width="12.7109375" customWidth="1"/>
    <col min="13064" max="13064" width="56.85546875" customWidth="1"/>
    <col min="13065" max="13066" width="0" hidden="1" customWidth="1"/>
    <col min="13303" max="13303" width="4.7109375" customWidth="1"/>
    <col min="13304" max="13304" width="14.140625" customWidth="1"/>
    <col min="13305" max="13305" width="23.42578125" customWidth="1"/>
    <col min="13306" max="13306" width="17.28515625" customWidth="1"/>
    <col min="13307" max="13307" width="11.7109375" customWidth="1"/>
    <col min="13308" max="13308" width="8.7109375" customWidth="1"/>
    <col min="13309" max="13309" width="18.7109375" customWidth="1"/>
    <col min="13310" max="13310" width="13.85546875" customWidth="1"/>
    <col min="13311" max="13311" width="13.42578125" customWidth="1"/>
    <col min="13312" max="13312" width="15.140625" customWidth="1"/>
    <col min="13313" max="13313" width="40.7109375" customWidth="1"/>
    <col min="13314" max="13314" width="20.42578125" customWidth="1"/>
    <col min="13315" max="13315" width="17.85546875" customWidth="1"/>
    <col min="13316" max="13316" width="16.7109375" customWidth="1"/>
    <col min="13317" max="13317" width="13.7109375" customWidth="1"/>
    <col min="13318" max="13318" width="14.28515625" customWidth="1"/>
    <col min="13319" max="13319" width="12.7109375" customWidth="1"/>
    <col min="13320" max="13320" width="56.85546875" customWidth="1"/>
    <col min="13321" max="13322" width="0" hidden="1" customWidth="1"/>
    <col min="13559" max="13559" width="4.7109375" customWidth="1"/>
    <col min="13560" max="13560" width="14.140625" customWidth="1"/>
    <col min="13561" max="13561" width="23.42578125" customWidth="1"/>
    <col min="13562" max="13562" width="17.28515625" customWidth="1"/>
    <col min="13563" max="13563" width="11.7109375" customWidth="1"/>
    <col min="13564" max="13564" width="8.7109375" customWidth="1"/>
    <col min="13565" max="13565" width="18.7109375" customWidth="1"/>
    <col min="13566" max="13566" width="13.85546875" customWidth="1"/>
    <col min="13567" max="13567" width="13.42578125" customWidth="1"/>
    <col min="13568" max="13568" width="15.140625" customWidth="1"/>
    <col min="13569" max="13569" width="40.7109375" customWidth="1"/>
    <col min="13570" max="13570" width="20.42578125" customWidth="1"/>
    <col min="13571" max="13571" width="17.85546875" customWidth="1"/>
    <col min="13572" max="13572" width="16.7109375" customWidth="1"/>
    <col min="13573" max="13573" width="13.7109375" customWidth="1"/>
    <col min="13574" max="13574" width="14.28515625" customWidth="1"/>
    <col min="13575" max="13575" width="12.7109375" customWidth="1"/>
    <col min="13576" max="13576" width="56.85546875" customWidth="1"/>
    <col min="13577" max="13578" width="0" hidden="1" customWidth="1"/>
    <col min="13815" max="13815" width="4.7109375" customWidth="1"/>
    <col min="13816" max="13816" width="14.140625" customWidth="1"/>
    <col min="13817" max="13817" width="23.42578125" customWidth="1"/>
    <col min="13818" max="13818" width="17.28515625" customWidth="1"/>
    <col min="13819" max="13819" width="11.7109375" customWidth="1"/>
    <col min="13820" max="13820" width="8.7109375" customWidth="1"/>
    <col min="13821" max="13821" width="18.7109375" customWidth="1"/>
    <col min="13822" max="13822" width="13.85546875" customWidth="1"/>
    <col min="13823" max="13823" width="13.42578125" customWidth="1"/>
    <col min="13824" max="13824" width="15.140625" customWidth="1"/>
    <col min="13825" max="13825" width="40.7109375" customWidth="1"/>
    <col min="13826" max="13826" width="20.42578125" customWidth="1"/>
    <col min="13827" max="13827" width="17.85546875" customWidth="1"/>
    <col min="13828" max="13828" width="16.7109375" customWidth="1"/>
    <col min="13829" max="13829" width="13.7109375" customWidth="1"/>
    <col min="13830" max="13830" width="14.28515625" customWidth="1"/>
    <col min="13831" max="13831" width="12.7109375" customWidth="1"/>
    <col min="13832" max="13832" width="56.85546875" customWidth="1"/>
    <col min="13833" max="13834" width="0" hidden="1" customWidth="1"/>
    <col min="14071" max="14071" width="4.7109375" customWidth="1"/>
    <col min="14072" max="14072" width="14.140625" customWidth="1"/>
    <col min="14073" max="14073" width="23.42578125" customWidth="1"/>
    <col min="14074" max="14074" width="17.28515625" customWidth="1"/>
    <col min="14075" max="14075" width="11.7109375" customWidth="1"/>
    <col min="14076" max="14076" width="8.7109375" customWidth="1"/>
    <col min="14077" max="14077" width="18.7109375" customWidth="1"/>
    <col min="14078" max="14078" width="13.85546875" customWidth="1"/>
    <col min="14079" max="14079" width="13.42578125" customWidth="1"/>
    <col min="14080" max="14080" width="15.140625" customWidth="1"/>
    <col min="14081" max="14081" width="40.7109375" customWidth="1"/>
    <col min="14082" max="14082" width="20.42578125" customWidth="1"/>
    <col min="14083" max="14083" width="17.85546875" customWidth="1"/>
    <col min="14084" max="14084" width="16.7109375" customWidth="1"/>
    <col min="14085" max="14085" width="13.7109375" customWidth="1"/>
    <col min="14086" max="14086" width="14.28515625" customWidth="1"/>
    <col min="14087" max="14087" width="12.7109375" customWidth="1"/>
    <col min="14088" max="14088" width="56.85546875" customWidth="1"/>
    <col min="14089" max="14090" width="0" hidden="1" customWidth="1"/>
    <col min="14327" max="14327" width="4.7109375" customWidth="1"/>
    <col min="14328" max="14328" width="14.140625" customWidth="1"/>
    <col min="14329" max="14329" width="23.42578125" customWidth="1"/>
    <col min="14330" max="14330" width="17.28515625" customWidth="1"/>
    <col min="14331" max="14331" width="11.7109375" customWidth="1"/>
    <col min="14332" max="14332" width="8.7109375" customWidth="1"/>
    <col min="14333" max="14333" width="18.7109375" customWidth="1"/>
    <col min="14334" max="14334" width="13.85546875" customWidth="1"/>
    <col min="14335" max="14335" width="13.42578125" customWidth="1"/>
    <col min="14336" max="14336" width="15.140625" customWidth="1"/>
    <col min="14337" max="14337" width="40.7109375" customWidth="1"/>
    <col min="14338" max="14338" width="20.42578125" customWidth="1"/>
    <col min="14339" max="14339" width="17.85546875" customWidth="1"/>
    <col min="14340" max="14340" width="16.7109375" customWidth="1"/>
    <col min="14341" max="14341" width="13.7109375" customWidth="1"/>
    <col min="14342" max="14342" width="14.28515625" customWidth="1"/>
    <col min="14343" max="14343" width="12.7109375" customWidth="1"/>
    <col min="14344" max="14344" width="56.85546875" customWidth="1"/>
    <col min="14345" max="14346" width="0" hidden="1" customWidth="1"/>
    <col min="14583" max="14583" width="4.7109375" customWidth="1"/>
    <col min="14584" max="14584" width="14.140625" customWidth="1"/>
    <col min="14585" max="14585" width="23.42578125" customWidth="1"/>
    <col min="14586" max="14586" width="17.28515625" customWidth="1"/>
    <col min="14587" max="14587" width="11.7109375" customWidth="1"/>
    <col min="14588" max="14588" width="8.7109375" customWidth="1"/>
    <col min="14589" max="14589" width="18.7109375" customWidth="1"/>
    <col min="14590" max="14590" width="13.85546875" customWidth="1"/>
    <col min="14591" max="14591" width="13.42578125" customWidth="1"/>
    <col min="14592" max="14592" width="15.140625" customWidth="1"/>
    <col min="14593" max="14593" width="40.7109375" customWidth="1"/>
    <col min="14594" max="14594" width="20.42578125" customWidth="1"/>
    <col min="14595" max="14595" width="17.85546875" customWidth="1"/>
    <col min="14596" max="14596" width="16.7109375" customWidth="1"/>
    <col min="14597" max="14597" width="13.7109375" customWidth="1"/>
    <col min="14598" max="14598" width="14.28515625" customWidth="1"/>
    <col min="14599" max="14599" width="12.7109375" customWidth="1"/>
    <col min="14600" max="14600" width="56.85546875" customWidth="1"/>
    <col min="14601" max="14602" width="0" hidden="1" customWidth="1"/>
    <col min="14839" max="14839" width="4.7109375" customWidth="1"/>
    <col min="14840" max="14840" width="14.140625" customWidth="1"/>
    <col min="14841" max="14841" width="23.42578125" customWidth="1"/>
    <col min="14842" max="14842" width="17.28515625" customWidth="1"/>
    <col min="14843" max="14843" width="11.7109375" customWidth="1"/>
    <col min="14844" max="14844" width="8.7109375" customWidth="1"/>
    <col min="14845" max="14845" width="18.7109375" customWidth="1"/>
    <col min="14846" max="14846" width="13.85546875" customWidth="1"/>
    <col min="14847" max="14847" width="13.42578125" customWidth="1"/>
    <col min="14848" max="14848" width="15.140625" customWidth="1"/>
    <col min="14849" max="14849" width="40.7109375" customWidth="1"/>
    <col min="14850" max="14850" width="20.42578125" customWidth="1"/>
    <col min="14851" max="14851" width="17.85546875" customWidth="1"/>
    <col min="14852" max="14852" width="16.7109375" customWidth="1"/>
    <col min="14853" max="14853" width="13.7109375" customWidth="1"/>
    <col min="14854" max="14854" width="14.28515625" customWidth="1"/>
    <col min="14855" max="14855" width="12.7109375" customWidth="1"/>
    <col min="14856" max="14856" width="56.85546875" customWidth="1"/>
    <col min="14857" max="14858" width="0" hidden="1" customWidth="1"/>
    <col min="15095" max="15095" width="4.7109375" customWidth="1"/>
    <col min="15096" max="15096" width="14.140625" customWidth="1"/>
    <col min="15097" max="15097" width="23.42578125" customWidth="1"/>
    <col min="15098" max="15098" width="17.28515625" customWidth="1"/>
    <col min="15099" max="15099" width="11.7109375" customWidth="1"/>
    <col min="15100" max="15100" width="8.7109375" customWidth="1"/>
    <col min="15101" max="15101" width="18.7109375" customWidth="1"/>
    <col min="15102" max="15102" width="13.85546875" customWidth="1"/>
    <col min="15103" max="15103" width="13.42578125" customWidth="1"/>
    <col min="15104" max="15104" width="15.140625" customWidth="1"/>
    <col min="15105" max="15105" width="40.7109375" customWidth="1"/>
    <col min="15106" max="15106" width="20.42578125" customWidth="1"/>
    <col min="15107" max="15107" width="17.85546875" customWidth="1"/>
    <col min="15108" max="15108" width="16.7109375" customWidth="1"/>
    <col min="15109" max="15109" width="13.7109375" customWidth="1"/>
    <col min="15110" max="15110" width="14.28515625" customWidth="1"/>
    <col min="15111" max="15111" width="12.7109375" customWidth="1"/>
    <col min="15112" max="15112" width="56.85546875" customWidth="1"/>
    <col min="15113" max="15114" width="0" hidden="1" customWidth="1"/>
    <col min="15351" max="15351" width="4.7109375" customWidth="1"/>
    <col min="15352" max="15352" width="14.140625" customWidth="1"/>
    <col min="15353" max="15353" width="23.42578125" customWidth="1"/>
    <col min="15354" max="15354" width="17.28515625" customWidth="1"/>
    <col min="15355" max="15355" width="11.7109375" customWidth="1"/>
    <col min="15356" max="15356" width="8.7109375" customWidth="1"/>
    <col min="15357" max="15357" width="18.7109375" customWidth="1"/>
    <col min="15358" max="15358" width="13.85546875" customWidth="1"/>
    <col min="15359" max="15359" width="13.42578125" customWidth="1"/>
    <col min="15360" max="15360" width="15.140625" customWidth="1"/>
    <col min="15361" max="15361" width="40.7109375" customWidth="1"/>
    <col min="15362" max="15362" width="20.42578125" customWidth="1"/>
    <col min="15363" max="15363" width="17.85546875" customWidth="1"/>
    <col min="15364" max="15364" width="16.7109375" customWidth="1"/>
    <col min="15365" max="15365" width="13.7109375" customWidth="1"/>
    <col min="15366" max="15366" width="14.28515625" customWidth="1"/>
    <col min="15367" max="15367" width="12.7109375" customWidth="1"/>
    <col min="15368" max="15368" width="56.85546875" customWidth="1"/>
    <col min="15369" max="15370" width="0" hidden="1" customWidth="1"/>
    <col min="15607" max="15607" width="4.7109375" customWidth="1"/>
    <col min="15608" max="15608" width="14.140625" customWidth="1"/>
    <col min="15609" max="15609" width="23.42578125" customWidth="1"/>
    <col min="15610" max="15610" width="17.28515625" customWidth="1"/>
    <col min="15611" max="15611" width="11.7109375" customWidth="1"/>
    <col min="15612" max="15612" width="8.7109375" customWidth="1"/>
    <col min="15613" max="15613" width="18.7109375" customWidth="1"/>
    <col min="15614" max="15614" width="13.85546875" customWidth="1"/>
    <col min="15615" max="15615" width="13.42578125" customWidth="1"/>
    <col min="15616" max="15616" width="15.140625" customWidth="1"/>
    <col min="15617" max="15617" width="40.7109375" customWidth="1"/>
    <col min="15618" max="15618" width="20.42578125" customWidth="1"/>
    <col min="15619" max="15619" width="17.85546875" customWidth="1"/>
    <col min="15620" max="15620" width="16.7109375" customWidth="1"/>
    <col min="15621" max="15621" width="13.7109375" customWidth="1"/>
    <col min="15622" max="15622" width="14.28515625" customWidth="1"/>
    <col min="15623" max="15623" width="12.7109375" customWidth="1"/>
    <col min="15624" max="15624" width="56.85546875" customWidth="1"/>
    <col min="15625" max="15626" width="0" hidden="1" customWidth="1"/>
    <col min="15863" max="15863" width="4.7109375" customWidth="1"/>
    <col min="15864" max="15864" width="14.140625" customWidth="1"/>
    <col min="15865" max="15865" width="23.42578125" customWidth="1"/>
    <col min="15866" max="15866" width="17.28515625" customWidth="1"/>
    <col min="15867" max="15867" width="11.7109375" customWidth="1"/>
    <col min="15868" max="15868" width="8.7109375" customWidth="1"/>
    <col min="15869" max="15869" width="18.7109375" customWidth="1"/>
    <col min="15870" max="15870" width="13.85546875" customWidth="1"/>
    <col min="15871" max="15871" width="13.42578125" customWidth="1"/>
    <col min="15872" max="15872" width="15.140625" customWidth="1"/>
    <col min="15873" max="15873" width="40.7109375" customWidth="1"/>
    <col min="15874" max="15874" width="20.42578125" customWidth="1"/>
    <col min="15875" max="15875" width="17.85546875" customWidth="1"/>
    <col min="15876" max="15876" width="16.7109375" customWidth="1"/>
    <col min="15877" max="15877" width="13.7109375" customWidth="1"/>
    <col min="15878" max="15878" width="14.28515625" customWidth="1"/>
    <col min="15879" max="15879" width="12.7109375" customWidth="1"/>
    <col min="15880" max="15880" width="56.85546875" customWidth="1"/>
    <col min="15881" max="15882" width="0" hidden="1" customWidth="1"/>
    <col min="16119" max="16119" width="4.7109375" customWidth="1"/>
    <col min="16120" max="16120" width="14.140625" customWidth="1"/>
    <col min="16121" max="16121" width="23.42578125" customWidth="1"/>
    <col min="16122" max="16122" width="17.28515625" customWidth="1"/>
    <col min="16123" max="16123" width="11.7109375" customWidth="1"/>
    <col min="16124" max="16124" width="8.7109375" customWidth="1"/>
    <col min="16125" max="16125" width="18.7109375" customWidth="1"/>
    <col min="16126" max="16126" width="13.85546875" customWidth="1"/>
    <col min="16127" max="16127" width="13.42578125" customWidth="1"/>
    <col min="16128" max="16128" width="15.140625" customWidth="1"/>
    <col min="16129" max="16129" width="40.7109375" customWidth="1"/>
    <col min="16130" max="16130" width="20.42578125" customWidth="1"/>
    <col min="16131" max="16131" width="17.85546875" customWidth="1"/>
    <col min="16132" max="16132" width="16.7109375" customWidth="1"/>
    <col min="16133" max="16133" width="13.7109375" customWidth="1"/>
    <col min="16134" max="16134" width="14.28515625" customWidth="1"/>
    <col min="16135" max="16135" width="12.7109375" customWidth="1"/>
    <col min="16136" max="16136" width="56.85546875" customWidth="1"/>
    <col min="16137" max="16138" width="0" hidden="1" customWidth="1"/>
  </cols>
  <sheetData>
    <row r="1" spans="1:79" ht="29.25" thickBot="1" x14ac:dyDescent="0.5">
      <c r="B1" s="795" t="s">
        <v>476</v>
      </c>
      <c r="C1" s="383"/>
      <c r="D1" s="383"/>
      <c r="E1" s="383"/>
      <c r="F1" s="383"/>
      <c r="G1" s="388"/>
      <c r="H1" s="410"/>
      <c r="I1" s="162"/>
      <c r="J1" s="162"/>
      <c r="K1" s="162"/>
      <c r="L1" s="162"/>
      <c r="M1" s="162"/>
      <c r="N1" s="162"/>
      <c r="O1" s="162"/>
      <c r="P1" s="162"/>
      <c r="Q1" s="162"/>
      <c r="R1" s="218" t="s">
        <v>268</v>
      </c>
    </row>
    <row r="2" spans="1:79" ht="32.25" customHeight="1" x14ac:dyDescent="0.25">
      <c r="A2" s="1320" t="s">
        <v>293</v>
      </c>
      <c r="B2" s="1314" t="s">
        <v>132</v>
      </c>
      <c r="C2" s="1314" t="s">
        <v>125</v>
      </c>
      <c r="D2" s="1314" t="s">
        <v>451</v>
      </c>
      <c r="E2" s="1314" t="s">
        <v>126</v>
      </c>
      <c r="F2" s="1322" t="s">
        <v>743</v>
      </c>
      <c r="G2" s="1310" t="s">
        <v>189</v>
      </c>
      <c r="H2" s="1312" t="s">
        <v>418</v>
      </c>
      <c r="I2" s="1314" t="s">
        <v>318</v>
      </c>
      <c r="J2" s="1314" t="s">
        <v>127</v>
      </c>
      <c r="K2" s="1316" t="s">
        <v>190</v>
      </c>
      <c r="L2" s="1318" t="s">
        <v>278</v>
      </c>
      <c r="M2" s="1295" t="s">
        <v>276</v>
      </c>
      <c r="N2" s="1296"/>
      <c r="O2" s="1297"/>
      <c r="P2" s="1298" t="s">
        <v>277</v>
      </c>
      <c r="Q2" s="1300" t="s">
        <v>248</v>
      </c>
      <c r="R2" s="1302" t="s">
        <v>191</v>
      </c>
      <c r="S2" s="1304" t="s">
        <v>349</v>
      </c>
      <c r="T2" s="1305"/>
    </row>
    <row r="3" spans="1:79" ht="164.25" customHeight="1" x14ac:dyDescent="0.25">
      <c r="A3" s="1321"/>
      <c r="B3" s="1315"/>
      <c r="C3" s="1315"/>
      <c r="D3" s="895"/>
      <c r="E3" s="1315"/>
      <c r="F3" s="1323"/>
      <c r="G3" s="1311"/>
      <c r="H3" s="1313"/>
      <c r="I3" s="1315"/>
      <c r="J3" s="1315"/>
      <c r="K3" s="1317"/>
      <c r="L3" s="1319"/>
      <c r="M3" s="495" t="s">
        <v>193</v>
      </c>
      <c r="N3" s="506" t="s">
        <v>194</v>
      </c>
      <c r="O3" s="496" t="s">
        <v>586</v>
      </c>
      <c r="P3" s="1299"/>
      <c r="Q3" s="1301"/>
      <c r="R3" s="1303"/>
      <c r="S3" s="224" t="s">
        <v>350</v>
      </c>
      <c r="T3" s="317" t="s">
        <v>176</v>
      </c>
    </row>
    <row r="4" spans="1:79" ht="34.5" customHeight="1" thickBot="1" x14ac:dyDescent="0.3">
      <c r="A4" s="319" t="s">
        <v>238</v>
      </c>
      <c r="B4" s="221" t="s">
        <v>239</v>
      </c>
      <c r="C4" s="221" t="s">
        <v>240</v>
      </c>
      <c r="D4" s="221" t="s">
        <v>241</v>
      </c>
      <c r="E4" s="221" t="s">
        <v>242</v>
      </c>
      <c r="F4" s="221" t="s">
        <v>243</v>
      </c>
      <c r="G4" s="221" t="s">
        <v>244</v>
      </c>
      <c r="H4" s="411" t="s">
        <v>245</v>
      </c>
      <c r="I4" s="221" t="s">
        <v>246</v>
      </c>
      <c r="J4" s="222" t="s">
        <v>247</v>
      </c>
      <c r="K4" s="222" t="s">
        <v>419</v>
      </c>
      <c r="L4" s="498" t="s">
        <v>452</v>
      </c>
      <c r="M4" s="505" t="s">
        <v>453</v>
      </c>
      <c r="N4" s="319" t="s">
        <v>420</v>
      </c>
      <c r="O4" s="497" t="s">
        <v>454</v>
      </c>
      <c r="P4" s="417" t="s">
        <v>455</v>
      </c>
      <c r="Q4" s="319" t="s">
        <v>456</v>
      </c>
      <c r="R4" s="416" t="s">
        <v>457</v>
      </c>
      <c r="S4" s="223" t="s">
        <v>351</v>
      </c>
      <c r="T4" s="221" t="s">
        <v>352</v>
      </c>
    </row>
    <row r="5" spans="1:79" ht="198" customHeight="1" x14ac:dyDescent="0.25">
      <c r="A5" s="1306">
        <v>1</v>
      </c>
      <c r="B5" s="1307" t="s">
        <v>63</v>
      </c>
      <c r="C5" s="1293" t="s">
        <v>292</v>
      </c>
      <c r="D5" s="1293" t="s">
        <v>459</v>
      </c>
      <c r="E5" s="1309" t="s">
        <v>71</v>
      </c>
      <c r="F5" s="1289" t="s">
        <v>731</v>
      </c>
      <c r="G5" s="1290">
        <v>362375172.18000001</v>
      </c>
      <c r="H5" s="1291" t="s">
        <v>63</v>
      </c>
      <c r="I5" s="1292" t="s">
        <v>259</v>
      </c>
      <c r="J5" s="1293" t="s">
        <v>128</v>
      </c>
      <c r="K5" s="1294" t="s">
        <v>257</v>
      </c>
      <c r="L5" s="1324">
        <v>101386743</v>
      </c>
      <c r="M5" s="1324">
        <f>N5+O5</f>
        <v>1004341.5</v>
      </c>
      <c r="N5" s="526">
        <v>1004341.5</v>
      </c>
      <c r="O5" s="1284">
        <v>0</v>
      </c>
      <c r="P5" s="1287">
        <f>M5/L5</f>
        <v>9.9060436333377432E-3</v>
      </c>
      <c r="Q5" s="1287">
        <f>(M5+M8+M9)/G5</f>
        <v>2.7715516324090788E-3</v>
      </c>
      <c r="R5" s="1288" t="s">
        <v>699</v>
      </c>
      <c r="S5" s="418">
        <f>T5/L5</f>
        <v>0.99009395636666231</v>
      </c>
      <c r="T5" s="10">
        <f>L5-M5</f>
        <v>100382401.5</v>
      </c>
      <c r="U5" s="9"/>
    </row>
    <row r="6" spans="1:79" ht="109.5" customHeight="1" x14ac:dyDescent="0.25">
      <c r="A6" s="1195"/>
      <c r="B6" s="1308"/>
      <c r="C6" s="1197"/>
      <c r="D6" s="1197"/>
      <c r="E6" s="1231"/>
      <c r="F6" s="1199"/>
      <c r="G6" s="1234"/>
      <c r="H6" s="1237"/>
      <c r="I6" s="1011"/>
      <c r="J6" s="1197"/>
      <c r="K6" s="1151"/>
      <c r="L6" s="1268"/>
      <c r="M6" s="1268"/>
      <c r="N6" s="584" t="s">
        <v>535</v>
      </c>
      <c r="O6" s="1285"/>
      <c r="P6" s="1145"/>
      <c r="Q6" s="1145"/>
      <c r="R6" s="1191"/>
      <c r="S6" s="418"/>
      <c r="T6" s="10"/>
      <c r="U6" s="9"/>
    </row>
    <row r="7" spans="1:79" ht="218.25" customHeight="1" x14ac:dyDescent="0.25">
      <c r="A7" s="1195"/>
      <c r="B7" s="1308"/>
      <c r="C7" s="1197"/>
      <c r="D7" s="1197"/>
      <c r="E7" s="1231"/>
      <c r="F7" s="1199"/>
      <c r="G7" s="1234"/>
      <c r="H7" s="1237"/>
      <c r="I7" s="1011"/>
      <c r="J7" s="1164"/>
      <c r="K7" s="1254"/>
      <c r="L7" s="1269"/>
      <c r="M7" s="1269"/>
      <c r="N7" s="583">
        <v>5641832.5</v>
      </c>
      <c r="O7" s="1286"/>
      <c r="P7" s="1146"/>
      <c r="Q7" s="1145"/>
      <c r="R7" s="1244"/>
      <c r="S7" s="418"/>
      <c r="T7" s="10"/>
      <c r="U7" s="9"/>
    </row>
    <row r="8" spans="1:79" ht="300" x14ac:dyDescent="0.25">
      <c r="A8" s="1195"/>
      <c r="B8" s="1308"/>
      <c r="C8" s="1197"/>
      <c r="D8" s="894"/>
      <c r="E8" s="1231"/>
      <c r="F8" s="1199"/>
      <c r="G8" s="1234"/>
      <c r="H8" s="1237"/>
      <c r="I8" s="1011"/>
      <c r="J8" s="663" t="s">
        <v>560</v>
      </c>
      <c r="K8" s="197" t="s">
        <v>265</v>
      </c>
      <c r="L8" s="664">
        <v>1000000</v>
      </c>
      <c r="M8" s="665">
        <f>N8+O8</f>
        <v>0</v>
      </c>
      <c r="N8" s="516">
        <v>0</v>
      </c>
      <c r="O8" s="666">
        <v>0</v>
      </c>
      <c r="P8" s="667">
        <f>M8/L8</f>
        <v>0</v>
      </c>
      <c r="Q8" s="1145"/>
      <c r="R8" s="738" t="s">
        <v>657</v>
      </c>
      <c r="S8" s="419">
        <f>T8/L8</f>
        <v>1</v>
      </c>
      <c r="T8" s="5">
        <f>L8-M8</f>
        <v>1000000</v>
      </c>
      <c r="U8" s="9"/>
    </row>
    <row r="9" spans="1:79" ht="83.25" customHeight="1" x14ac:dyDescent="0.25">
      <c r="A9" s="1196"/>
      <c r="B9" s="1202"/>
      <c r="C9" s="1164"/>
      <c r="D9" s="895"/>
      <c r="E9" s="1232"/>
      <c r="F9" s="1193"/>
      <c r="G9" s="1235"/>
      <c r="H9" s="1238"/>
      <c r="I9" s="1012"/>
      <c r="J9" s="663" t="s">
        <v>560</v>
      </c>
      <c r="K9" s="669" t="s">
        <v>265</v>
      </c>
      <c r="L9" s="670">
        <v>600000</v>
      </c>
      <c r="M9" s="665">
        <v>0</v>
      </c>
      <c r="N9" s="509">
        <v>0</v>
      </c>
      <c r="O9" s="666">
        <v>0</v>
      </c>
      <c r="P9" s="667">
        <f>M9/L9</f>
        <v>0</v>
      </c>
      <c r="Q9" s="1146"/>
      <c r="R9" s="738" t="s">
        <v>656</v>
      </c>
      <c r="S9" s="419">
        <f>T9/L9</f>
        <v>1</v>
      </c>
      <c r="T9" s="5">
        <f>L9-M9</f>
        <v>600000</v>
      </c>
      <c r="U9" s="9"/>
    </row>
    <row r="10" spans="1:79" ht="51" customHeight="1" x14ac:dyDescent="0.25">
      <c r="A10" s="1194">
        <v>2</v>
      </c>
      <c r="B10" s="1276" t="s">
        <v>63</v>
      </c>
      <c r="C10" s="1276" t="s">
        <v>262</v>
      </c>
      <c r="D10" s="1276" t="s">
        <v>459</v>
      </c>
      <c r="E10" s="1276" t="s">
        <v>72</v>
      </c>
      <c r="F10" s="1280" t="s">
        <v>731</v>
      </c>
      <c r="G10" s="1275">
        <v>462724796.58999997</v>
      </c>
      <c r="H10" s="1276" t="s">
        <v>63</v>
      </c>
      <c r="I10" s="1276" t="s">
        <v>260</v>
      </c>
      <c r="J10" s="1276" t="s">
        <v>128</v>
      </c>
      <c r="K10" s="1277" t="s">
        <v>529</v>
      </c>
      <c r="L10" s="1267">
        <v>13225052</v>
      </c>
      <c r="M10" s="1267">
        <f>N10</f>
        <v>96798.25</v>
      </c>
      <c r="N10" s="510">
        <v>96798.25</v>
      </c>
      <c r="O10" s="671">
        <v>0</v>
      </c>
      <c r="P10" s="1144">
        <f>M10/L10</f>
        <v>7.3193095951531988E-3</v>
      </c>
      <c r="Q10" s="1144">
        <f>M10/G10</f>
        <v>2.0919183651566583E-4</v>
      </c>
      <c r="R10" s="1270" t="s">
        <v>659</v>
      </c>
      <c r="S10" s="419">
        <f>T10/L10</f>
        <v>0.99268069040484685</v>
      </c>
      <c r="T10" s="5">
        <f>L10-M10</f>
        <v>13128253.75</v>
      </c>
      <c r="U10" s="9"/>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row>
    <row r="11" spans="1:79" ht="60" x14ac:dyDescent="0.25">
      <c r="A11" s="1195"/>
      <c r="B11" s="1276"/>
      <c r="C11" s="1276"/>
      <c r="D11" s="1276"/>
      <c r="E11" s="1276"/>
      <c r="F11" s="1276"/>
      <c r="G11" s="1275"/>
      <c r="H11" s="1276"/>
      <c r="I11" s="1276"/>
      <c r="J11" s="1276"/>
      <c r="K11" s="1278"/>
      <c r="L11" s="1268"/>
      <c r="M11" s="1268"/>
      <c r="N11" s="527" t="s">
        <v>534</v>
      </c>
      <c r="O11" s="672"/>
      <c r="P11" s="1145"/>
      <c r="Q11" s="1145"/>
      <c r="R11" s="1191"/>
      <c r="S11" s="419"/>
      <c r="T11" s="5"/>
      <c r="U11" s="9"/>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row>
    <row r="12" spans="1:79" ht="108.75" customHeight="1" x14ac:dyDescent="0.25">
      <c r="A12" s="1196"/>
      <c r="B12" s="1276"/>
      <c r="C12" s="1276"/>
      <c r="D12" s="1276"/>
      <c r="E12" s="1276"/>
      <c r="F12" s="1276"/>
      <c r="G12" s="1275"/>
      <c r="H12" s="1276"/>
      <c r="I12" s="1276"/>
      <c r="J12" s="1276"/>
      <c r="K12" s="1279"/>
      <c r="L12" s="1269"/>
      <c r="M12" s="1269"/>
      <c r="N12" s="590">
        <v>290394.75</v>
      </c>
      <c r="O12" s="655"/>
      <c r="P12" s="1146"/>
      <c r="Q12" s="1146"/>
      <c r="R12" s="1244"/>
      <c r="S12" s="419"/>
      <c r="T12" s="5"/>
      <c r="U12" s="9"/>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row>
    <row r="13" spans="1:79" ht="237" customHeight="1" x14ac:dyDescent="0.25">
      <c r="A13" s="1223">
        <v>3</v>
      </c>
      <c r="B13" s="1271" t="s">
        <v>64</v>
      </c>
      <c r="C13" s="1163" t="s">
        <v>261</v>
      </c>
      <c r="D13" s="1271" t="s">
        <v>460</v>
      </c>
      <c r="E13" s="1274" t="s">
        <v>745</v>
      </c>
      <c r="F13" s="1192" t="s">
        <v>731</v>
      </c>
      <c r="G13" s="1233">
        <v>400418989.25999999</v>
      </c>
      <c r="H13" s="1250" t="s">
        <v>431</v>
      </c>
      <c r="I13" s="935" t="s">
        <v>296</v>
      </c>
      <c r="J13" s="1163" t="s">
        <v>128</v>
      </c>
      <c r="K13" s="1253" t="s">
        <v>284</v>
      </c>
      <c r="L13" s="1255">
        <v>178471075</v>
      </c>
      <c r="M13" s="1267">
        <f>N13+O13</f>
        <v>11053466</v>
      </c>
      <c r="N13" s="585">
        <v>11053466</v>
      </c>
      <c r="O13" s="1281">
        <v>0</v>
      </c>
      <c r="P13" s="1144">
        <f>M13/L13</f>
        <v>6.1934215390365074E-2</v>
      </c>
      <c r="Q13" s="1144">
        <f>(M13+M16+M17)/G13</f>
        <v>0.1545071279320076</v>
      </c>
      <c r="R13" s="1165" t="s">
        <v>675</v>
      </c>
      <c r="S13" s="419"/>
      <c r="T13" s="5"/>
      <c r="U13" s="9"/>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row>
    <row r="14" spans="1:79" ht="176.25" customHeight="1" x14ac:dyDescent="0.25">
      <c r="A14" s="1224"/>
      <c r="B14" s="1272"/>
      <c r="C14" s="1197"/>
      <c r="D14" s="1272"/>
      <c r="E14" s="1231"/>
      <c r="F14" s="1199"/>
      <c r="G14" s="1234"/>
      <c r="H14" s="1251"/>
      <c r="I14" s="1011"/>
      <c r="J14" s="1197"/>
      <c r="K14" s="1151"/>
      <c r="L14" s="1256"/>
      <c r="M14" s="1268"/>
      <c r="N14" s="627" t="s">
        <v>615</v>
      </c>
      <c r="O14" s="1282"/>
      <c r="P14" s="1145"/>
      <c r="Q14" s="1145"/>
      <c r="R14" s="1249"/>
      <c r="S14" s="419"/>
      <c r="T14" s="5"/>
      <c r="U14" s="9"/>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row>
    <row r="15" spans="1:79" ht="239.25" customHeight="1" x14ac:dyDescent="0.25">
      <c r="A15" s="1224"/>
      <c r="B15" s="1272"/>
      <c r="C15" s="1197"/>
      <c r="D15" s="1272"/>
      <c r="E15" s="1231"/>
      <c r="F15" s="1199"/>
      <c r="G15" s="1234"/>
      <c r="H15" s="1251"/>
      <c r="I15" s="1011"/>
      <c r="J15" s="1197"/>
      <c r="K15" s="1254"/>
      <c r="L15" s="1257"/>
      <c r="M15" s="1269"/>
      <c r="N15" s="589">
        <v>33160392</v>
      </c>
      <c r="O15" s="1283"/>
      <c r="P15" s="1146"/>
      <c r="Q15" s="1145"/>
      <c r="R15" s="1249"/>
      <c r="S15" s="419"/>
      <c r="T15" s="5"/>
      <c r="U15" s="9"/>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row>
    <row r="16" spans="1:79" s="136" customFormat="1" ht="330" x14ac:dyDescent="0.25">
      <c r="A16" s="1224"/>
      <c r="B16" s="1272"/>
      <c r="C16" s="1197"/>
      <c r="D16" s="1272"/>
      <c r="E16" s="1231"/>
      <c r="F16" s="1199"/>
      <c r="G16" s="1234"/>
      <c r="H16" s="1251"/>
      <c r="I16" s="1011"/>
      <c r="J16" s="663" t="s">
        <v>597</v>
      </c>
      <c r="K16" s="732" t="s">
        <v>284</v>
      </c>
      <c r="L16" s="291">
        <v>40518449.969999999</v>
      </c>
      <c r="M16" s="665">
        <f t="shared" ref="M16:M24" si="0">N16+O16</f>
        <v>39887710.969999999</v>
      </c>
      <c r="N16" s="582">
        <v>39887710.969999999</v>
      </c>
      <c r="O16" s="523">
        <v>0</v>
      </c>
      <c r="P16" s="673">
        <f t="shared" ref="P16:P23" si="1">M16/L16</f>
        <v>0.98443328902100147</v>
      </c>
      <c r="Q16" s="1145"/>
      <c r="R16" s="420" t="s">
        <v>752</v>
      </c>
      <c r="S16" s="419">
        <f t="shared" ref="S16:S23" si="2">T16/L16</f>
        <v>1.5566710978998489E-2</v>
      </c>
      <c r="T16" s="5">
        <f t="shared" ref="T16:T23" si="3">L16-M16</f>
        <v>630739</v>
      </c>
      <c r="U16" s="9"/>
    </row>
    <row r="17" spans="1:79" s="136" customFormat="1" ht="147" customHeight="1" x14ac:dyDescent="0.25">
      <c r="A17" s="1224"/>
      <c r="B17" s="1272"/>
      <c r="C17" s="1197"/>
      <c r="D17" s="1272"/>
      <c r="E17" s="1231"/>
      <c r="F17" s="1199"/>
      <c r="G17" s="1234"/>
      <c r="H17" s="1251"/>
      <c r="I17" s="1011"/>
      <c r="J17" s="1163" t="s">
        <v>128</v>
      </c>
      <c r="K17" s="1261" t="s">
        <v>669</v>
      </c>
      <c r="L17" s="1258">
        <v>10926411.029999999</v>
      </c>
      <c r="M17" s="1264">
        <f>N17+N18+N19+O19</f>
        <v>10926411.030000001</v>
      </c>
      <c r="N17" s="329">
        <v>823671</v>
      </c>
      <c r="O17" s="676">
        <v>0</v>
      </c>
      <c r="P17" s="1144">
        <f t="shared" si="1"/>
        <v>1.0000000000000002</v>
      </c>
      <c r="Q17" s="1145"/>
      <c r="R17" s="1165" t="s">
        <v>658</v>
      </c>
      <c r="S17" s="419">
        <f t="shared" si="2"/>
        <v>0</v>
      </c>
      <c r="T17" s="5">
        <f t="shared" si="3"/>
        <v>0</v>
      </c>
      <c r="U17" s="9"/>
    </row>
    <row r="18" spans="1:79" s="136" customFormat="1" ht="170.25" customHeight="1" x14ac:dyDescent="0.25">
      <c r="A18" s="1224"/>
      <c r="B18" s="1272"/>
      <c r="C18" s="1197"/>
      <c r="D18" s="1272"/>
      <c r="E18" s="1231"/>
      <c r="F18" s="1199"/>
      <c r="G18" s="1234"/>
      <c r="H18" s="1251"/>
      <c r="I18" s="1011"/>
      <c r="J18" s="1197"/>
      <c r="K18" s="1262"/>
      <c r="L18" s="1259"/>
      <c r="M18" s="1265"/>
      <c r="N18" s="329">
        <v>5878388</v>
      </c>
      <c r="O18" s="677">
        <v>0</v>
      </c>
      <c r="P18" s="1145"/>
      <c r="Q18" s="1145"/>
      <c r="R18" s="1249"/>
      <c r="S18" s="419"/>
      <c r="T18" s="5"/>
      <c r="U18" s="9"/>
    </row>
    <row r="19" spans="1:79" s="136" customFormat="1" ht="162.75" customHeight="1" x14ac:dyDescent="0.25">
      <c r="A19" s="1224"/>
      <c r="B19" s="1272"/>
      <c r="C19" s="1197"/>
      <c r="D19" s="1272"/>
      <c r="E19" s="1231"/>
      <c r="F19" s="1199"/>
      <c r="G19" s="1234"/>
      <c r="H19" s="1251"/>
      <c r="I19" s="1011"/>
      <c r="J19" s="1164"/>
      <c r="K19" s="1263"/>
      <c r="L19" s="1260"/>
      <c r="M19" s="1266"/>
      <c r="N19" s="329">
        <v>0</v>
      </c>
      <c r="O19" s="677">
        <v>4224352.03</v>
      </c>
      <c r="P19" s="1146"/>
      <c r="Q19" s="1145"/>
      <c r="R19" s="1166"/>
      <c r="S19" s="419"/>
      <c r="T19" s="5"/>
      <c r="U19" s="9"/>
    </row>
    <row r="20" spans="1:79" s="150" customFormat="1" ht="300" x14ac:dyDescent="0.25">
      <c r="A20" s="1225"/>
      <c r="B20" s="1273"/>
      <c r="C20" s="1164"/>
      <c r="D20" s="1273"/>
      <c r="E20" s="1232"/>
      <c r="F20" s="1193"/>
      <c r="G20" s="1235"/>
      <c r="H20" s="1252"/>
      <c r="I20" s="1012"/>
      <c r="J20" s="663" t="s">
        <v>560</v>
      </c>
      <c r="K20" s="669" t="s">
        <v>285</v>
      </c>
      <c r="L20" s="295">
        <v>150000</v>
      </c>
      <c r="M20" s="665">
        <f t="shared" si="0"/>
        <v>150000</v>
      </c>
      <c r="N20" s="373">
        <v>150000</v>
      </c>
      <c r="O20" s="677"/>
      <c r="P20" s="667">
        <f t="shared" si="1"/>
        <v>1</v>
      </c>
      <c r="Q20" s="1146"/>
      <c r="R20" s="760" t="s">
        <v>700</v>
      </c>
      <c r="S20" s="419">
        <f t="shared" si="2"/>
        <v>0</v>
      </c>
      <c r="T20" s="5">
        <f t="shared" si="3"/>
        <v>0</v>
      </c>
      <c r="U20" s="9"/>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row>
    <row r="21" spans="1:79" ht="308.25" customHeight="1" x14ac:dyDescent="0.25">
      <c r="A21" s="1223">
        <v>4</v>
      </c>
      <c r="B21" s="1222" t="s">
        <v>727</v>
      </c>
      <c r="C21" s="1131" t="s">
        <v>151</v>
      </c>
      <c r="D21" s="1163" t="s">
        <v>460</v>
      </c>
      <c r="E21" s="1230" t="s">
        <v>583</v>
      </c>
      <c r="F21" s="1192" t="s">
        <v>731</v>
      </c>
      <c r="G21" s="1233">
        <v>433013258.18000001</v>
      </c>
      <c r="H21" s="1236" t="s">
        <v>431</v>
      </c>
      <c r="I21" s="935" t="s">
        <v>346</v>
      </c>
      <c r="J21" s="669" t="s">
        <v>128</v>
      </c>
      <c r="K21" s="669" t="s">
        <v>286</v>
      </c>
      <c r="L21" s="295">
        <v>354887803</v>
      </c>
      <c r="M21" s="665">
        <f t="shared" si="0"/>
        <v>88721951</v>
      </c>
      <c r="N21" s="511">
        <v>88721951</v>
      </c>
      <c r="O21" s="666">
        <v>0</v>
      </c>
      <c r="P21" s="667">
        <f t="shared" si="1"/>
        <v>0.250000000704448</v>
      </c>
      <c r="Q21" s="1144">
        <f>(M21+M22)/G21</f>
        <v>0.20558712537848972</v>
      </c>
      <c r="R21" s="750" t="s">
        <v>662</v>
      </c>
      <c r="S21" s="419">
        <f t="shared" si="2"/>
        <v>0.74999999929555206</v>
      </c>
      <c r="T21" s="5">
        <f t="shared" si="3"/>
        <v>266165852</v>
      </c>
      <c r="U21" s="9"/>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row>
    <row r="22" spans="1:79" ht="304.89999999999998" customHeight="1" x14ac:dyDescent="0.25">
      <c r="A22" s="1225"/>
      <c r="B22" s="1164"/>
      <c r="C22" s="1164"/>
      <c r="D22" s="895"/>
      <c r="E22" s="1232"/>
      <c r="F22" s="1193"/>
      <c r="G22" s="1235"/>
      <c r="H22" s="1238"/>
      <c r="I22" s="1012"/>
      <c r="J22" s="663" t="s">
        <v>560</v>
      </c>
      <c r="K22" s="669" t="s">
        <v>287</v>
      </c>
      <c r="L22" s="295">
        <v>300000</v>
      </c>
      <c r="M22" s="665">
        <f t="shared" si="0"/>
        <v>300000</v>
      </c>
      <c r="N22" s="512">
        <v>300000</v>
      </c>
      <c r="O22" s="666">
        <v>0</v>
      </c>
      <c r="P22" s="667">
        <f t="shared" si="1"/>
        <v>1</v>
      </c>
      <c r="Q22" s="1146"/>
      <c r="R22" s="808" t="s">
        <v>737</v>
      </c>
      <c r="S22" s="419">
        <f t="shared" si="2"/>
        <v>0</v>
      </c>
      <c r="T22" s="5">
        <f t="shared" si="3"/>
        <v>0</v>
      </c>
      <c r="U22" s="9"/>
    </row>
    <row r="23" spans="1:79" ht="270" x14ac:dyDescent="0.25">
      <c r="A23" s="1194">
        <v>5</v>
      </c>
      <c r="B23" s="1240" t="s">
        <v>63</v>
      </c>
      <c r="C23" s="1163" t="s">
        <v>196</v>
      </c>
      <c r="D23" s="1163" t="s">
        <v>459</v>
      </c>
      <c r="E23" s="1178" t="s">
        <v>573</v>
      </c>
      <c r="F23" s="1192" t="s">
        <v>732</v>
      </c>
      <c r="G23" s="1022">
        <v>383980487.01999998</v>
      </c>
      <c r="H23" s="1168" t="s">
        <v>63</v>
      </c>
      <c r="I23" s="926" t="s">
        <v>327</v>
      </c>
      <c r="J23" s="669" t="s">
        <v>597</v>
      </c>
      <c r="K23" s="669" t="s">
        <v>255</v>
      </c>
      <c r="L23" s="295">
        <v>31074718.09</v>
      </c>
      <c r="M23" s="665">
        <f t="shared" si="0"/>
        <v>31074718.09</v>
      </c>
      <c r="N23" s="512">
        <v>31074718.09</v>
      </c>
      <c r="O23" s="666">
        <v>0</v>
      </c>
      <c r="P23" s="667">
        <f t="shared" si="1"/>
        <v>1</v>
      </c>
      <c r="Q23" s="1144">
        <f>(M23+M24+M25+M26+M27)/G23</f>
        <v>8.2025185223434285E-2</v>
      </c>
      <c r="R23" s="420" t="s">
        <v>629</v>
      </c>
      <c r="S23" s="419">
        <f t="shared" si="2"/>
        <v>0</v>
      </c>
      <c r="T23" s="5">
        <f t="shared" si="3"/>
        <v>0</v>
      </c>
      <c r="U23" s="9"/>
    </row>
    <row r="24" spans="1:79" ht="90" x14ac:dyDescent="0.25">
      <c r="A24" s="1195"/>
      <c r="B24" s="1241"/>
      <c r="C24" s="1197"/>
      <c r="D24" s="1197"/>
      <c r="E24" s="1198"/>
      <c r="F24" s="1199"/>
      <c r="G24" s="1200"/>
      <c r="H24" s="1169"/>
      <c r="I24" s="953"/>
      <c r="J24" s="663" t="s">
        <v>128</v>
      </c>
      <c r="K24" s="669" t="s">
        <v>562</v>
      </c>
      <c r="L24" s="295">
        <v>24838.28</v>
      </c>
      <c r="M24" s="665">
        <f t="shared" si="0"/>
        <v>24838.28</v>
      </c>
      <c r="N24" s="509">
        <v>0</v>
      </c>
      <c r="O24" s="666">
        <v>24838.28</v>
      </c>
      <c r="P24" s="667"/>
      <c r="Q24" s="1145"/>
      <c r="R24" s="740" t="s">
        <v>661</v>
      </c>
      <c r="S24" s="419"/>
      <c r="T24" s="5"/>
      <c r="U24" s="9"/>
    </row>
    <row r="25" spans="1:79" ht="103.5" customHeight="1" x14ac:dyDescent="0.25">
      <c r="A25" s="1195"/>
      <c r="B25" s="1241"/>
      <c r="C25" s="1197"/>
      <c r="D25" s="894"/>
      <c r="E25" s="1198"/>
      <c r="F25" s="1199"/>
      <c r="G25" s="1200"/>
      <c r="H25" s="1169"/>
      <c r="I25" s="953"/>
      <c r="J25" s="663" t="s">
        <v>128</v>
      </c>
      <c r="K25" s="669" t="s">
        <v>563</v>
      </c>
      <c r="L25" s="295">
        <v>89232.79</v>
      </c>
      <c r="M25" s="665">
        <v>89233</v>
      </c>
      <c r="N25" s="1247">
        <v>393223</v>
      </c>
      <c r="O25" s="666">
        <v>0</v>
      </c>
      <c r="P25" s="667">
        <f t="shared" ref="P25:P38" si="4">M25/L25</f>
        <v>1.0000023533949796</v>
      </c>
      <c r="Q25" s="1145"/>
      <c r="R25" s="1243" t="s">
        <v>655</v>
      </c>
      <c r="S25" s="419"/>
      <c r="T25" s="5"/>
      <c r="U25" s="9"/>
    </row>
    <row r="26" spans="1:79" ht="137.25" customHeight="1" x14ac:dyDescent="0.25">
      <c r="A26" s="1195"/>
      <c r="B26" s="1241"/>
      <c r="C26" s="1197"/>
      <c r="D26" s="894"/>
      <c r="E26" s="1198"/>
      <c r="F26" s="1199"/>
      <c r="G26" s="1200"/>
      <c r="H26" s="1169"/>
      <c r="I26" s="953"/>
      <c r="J26" s="663" t="s">
        <v>128</v>
      </c>
      <c r="K26" s="669" t="s">
        <v>564</v>
      </c>
      <c r="L26" s="295">
        <v>303989.96000000002</v>
      </c>
      <c r="M26" s="665">
        <v>303990</v>
      </c>
      <c r="N26" s="1248"/>
      <c r="O26" s="666">
        <v>0</v>
      </c>
      <c r="P26" s="667">
        <f t="shared" si="4"/>
        <v>1.0000001315832929</v>
      </c>
      <c r="Q26" s="1145"/>
      <c r="R26" s="1244"/>
      <c r="S26" s="419"/>
      <c r="T26" s="5"/>
      <c r="U26" s="9"/>
    </row>
    <row r="27" spans="1:79" ht="75" x14ac:dyDescent="0.25">
      <c r="A27" s="1196"/>
      <c r="B27" s="1242"/>
      <c r="C27" s="1164"/>
      <c r="D27" s="895"/>
      <c r="E27" s="1179"/>
      <c r="F27" s="1193"/>
      <c r="G27" s="1149"/>
      <c r="H27" s="1170"/>
      <c r="I27" s="977"/>
      <c r="J27" s="663" t="s">
        <v>128</v>
      </c>
      <c r="K27" s="669" t="s">
        <v>565</v>
      </c>
      <c r="L27" s="295">
        <v>3291.2</v>
      </c>
      <c r="M27" s="665">
        <f t="shared" ref="M27:M38" si="5">N27+O27</f>
        <v>3291.2</v>
      </c>
      <c r="N27" s="509">
        <v>0</v>
      </c>
      <c r="O27" s="666">
        <v>3291.2</v>
      </c>
      <c r="P27" s="667">
        <f t="shared" si="4"/>
        <v>1</v>
      </c>
      <c r="Q27" s="1146"/>
      <c r="R27" s="794" t="s">
        <v>660</v>
      </c>
      <c r="S27" s="419"/>
      <c r="T27" s="5"/>
      <c r="U27" s="9"/>
    </row>
    <row r="28" spans="1:79" ht="315" x14ac:dyDescent="0.25">
      <c r="A28" s="1194">
        <v>6</v>
      </c>
      <c r="B28" s="1240" t="s">
        <v>63</v>
      </c>
      <c r="C28" s="1163" t="s">
        <v>152</v>
      </c>
      <c r="D28" s="1163" t="s">
        <v>459</v>
      </c>
      <c r="E28" s="1178" t="s">
        <v>574</v>
      </c>
      <c r="F28" s="804" t="s">
        <v>733</v>
      </c>
      <c r="G28" s="1245">
        <v>77718036.650000006</v>
      </c>
      <c r="H28" s="1168" t="s">
        <v>63</v>
      </c>
      <c r="I28" s="926" t="s">
        <v>327</v>
      </c>
      <c r="J28" s="663" t="s">
        <v>597</v>
      </c>
      <c r="K28" s="669" t="s">
        <v>612</v>
      </c>
      <c r="L28" s="295">
        <v>19602081.100000001</v>
      </c>
      <c r="M28" s="665">
        <f t="shared" si="5"/>
        <v>16260597.42</v>
      </c>
      <c r="N28" s="512">
        <v>16260597.42</v>
      </c>
      <c r="O28" s="678">
        <v>0</v>
      </c>
      <c r="P28" s="667">
        <f t="shared" si="4"/>
        <v>0.82953423858653452</v>
      </c>
      <c r="Q28" s="1144">
        <f>(M28+M29)/G28</f>
        <v>0.20970997367571814</v>
      </c>
      <c r="R28" s="420" t="s">
        <v>694</v>
      </c>
      <c r="S28" s="419">
        <f>T28/L28</f>
        <v>0.17046576141346551</v>
      </c>
      <c r="T28" s="5">
        <f>L28-M28</f>
        <v>3341483.6800000016</v>
      </c>
      <c r="U28" s="9"/>
    </row>
    <row r="29" spans="1:79" ht="172.9" customHeight="1" x14ac:dyDescent="0.25">
      <c r="A29" s="1196"/>
      <c r="B29" s="1242"/>
      <c r="C29" s="1164"/>
      <c r="D29" s="895"/>
      <c r="E29" s="1179"/>
      <c r="F29" s="801"/>
      <c r="G29" s="1246"/>
      <c r="H29" s="1170"/>
      <c r="I29" s="977"/>
      <c r="J29" s="674" t="s">
        <v>128</v>
      </c>
      <c r="K29" s="669" t="s">
        <v>400</v>
      </c>
      <c r="L29" s="295">
        <v>44293.75</v>
      </c>
      <c r="M29" s="665">
        <f t="shared" si="5"/>
        <v>37650</v>
      </c>
      <c r="N29" s="511">
        <v>37650</v>
      </c>
      <c r="O29" s="666">
        <v>0</v>
      </c>
      <c r="P29" s="667">
        <f t="shared" si="4"/>
        <v>0.85000705517144071</v>
      </c>
      <c r="Q29" s="1146"/>
      <c r="R29" s="738" t="s">
        <v>654</v>
      </c>
      <c r="S29" s="419"/>
      <c r="T29" s="5"/>
      <c r="U29" s="9"/>
    </row>
    <row r="30" spans="1:79" ht="285" x14ac:dyDescent="0.25">
      <c r="A30" s="1194">
        <v>7</v>
      </c>
      <c r="B30" s="1201" t="s">
        <v>63</v>
      </c>
      <c r="C30" s="1163" t="s">
        <v>153</v>
      </c>
      <c r="D30" s="1163" t="s">
        <v>459</v>
      </c>
      <c r="E30" s="1178" t="s">
        <v>574</v>
      </c>
      <c r="F30" s="1192" t="s">
        <v>732</v>
      </c>
      <c r="G30" s="1022">
        <v>429420138.85000002</v>
      </c>
      <c r="H30" s="1168" t="s">
        <v>63</v>
      </c>
      <c r="I30" s="926" t="s">
        <v>327</v>
      </c>
      <c r="J30" s="663" t="s">
        <v>597</v>
      </c>
      <c r="K30" s="669" t="s">
        <v>256</v>
      </c>
      <c r="L30" s="295">
        <v>35458726.380000003</v>
      </c>
      <c r="M30" s="665">
        <f t="shared" si="5"/>
        <v>35458726.380000003</v>
      </c>
      <c r="N30" s="512">
        <v>35458726.380000003</v>
      </c>
      <c r="O30" s="666">
        <v>0</v>
      </c>
      <c r="P30" s="667">
        <f t="shared" si="4"/>
        <v>1</v>
      </c>
      <c r="Q30" s="1144">
        <f>(M30+M31)/G30</f>
        <v>8.3360322773553125E-2</v>
      </c>
      <c r="R30" s="420" t="s">
        <v>653</v>
      </c>
      <c r="S30" s="419">
        <f>T30/L30</f>
        <v>0</v>
      </c>
      <c r="T30" s="5">
        <f>L30-M30</f>
        <v>0</v>
      </c>
      <c r="U30" s="9"/>
    </row>
    <row r="31" spans="1:79" ht="165" x14ac:dyDescent="0.25">
      <c r="A31" s="1196"/>
      <c r="B31" s="1202"/>
      <c r="C31" s="1164"/>
      <c r="D31" s="895"/>
      <c r="E31" s="1179"/>
      <c r="F31" s="1193"/>
      <c r="G31" s="1149"/>
      <c r="H31" s="1170"/>
      <c r="I31" s="977"/>
      <c r="J31" s="674" t="s">
        <v>128</v>
      </c>
      <c r="K31" s="669" t="s">
        <v>564</v>
      </c>
      <c r="L31" s="295">
        <v>397500</v>
      </c>
      <c r="M31" s="665">
        <f t="shared" si="5"/>
        <v>337875</v>
      </c>
      <c r="N31" s="511">
        <v>337875</v>
      </c>
      <c r="O31" s="666">
        <v>0</v>
      </c>
      <c r="P31" s="667">
        <f t="shared" si="4"/>
        <v>0.85</v>
      </c>
      <c r="Q31" s="1146"/>
      <c r="R31" s="738" t="s">
        <v>652</v>
      </c>
      <c r="S31" s="419"/>
      <c r="T31" s="5"/>
      <c r="U31" s="9"/>
    </row>
    <row r="32" spans="1:79" ht="195" x14ac:dyDescent="0.25">
      <c r="A32" s="1223">
        <v>8</v>
      </c>
      <c r="B32" s="1163" t="s">
        <v>65</v>
      </c>
      <c r="C32" s="1239" t="s">
        <v>66</v>
      </c>
      <c r="D32" s="1163" t="s">
        <v>460</v>
      </c>
      <c r="E32" s="1178" t="s">
        <v>626</v>
      </c>
      <c r="F32" s="1192" t="s">
        <v>734</v>
      </c>
      <c r="G32" s="1022">
        <v>6830164.3499999996</v>
      </c>
      <c r="H32" s="1181" t="s">
        <v>432</v>
      </c>
      <c r="I32" s="935" t="s">
        <v>146</v>
      </c>
      <c r="J32" s="726" t="s">
        <v>598</v>
      </c>
      <c r="K32" s="819" t="s">
        <v>383</v>
      </c>
      <c r="L32" s="295">
        <v>1851077.37</v>
      </c>
      <c r="M32" s="665">
        <f t="shared" si="5"/>
        <v>3316481.86</v>
      </c>
      <c r="N32" s="591">
        <v>3316481.86</v>
      </c>
      <c r="O32" s="588">
        <v>0</v>
      </c>
      <c r="P32" s="667">
        <f t="shared" si="4"/>
        <v>1.7916495084157393</v>
      </c>
      <c r="Q32" s="1144">
        <f>(M32+M33)/G32</f>
        <v>0.49288445892228056</v>
      </c>
      <c r="R32" s="738" t="s">
        <v>651</v>
      </c>
      <c r="S32" s="419">
        <f t="shared" ref="S32:S41" si="6">T32/L32</f>
        <v>-0.79164950841573933</v>
      </c>
      <c r="T32" s="5">
        <f t="shared" ref="T32:T41" si="7">L32-M32</f>
        <v>-1465404.4899999998</v>
      </c>
      <c r="U32" s="9"/>
    </row>
    <row r="33" spans="1:21" ht="60" x14ac:dyDescent="0.25">
      <c r="A33" s="1225"/>
      <c r="B33" s="1164"/>
      <c r="C33" s="1164"/>
      <c r="D33" s="895"/>
      <c r="E33" s="1179"/>
      <c r="F33" s="1193"/>
      <c r="G33" s="1149"/>
      <c r="H33" s="1182"/>
      <c r="I33" s="1012"/>
      <c r="J33" s="663" t="s">
        <v>560</v>
      </c>
      <c r="K33" s="669" t="s">
        <v>266</v>
      </c>
      <c r="L33" s="295">
        <v>50000</v>
      </c>
      <c r="M33" s="665">
        <f t="shared" si="5"/>
        <v>50000</v>
      </c>
      <c r="N33" s="512">
        <v>50000</v>
      </c>
      <c r="O33" s="666">
        <v>0</v>
      </c>
      <c r="P33" s="667">
        <f t="shared" si="4"/>
        <v>1</v>
      </c>
      <c r="Q33" s="1146"/>
      <c r="R33" s="738" t="s">
        <v>650</v>
      </c>
      <c r="S33" s="419">
        <f t="shared" si="6"/>
        <v>0</v>
      </c>
      <c r="T33" s="5">
        <f t="shared" si="7"/>
        <v>0</v>
      </c>
      <c r="U33" s="9"/>
    </row>
    <row r="34" spans="1:21" ht="240" x14ac:dyDescent="0.25">
      <c r="A34" s="1223">
        <v>9</v>
      </c>
      <c r="B34" s="1163" t="s">
        <v>113</v>
      </c>
      <c r="C34" s="1229" t="s">
        <v>154</v>
      </c>
      <c r="D34" s="1208" t="s">
        <v>466</v>
      </c>
      <c r="E34" s="1230" t="s">
        <v>112</v>
      </c>
      <c r="F34" s="1192" t="s">
        <v>732</v>
      </c>
      <c r="G34" s="1233">
        <v>120250460.58</v>
      </c>
      <c r="H34" s="1236" t="s">
        <v>113</v>
      </c>
      <c r="I34" s="935" t="s">
        <v>297</v>
      </c>
      <c r="J34" s="751" t="s">
        <v>597</v>
      </c>
      <c r="K34" s="197" t="s">
        <v>288</v>
      </c>
      <c r="L34" s="295">
        <v>8920521.7899999991</v>
      </c>
      <c r="M34" s="665">
        <f t="shared" si="5"/>
        <v>8920521.7899999991</v>
      </c>
      <c r="N34" s="373">
        <v>8920521.7899999991</v>
      </c>
      <c r="O34" s="666">
        <v>0</v>
      </c>
      <c r="P34" s="667">
        <f t="shared" si="4"/>
        <v>1</v>
      </c>
      <c r="Q34" s="1144">
        <f>(M34+M35+M36+M37)/G34</f>
        <v>0.10790177540623937</v>
      </c>
      <c r="R34" s="750" t="s">
        <v>670</v>
      </c>
      <c r="S34" s="419">
        <f t="shared" si="6"/>
        <v>0</v>
      </c>
      <c r="T34" s="5">
        <f t="shared" si="7"/>
        <v>0</v>
      </c>
      <c r="U34" s="9"/>
    </row>
    <row r="35" spans="1:21" ht="285" x14ac:dyDescent="0.25">
      <c r="A35" s="1224"/>
      <c r="B35" s="1197"/>
      <c r="C35" s="1209"/>
      <c r="D35" s="894"/>
      <c r="E35" s="1231"/>
      <c r="F35" s="1199"/>
      <c r="G35" s="1234"/>
      <c r="H35" s="1237"/>
      <c r="I35" s="1011"/>
      <c r="J35" s="674" t="s">
        <v>128</v>
      </c>
      <c r="K35" s="669" t="s">
        <v>298</v>
      </c>
      <c r="L35" s="670">
        <v>7905397.8399999999</v>
      </c>
      <c r="M35" s="665">
        <f t="shared" si="5"/>
        <v>3914716.4</v>
      </c>
      <c r="N35" s="513">
        <v>3914716.4</v>
      </c>
      <c r="O35" s="666">
        <v>0</v>
      </c>
      <c r="P35" s="667">
        <f t="shared" si="4"/>
        <v>0.49519536894047067</v>
      </c>
      <c r="Q35" s="1145"/>
      <c r="R35" s="752" t="s">
        <v>676</v>
      </c>
      <c r="S35" s="419">
        <f t="shared" si="6"/>
        <v>0.50480463105952933</v>
      </c>
      <c r="T35" s="5">
        <f t="shared" si="7"/>
        <v>3990681.44</v>
      </c>
      <c r="U35" s="9"/>
    </row>
    <row r="36" spans="1:21" ht="60" x14ac:dyDescent="0.25">
      <c r="A36" s="1224"/>
      <c r="B36" s="1197"/>
      <c r="C36" s="1209"/>
      <c r="D36" s="894"/>
      <c r="E36" s="1231"/>
      <c r="F36" s="1199"/>
      <c r="G36" s="1234"/>
      <c r="H36" s="1237"/>
      <c r="I36" s="1011"/>
      <c r="J36" s="663" t="s">
        <v>560</v>
      </c>
      <c r="K36" s="669" t="s">
        <v>289</v>
      </c>
      <c r="L36" s="670">
        <v>100000</v>
      </c>
      <c r="M36" s="665">
        <f t="shared" si="5"/>
        <v>100000</v>
      </c>
      <c r="N36" s="373">
        <v>100000</v>
      </c>
      <c r="O36" s="666">
        <v>0</v>
      </c>
      <c r="P36" s="667">
        <f t="shared" si="4"/>
        <v>1</v>
      </c>
      <c r="Q36" s="1145"/>
      <c r="R36" s="752" t="s">
        <v>681</v>
      </c>
      <c r="S36" s="419">
        <f t="shared" si="6"/>
        <v>0</v>
      </c>
      <c r="T36" s="5">
        <f t="shared" si="7"/>
        <v>0</v>
      </c>
      <c r="U36" s="9"/>
    </row>
    <row r="37" spans="1:21" ht="45" x14ac:dyDescent="0.25">
      <c r="A37" s="1225"/>
      <c r="B37" s="1164"/>
      <c r="C37" s="1220"/>
      <c r="D37" s="895"/>
      <c r="E37" s="1232"/>
      <c r="F37" s="1193"/>
      <c r="G37" s="1235"/>
      <c r="H37" s="1238"/>
      <c r="I37" s="1012"/>
      <c r="J37" s="663" t="s">
        <v>560</v>
      </c>
      <c r="K37" s="753" t="s">
        <v>677</v>
      </c>
      <c r="L37" s="670">
        <v>40000</v>
      </c>
      <c r="M37" s="665">
        <f t="shared" si="5"/>
        <v>40000</v>
      </c>
      <c r="N37" s="373">
        <v>40000</v>
      </c>
      <c r="O37" s="666">
        <v>0</v>
      </c>
      <c r="P37" s="667">
        <f t="shared" si="4"/>
        <v>1</v>
      </c>
      <c r="Q37" s="1146"/>
      <c r="R37" s="752" t="s">
        <v>682</v>
      </c>
      <c r="S37" s="419">
        <f t="shared" si="6"/>
        <v>0</v>
      </c>
      <c r="T37" s="5">
        <f t="shared" si="7"/>
        <v>0</v>
      </c>
      <c r="U37" s="9"/>
    </row>
    <row r="38" spans="1:21" ht="409.5" x14ac:dyDescent="0.25">
      <c r="A38" s="1223">
        <v>10</v>
      </c>
      <c r="B38" s="1163" t="s">
        <v>67</v>
      </c>
      <c r="C38" s="1163" t="s">
        <v>317</v>
      </c>
      <c r="D38" s="1163" t="s">
        <v>458</v>
      </c>
      <c r="E38" s="1204" t="s">
        <v>570</v>
      </c>
      <c r="F38" s="926" t="s">
        <v>732</v>
      </c>
      <c r="G38" s="1022">
        <v>13300242.32</v>
      </c>
      <c r="H38" s="1181" t="s">
        <v>67</v>
      </c>
      <c r="I38" s="926" t="s">
        <v>328</v>
      </c>
      <c r="J38" s="669" t="s">
        <v>597</v>
      </c>
      <c r="K38" s="816" t="s">
        <v>749</v>
      </c>
      <c r="L38" s="220">
        <v>2359075.4700000002</v>
      </c>
      <c r="M38" s="665">
        <f t="shared" si="5"/>
        <v>2359075.4700000002</v>
      </c>
      <c r="N38" s="373">
        <v>2359075.4700000002</v>
      </c>
      <c r="O38" s="507">
        <v>0</v>
      </c>
      <c r="P38" s="667">
        <f t="shared" si="4"/>
        <v>1</v>
      </c>
      <c r="Q38" s="1144">
        <f>(M38)/G38</f>
        <v>0.177370863871599</v>
      </c>
      <c r="R38" s="420" t="s">
        <v>748</v>
      </c>
      <c r="S38" s="419">
        <f t="shared" si="6"/>
        <v>0</v>
      </c>
      <c r="T38" s="5">
        <f t="shared" si="7"/>
        <v>0</v>
      </c>
      <c r="U38" s="9"/>
    </row>
    <row r="39" spans="1:21" ht="79.5" customHeight="1" x14ac:dyDescent="0.25">
      <c r="A39" s="1225"/>
      <c r="B39" s="1164"/>
      <c r="C39" s="1164"/>
      <c r="D39" s="961"/>
      <c r="E39" s="1205"/>
      <c r="F39" s="1228"/>
      <c r="G39" s="1149"/>
      <c r="H39" s="1182"/>
      <c r="I39" s="977"/>
      <c r="J39" s="663" t="s">
        <v>560</v>
      </c>
      <c r="K39" s="669" t="s">
        <v>433</v>
      </c>
      <c r="L39" s="295">
        <v>0</v>
      </c>
      <c r="M39" s="295">
        <v>0</v>
      </c>
      <c r="N39" s="679">
        <v>0</v>
      </c>
      <c r="O39" s="326">
        <v>0</v>
      </c>
      <c r="P39" s="667">
        <v>0</v>
      </c>
      <c r="Q39" s="1146"/>
      <c r="R39" s="738" t="s">
        <v>649</v>
      </c>
      <c r="S39" s="419" t="e">
        <f t="shared" si="6"/>
        <v>#DIV/0!</v>
      </c>
      <c r="T39" s="5">
        <f t="shared" si="7"/>
        <v>0</v>
      </c>
      <c r="U39" s="9"/>
    </row>
    <row r="40" spans="1:21" ht="390" x14ac:dyDescent="0.25">
      <c r="A40" s="1223">
        <v>11</v>
      </c>
      <c r="B40" s="1163" t="s">
        <v>68</v>
      </c>
      <c r="C40" s="1163" t="s">
        <v>155</v>
      </c>
      <c r="D40" s="1163" t="s">
        <v>460</v>
      </c>
      <c r="E40" s="1178" t="s">
        <v>572</v>
      </c>
      <c r="F40" s="1192" t="s">
        <v>732</v>
      </c>
      <c r="G40" s="1022">
        <v>50983386.560000002</v>
      </c>
      <c r="H40" s="1168" t="s">
        <v>431</v>
      </c>
      <c r="I40" s="921" t="s">
        <v>253</v>
      </c>
      <c r="J40" s="669" t="s">
        <v>597</v>
      </c>
      <c r="K40" s="669" t="s">
        <v>338</v>
      </c>
      <c r="L40" s="220">
        <v>9849777.9000000004</v>
      </c>
      <c r="M40" s="680">
        <f>N40+O40</f>
        <v>2351606.38</v>
      </c>
      <c r="N40" s="373">
        <v>2351606.38</v>
      </c>
      <c r="O40" s="508">
        <v>0</v>
      </c>
      <c r="P40" s="667">
        <f t="shared" ref="P40:P47" si="8">M40/L40</f>
        <v>0.23874714779101769</v>
      </c>
      <c r="Q40" s="1144">
        <f>(M40+M41+M42+M43)/G40</f>
        <v>0.19532104577401377</v>
      </c>
      <c r="R40" s="817" t="s">
        <v>747</v>
      </c>
      <c r="S40" s="419">
        <f t="shared" si="6"/>
        <v>0.76125285220898231</v>
      </c>
      <c r="T40" s="5">
        <f t="shared" si="7"/>
        <v>7498171.5200000005</v>
      </c>
      <c r="U40" s="9"/>
    </row>
    <row r="41" spans="1:21" ht="124.5" customHeight="1" x14ac:dyDescent="0.25">
      <c r="A41" s="1224"/>
      <c r="B41" s="1197"/>
      <c r="C41" s="1197"/>
      <c r="D41" s="894"/>
      <c r="E41" s="1226"/>
      <c r="F41" s="1199"/>
      <c r="G41" s="1200"/>
      <c r="H41" s="1169"/>
      <c r="I41" s="922"/>
      <c r="J41" s="663" t="s">
        <v>560</v>
      </c>
      <c r="K41" s="669" t="s">
        <v>528</v>
      </c>
      <c r="L41" s="295">
        <v>1000</v>
      </c>
      <c r="M41" s="295">
        <v>1000</v>
      </c>
      <c r="N41" s="456">
        <v>1000</v>
      </c>
      <c r="O41" s="326">
        <v>0</v>
      </c>
      <c r="P41" s="667">
        <f t="shared" si="8"/>
        <v>1</v>
      </c>
      <c r="Q41" s="1145"/>
      <c r="R41" s="738" t="s">
        <v>648</v>
      </c>
      <c r="S41" s="419">
        <f t="shared" si="6"/>
        <v>0</v>
      </c>
      <c r="T41" s="5">
        <f t="shared" si="7"/>
        <v>0</v>
      </c>
      <c r="U41" s="9"/>
    </row>
    <row r="42" spans="1:21" ht="255" x14ac:dyDescent="0.25">
      <c r="A42" s="1224"/>
      <c r="B42" s="1197"/>
      <c r="C42" s="1197"/>
      <c r="D42" s="894"/>
      <c r="E42" s="1226"/>
      <c r="F42" s="1199"/>
      <c r="G42" s="1200"/>
      <c r="H42" s="1169"/>
      <c r="I42" s="922"/>
      <c r="J42" s="663" t="s">
        <v>128</v>
      </c>
      <c r="K42" s="669" t="s">
        <v>401</v>
      </c>
      <c r="L42" s="295">
        <v>6773775.2599999998</v>
      </c>
      <c r="M42" s="665">
        <f>N42+O42</f>
        <v>7605522</v>
      </c>
      <c r="N42" s="511">
        <v>7605522</v>
      </c>
      <c r="O42" s="666">
        <v>0</v>
      </c>
      <c r="P42" s="667">
        <f t="shared" si="8"/>
        <v>1.1227892435273974</v>
      </c>
      <c r="Q42" s="1145"/>
      <c r="R42" s="741" t="s">
        <v>663</v>
      </c>
      <c r="S42" s="419"/>
      <c r="T42" s="5"/>
      <c r="U42" s="9"/>
    </row>
    <row r="43" spans="1:21" ht="60" x14ac:dyDescent="0.25">
      <c r="A43" s="1225"/>
      <c r="B43" s="1164"/>
      <c r="C43" s="1164"/>
      <c r="D43" s="895"/>
      <c r="E43" s="1227"/>
      <c r="F43" s="1193"/>
      <c r="G43" s="1149"/>
      <c r="H43" s="1170"/>
      <c r="I43" s="923"/>
      <c r="J43" s="674" t="s">
        <v>585</v>
      </c>
      <c r="K43" s="723" t="s">
        <v>623</v>
      </c>
      <c r="L43" s="295">
        <v>0</v>
      </c>
      <c r="M43" s="665">
        <f>N43+O43</f>
        <v>0</v>
      </c>
      <c r="N43" s="509">
        <v>0</v>
      </c>
      <c r="O43" s="666">
        <v>0</v>
      </c>
      <c r="P43" s="667">
        <v>0</v>
      </c>
      <c r="Q43" s="1146"/>
      <c r="R43" s="626" t="s">
        <v>622</v>
      </c>
      <c r="S43" s="419"/>
      <c r="T43" s="5"/>
      <c r="U43" s="9"/>
    </row>
    <row r="44" spans="1:21" ht="150" x14ac:dyDescent="0.25">
      <c r="A44" s="681">
        <v>12</v>
      </c>
      <c r="B44" s="682" t="s">
        <v>73</v>
      </c>
      <c r="C44" s="663" t="s">
        <v>263</v>
      </c>
      <c r="D44" s="663" t="s">
        <v>458</v>
      </c>
      <c r="E44" s="683" t="s">
        <v>299</v>
      </c>
      <c r="F44" s="803" t="s">
        <v>730</v>
      </c>
      <c r="G44" s="305">
        <v>26500000</v>
      </c>
      <c r="H44" s="412" t="s">
        <v>726</v>
      </c>
      <c r="I44" s="407" t="s">
        <v>150</v>
      </c>
      <c r="J44" s="669" t="s">
        <v>561</v>
      </c>
      <c r="K44" s="669" t="s">
        <v>267</v>
      </c>
      <c r="L44" s="664">
        <v>538872.96</v>
      </c>
      <c r="M44" s="665">
        <f>N44+O44</f>
        <v>538872.96</v>
      </c>
      <c r="N44" s="373">
        <v>538872.96</v>
      </c>
      <c r="O44" s="671">
        <v>0</v>
      </c>
      <c r="P44" s="667">
        <f t="shared" si="8"/>
        <v>1</v>
      </c>
      <c r="Q44" s="684">
        <f>M44/G44</f>
        <v>2.0334828679245281E-2</v>
      </c>
      <c r="R44" s="738" t="s">
        <v>647</v>
      </c>
      <c r="S44" s="419">
        <f>T44/L44</f>
        <v>0</v>
      </c>
      <c r="T44" s="5">
        <f>L44-M44</f>
        <v>0</v>
      </c>
      <c r="U44" s="9"/>
    </row>
    <row r="45" spans="1:21" ht="315" x14ac:dyDescent="0.25">
      <c r="A45" s="1206">
        <v>13</v>
      </c>
      <c r="B45" s="1208" t="s">
        <v>63</v>
      </c>
      <c r="C45" s="1208" t="s">
        <v>450</v>
      </c>
      <c r="D45" s="1208" t="s">
        <v>459</v>
      </c>
      <c r="E45" s="1163" t="s">
        <v>576</v>
      </c>
      <c r="F45" s="1222" t="s">
        <v>732</v>
      </c>
      <c r="G45" s="1022">
        <v>75726679.859999999</v>
      </c>
      <c r="H45" s="1168" t="s">
        <v>63</v>
      </c>
      <c r="I45" s="926" t="s">
        <v>325</v>
      </c>
      <c r="J45" s="685" t="s">
        <v>597</v>
      </c>
      <c r="K45" s="669" t="s">
        <v>290</v>
      </c>
      <c r="L45" s="664">
        <v>101050.13</v>
      </c>
      <c r="M45" s="680">
        <f>N45+O45</f>
        <v>6582.4</v>
      </c>
      <c r="N45" s="504">
        <v>6582.4</v>
      </c>
      <c r="O45" s="686">
        <v>0</v>
      </c>
      <c r="P45" s="667">
        <f t="shared" si="8"/>
        <v>6.5139945886264566E-2</v>
      </c>
      <c r="Q45" s="1144">
        <f>(M45+M46)/G45</f>
        <v>3.5102872658809318E-3</v>
      </c>
      <c r="R45" s="818" t="s">
        <v>751</v>
      </c>
      <c r="S45" s="419">
        <f>T45/L45</f>
        <v>0.93486005411373552</v>
      </c>
      <c r="T45" s="5">
        <f>L45-M45</f>
        <v>94467.73000000001</v>
      </c>
      <c r="U45" s="9"/>
    </row>
    <row r="46" spans="1:21" ht="150" x14ac:dyDescent="0.25">
      <c r="A46" s="1215"/>
      <c r="B46" s="1220"/>
      <c r="C46" s="1220"/>
      <c r="D46" s="895"/>
      <c r="E46" s="1164"/>
      <c r="F46" s="1202"/>
      <c r="G46" s="1149"/>
      <c r="H46" s="1170"/>
      <c r="I46" s="977"/>
      <c r="J46" s="674" t="s">
        <v>128</v>
      </c>
      <c r="K46" s="669" t="s">
        <v>402</v>
      </c>
      <c r="L46" s="664">
        <v>259239.57</v>
      </c>
      <c r="M46" s="687">
        <f>N46+O46</f>
        <v>259240</v>
      </c>
      <c r="N46" s="329">
        <v>259240</v>
      </c>
      <c r="O46" s="671">
        <v>0</v>
      </c>
      <c r="P46" s="667">
        <f t="shared" si="8"/>
        <v>1.0000016586973972</v>
      </c>
      <c r="Q46" s="1146"/>
      <c r="R46" s="738" t="s">
        <v>646</v>
      </c>
      <c r="S46" s="419"/>
      <c r="T46" s="5"/>
      <c r="U46" s="9"/>
    </row>
    <row r="47" spans="1:21" ht="255" x14ac:dyDescent="0.25">
      <c r="A47" s="1206">
        <v>14</v>
      </c>
      <c r="B47" s="1208" t="s">
        <v>63</v>
      </c>
      <c r="C47" s="1208" t="s">
        <v>156</v>
      </c>
      <c r="D47" s="1208" t="s">
        <v>459</v>
      </c>
      <c r="E47" s="1163" t="s">
        <v>575</v>
      </c>
      <c r="F47" s="1192" t="s">
        <v>732</v>
      </c>
      <c r="G47" s="1022">
        <v>114144662.22</v>
      </c>
      <c r="H47" s="1168" t="s">
        <v>63</v>
      </c>
      <c r="I47" s="926" t="s">
        <v>327</v>
      </c>
      <c r="J47" s="669" t="s">
        <v>597</v>
      </c>
      <c r="K47" s="669" t="s">
        <v>593</v>
      </c>
      <c r="L47" s="664">
        <v>3378744.56</v>
      </c>
      <c r="M47" s="665">
        <v>872179.28</v>
      </c>
      <c r="N47" s="373">
        <v>872179.28</v>
      </c>
      <c r="O47" s="671">
        <v>0</v>
      </c>
      <c r="P47" s="667">
        <f t="shared" si="8"/>
        <v>0.25813708746304276</v>
      </c>
      <c r="Q47" s="1144">
        <f>(M47:M49)/G47</f>
        <v>7.6409992638900642E-3</v>
      </c>
      <c r="R47" s="727" t="s">
        <v>627</v>
      </c>
      <c r="S47" s="419">
        <f t="shared" ref="S47:S52" si="9">T47/L47</f>
        <v>0.74186291253695724</v>
      </c>
      <c r="T47" s="5">
        <f t="shared" ref="T47:T52" si="10">L47-M47</f>
        <v>2506565.2800000003</v>
      </c>
      <c r="U47" s="9"/>
    </row>
    <row r="48" spans="1:21" ht="60.75" customHeight="1" x14ac:dyDescent="0.25">
      <c r="A48" s="1207"/>
      <c r="B48" s="1209"/>
      <c r="C48" s="1209"/>
      <c r="D48" s="894"/>
      <c r="E48" s="1197"/>
      <c r="F48" s="1199"/>
      <c r="G48" s="1200"/>
      <c r="H48" s="1169"/>
      <c r="I48" s="953"/>
      <c r="J48" s="663" t="s">
        <v>560</v>
      </c>
      <c r="K48" s="669" t="s">
        <v>337</v>
      </c>
      <c r="L48" s="664">
        <v>0</v>
      </c>
      <c r="M48" s="665">
        <v>0</v>
      </c>
      <c r="N48" s="514">
        <v>0</v>
      </c>
      <c r="O48" s="671">
        <v>0</v>
      </c>
      <c r="P48" s="667">
        <v>0</v>
      </c>
      <c r="Q48" s="1145"/>
      <c r="R48" s="738" t="s">
        <v>644</v>
      </c>
      <c r="S48" s="419" t="e">
        <f t="shared" si="9"/>
        <v>#DIV/0!</v>
      </c>
      <c r="T48" s="5">
        <f t="shared" si="10"/>
        <v>0</v>
      </c>
      <c r="U48" s="9"/>
    </row>
    <row r="49" spans="1:23" ht="150" x14ac:dyDescent="0.25">
      <c r="A49" s="1215"/>
      <c r="B49" s="1220"/>
      <c r="C49" s="1220"/>
      <c r="D49" s="895"/>
      <c r="E49" s="1164"/>
      <c r="F49" s="1193"/>
      <c r="G49" s="1149"/>
      <c r="H49" s="1170"/>
      <c r="I49" s="977"/>
      <c r="J49" s="674" t="s">
        <v>128</v>
      </c>
      <c r="K49" s="669" t="s">
        <v>559</v>
      </c>
      <c r="L49" s="617">
        <v>186679.77</v>
      </c>
      <c r="M49" s="665">
        <f t="shared" ref="M49:M55" si="11">N49+O49</f>
        <v>195663</v>
      </c>
      <c r="N49" s="329">
        <v>195663</v>
      </c>
      <c r="O49" s="671">
        <v>0</v>
      </c>
      <c r="P49" s="667">
        <f>M49/L49</f>
        <v>1.0481210685014237</v>
      </c>
      <c r="Q49" s="1146"/>
      <c r="R49" s="738" t="s">
        <v>645</v>
      </c>
      <c r="S49" s="419">
        <f t="shared" si="9"/>
        <v>-4.8121068501423649E-2</v>
      </c>
      <c r="T49" s="5">
        <f t="shared" si="10"/>
        <v>-8983.2300000000105</v>
      </c>
      <c r="U49" s="9"/>
    </row>
    <row r="50" spans="1:23" ht="398.25" customHeight="1" x14ac:dyDescent="0.25">
      <c r="A50" s="1206">
        <v>15</v>
      </c>
      <c r="B50" s="1208" t="s">
        <v>63</v>
      </c>
      <c r="C50" s="1221" t="s">
        <v>326</v>
      </c>
      <c r="D50" s="1208" t="s">
        <v>459</v>
      </c>
      <c r="E50" s="1163" t="s">
        <v>575</v>
      </c>
      <c r="F50" s="1192" t="s">
        <v>732</v>
      </c>
      <c r="G50" s="1022">
        <v>97275841.819999993</v>
      </c>
      <c r="H50" s="1168" t="s">
        <v>63</v>
      </c>
      <c r="I50" s="926" t="s">
        <v>327</v>
      </c>
      <c r="J50" s="663" t="s">
        <v>597</v>
      </c>
      <c r="K50" s="669" t="s">
        <v>340</v>
      </c>
      <c r="L50" s="220">
        <v>1372882.5</v>
      </c>
      <c r="M50" s="370">
        <f t="shared" si="11"/>
        <v>305657.62</v>
      </c>
      <c r="N50" s="456">
        <v>305657.62</v>
      </c>
      <c r="O50" s="507">
        <v>0</v>
      </c>
      <c r="P50" s="371">
        <f>M50/L50</f>
        <v>0.22263931545489143</v>
      </c>
      <c r="Q50" s="1147">
        <f>(M50+M51)/G50</f>
        <v>1.0866938802298408E-2</v>
      </c>
      <c r="R50" s="420" t="s">
        <v>695</v>
      </c>
      <c r="S50" s="419">
        <f t="shared" si="9"/>
        <v>0.77736068454510843</v>
      </c>
      <c r="T50" s="5">
        <f t="shared" si="10"/>
        <v>1067224.8799999999</v>
      </c>
      <c r="U50" s="9"/>
    </row>
    <row r="51" spans="1:23" ht="135" x14ac:dyDescent="0.25">
      <c r="A51" s="1215"/>
      <c r="B51" s="1220"/>
      <c r="C51" s="1220"/>
      <c r="D51" s="895"/>
      <c r="E51" s="1164"/>
      <c r="F51" s="1193"/>
      <c r="G51" s="1149"/>
      <c r="H51" s="1170"/>
      <c r="I51" s="977"/>
      <c r="J51" s="674" t="s">
        <v>128</v>
      </c>
      <c r="K51" s="669" t="s">
        <v>331</v>
      </c>
      <c r="L51" s="220">
        <v>910378.05</v>
      </c>
      <c r="M51" s="370">
        <f t="shared" si="11"/>
        <v>751433</v>
      </c>
      <c r="N51" s="329">
        <v>751433</v>
      </c>
      <c r="O51" s="508">
        <v>0</v>
      </c>
      <c r="P51" s="371">
        <v>1</v>
      </c>
      <c r="Q51" s="1148"/>
      <c r="R51" s="420" t="s">
        <v>643</v>
      </c>
      <c r="S51" s="419">
        <f t="shared" si="9"/>
        <v>0.17459235753761862</v>
      </c>
      <c r="T51" s="5">
        <f t="shared" si="10"/>
        <v>158945.05000000005</v>
      </c>
      <c r="U51" s="9"/>
    </row>
    <row r="52" spans="1:23" ht="346.9" customHeight="1" x14ac:dyDescent="0.25">
      <c r="A52" s="1206">
        <v>16</v>
      </c>
      <c r="B52" s="1216" t="s">
        <v>113</v>
      </c>
      <c r="C52" s="1219" t="s">
        <v>157</v>
      </c>
      <c r="D52" s="1163" t="s">
        <v>466</v>
      </c>
      <c r="E52" s="926" t="s">
        <v>556</v>
      </c>
      <c r="F52" s="1192" t="s">
        <v>732</v>
      </c>
      <c r="G52" s="1022">
        <v>112459975.41</v>
      </c>
      <c r="H52" s="1168" t="s">
        <v>113</v>
      </c>
      <c r="I52" s="926" t="s">
        <v>253</v>
      </c>
      <c r="J52" s="1163" t="s">
        <v>597</v>
      </c>
      <c r="K52" s="1161" t="s">
        <v>674</v>
      </c>
      <c r="L52" s="1159">
        <v>6710623.1600000001</v>
      </c>
      <c r="M52" s="1159">
        <f>N52+O52+N53+O53</f>
        <v>2486852.63</v>
      </c>
      <c r="N52" s="625">
        <v>2003321.63</v>
      </c>
      <c r="O52" s="522">
        <v>0</v>
      </c>
      <c r="P52" s="1147">
        <f t="shared" ref="P52:P63" si="12">M52/L52</f>
        <v>0.37058445552767411</v>
      </c>
      <c r="Q52" s="1147">
        <f>(M52+M54+M55+M57)/G52</f>
        <v>3.7005944157710892E-2</v>
      </c>
      <c r="R52" s="420" t="s">
        <v>696</v>
      </c>
      <c r="S52" s="419">
        <f t="shared" si="9"/>
        <v>0.62941554447232595</v>
      </c>
      <c r="T52" s="5">
        <f t="shared" si="10"/>
        <v>4223770.53</v>
      </c>
      <c r="U52" s="9"/>
      <c r="W52" s="9"/>
    </row>
    <row r="53" spans="1:23" ht="120" x14ac:dyDescent="0.25">
      <c r="A53" s="1207"/>
      <c r="B53" s="1217"/>
      <c r="C53" s="1197"/>
      <c r="D53" s="1197"/>
      <c r="E53" s="953"/>
      <c r="F53" s="1199"/>
      <c r="G53" s="1200"/>
      <c r="H53" s="1169"/>
      <c r="I53" s="953"/>
      <c r="J53" s="1164"/>
      <c r="K53" s="1162"/>
      <c r="L53" s="1160"/>
      <c r="M53" s="1160"/>
      <c r="N53" s="756">
        <v>483531</v>
      </c>
      <c r="O53" s="757">
        <v>0</v>
      </c>
      <c r="P53" s="1148"/>
      <c r="Q53" s="1152"/>
      <c r="R53" s="758" t="s">
        <v>720</v>
      </c>
      <c r="S53" s="419"/>
      <c r="T53" s="5"/>
      <c r="U53" s="9"/>
    </row>
    <row r="54" spans="1:23" ht="180" x14ac:dyDescent="0.25">
      <c r="A54" s="1207"/>
      <c r="B54" s="1217"/>
      <c r="C54" s="1197"/>
      <c r="D54" s="894"/>
      <c r="E54" s="953"/>
      <c r="F54" s="1199"/>
      <c r="G54" s="1200"/>
      <c r="H54" s="1169"/>
      <c r="I54" s="953"/>
      <c r="J54" s="675" t="s">
        <v>597</v>
      </c>
      <c r="K54" s="620" t="s">
        <v>395</v>
      </c>
      <c r="L54" s="621">
        <v>1604834.94</v>
      </c>
      <c r="M54" s="621">
        <f t="shared" si="11"/>
        <v>1604834.94</v>
      </c>
      <c r="N54" s="582">
        <v>1604834.94</v>
      </c>
      <c r="O54" s="523">
        <v>0</v>
      </c>
      <c r="P54" s="661">
        <f t="shared" si="12"/>
        <v>1</v>
      </c>
      <c r="Q54" s="1152"/>
      <c r="R54" s="622" t="s">
        <v>678</v>
      </c>
      <c r="S54" s="419"/>
      <c r="T54" s="5"/>
      <c r="U54" s="9"/>
      <c r="W54" s="9"/>
    </row>
    <row r="55" spans="1:23" ht="409.6" customHeight="1" x14ac:dyDescent="0.25">
      <c r="A55" s="1207"/>
      <c r="B55" s="1217"/>
      <c r="C55" s="1197"/>
      <c r="D55" s="894"/>
      <c r="E55" s="953"/>
      <c r="F55" s="1199"/>
      <c r="G55" s="1200"/>
      <c r="H55" s="1169"/>
      <c r="I55" s="953"/>
      <c r="J55" s="1163" t="s">
        <v>560</v>
      </c>
      <c r="K55" s="1161" t="s">
        <v>417</v>
      </c>
      <c r="L55" s="1159">
        <v>30000</v>
      </c>
      <c r="M55" s="1159">
        <f t="shared" si="11"/>
        <v>30000</v>
      </c>
      <c r="N55" s="1157">
        <v>30000</v>
      </c>
      <c r="O55" s="1155">
        <v>0</v>
      </c>
      <c r="P55" s="1153">
        <f t="shared" si="12"/>
        <v>1</v>
      </c>
      <c r="Q55" s="1152"/>
      <c r="R55" s="1165" t="s">
        <v>684</v>
      </c>
      <c r="S55" s="419"/>
      <c r="T55" s="5"/>
      <c r="U55" s="9"/>
    </row>
    <row r="56" spans="1:23" ht="51.6" customHeight="1" x14ac:dyDescent="0.25">
      <c r="A56" s="1207"/>
      <c r="B56" s="1217"/>
      <c r="C56" s="1197"/>
      <c r="D56" s="894"/>
      <c r="E56" s="953"/>
      <c r="F56" s="1199"/>
      <c r="G56" s="1200"/>
      <c r="H56" s="1169"/>
      <c r="I56" s="953"/>
      <c r="J56" s="1164"/>
      <c r="K56" s="1162"/>
      <c r="L56" s="1160"/>
      <c r="M56" s="1160"/>
      <c r="N56" s="1158"/>
      <c r="O56" s="1156"/>
      <c r="P56" s="1154"/>
      <c r="Q56" s="1152"/>
      <c r="R56" s="1166"/>
      <c r="S56" s="419"/>
      <c r="T56" s="5"/>
      <c r="U56" s="9"/>
    </row>
    <row r="57" spans="1:23" ht="190.9" customHeight="1" x14ac:dyDescent="0.25">
      <c r="A57" s="1215"/>
      <c r="B57" s="1218"/>
      <c r="C57" s="1164"/>
      <c r="D57" s="895"/>
      <c r="E57" s="977"/>
      <c r="F57" s="1193"/>
      <c r="G57" s="1149"/>
      <c r="H57" s="1170"/>
      <c r="I57" s="977"/>
      <c r="J57" s="663" t="s">
        <v>560</v>
      </c>
      <c r="K57" s="623" t="s">
        <v>581</v>
      </c>
      <c r="L57" s="621">
        <v>40000</v>
      </c>
      <c r="M57" s="621">
        <v>40000</v>
      </c>
      <c r="N57" s="456">
        <v>40000</v>
      </c>
      <c r="O57" s="523">
        <v>0</v>
      </c>
      <c r="P57" s="371">
        <f t="shared" si="12"/>
        <v>1</v>
      </c>
      <c r="Q57" s="1148"/>
      <c r="R57" s="622" t="s">
        <v>578</v>
      </c>
      <c r="S57" s="419"/>
      <c r="T57" s="5"/>
      <c r="U57" s="9"/>
    </row>
    <row r="58" spans="1:23" ht="52.9" customHeight="1" x14ac:dyDescent="0.25">
      <c r="A58" s="1206">
        <v>17</v>
      </c>
      <c r="B58" s="1208" t="s">
        <v>484</v>
      </c>
      <c r="C58" s="1163" t="s">
        <v>343</v>
      </c>
      <c r="D58" s="1163" t="s">
        <v>460</v>
      </c>
      <c r="E58" s="1210" t="s">
        <v>344</v>
      </c>
      <c r="F58" s="1212" t="s">
        <v>188</v>
      </c>
      <c r="G58" s="1213">
        <v>6993444</v>
      </c>
      <c r="H58" s="1208" t="s">
        <v>484</v>
      </c>
      <c r="I58" s="926" t="s">
        <v>345</v>
      </c>
      <c r="J58" s="669" t="s">
        <v>568</v>
      </c>
      <c r="K58" s="1150" t="s">
        <v>270</v>
      </c>
      <c r="L58" s="664">
        <v>6975444</v>
      </c>
      <c r="M58" s="664">
        <v>6975444</v>
      </c>
      <c r="N58" s="456">
        <v>6975444</v>
      </c>
      <c r="O58" s="671">
        <v>0</v>
      </c>
      <c r="P58" s="667">
        <f t="shared" si="12"/>
        <v>1</v>
      </c>
      <c r="Q58" s="1144">
        <f>(M58+M59+M60+M61)/G58</f>
        <v>2.0646685667319278</v>
      </c>
      <c r="R58" s="1189" t="s">
        <v>716</v>
      </c>
      <c r="S58" s="419">
        <f t="shared" ref="S58:S63" si="13">T58/L58</f>
        <v>0</v>
      </c>
      <c r="T58" s="5">
        <f t="shared" ref="T58:T63" si="14">L58-M58</f>
        <v>0</v>
      </c>
      <c r="U58" s="9"/>
    </row>
    <row r="59" spans="1:23" ht="62.45" customHeight="1" x14ac:dyDescent="0.25">
      <c r="A59" s="1207"/>
      <c r="B59" s="1209"/>
      <c r="C59" s="1197"/>
      <c r="D59" s="1197"/>
      <c r="E59" s="1211"/>
      <c r="F59" s="1199"/>
      <c r="G59" s="1214"/>
      <c r="H59" s="1209"/>
      <c r="I59" s="953"/>
      <c r="J59" s="746" t="s">
        <v>568</v>
      </c>
      <c r="K59" s="1151"/>
      <c r="L59" s="664">
        <v>18000</v>
      </c>
      <c r="M59" s="665">
        <f>N59+O59</f>
        <v>18000</v>
      </c>
      <c r="N59" s="456">
        <v>18000</v>
      </c>
      <c r="O59" s="671">
        <v>0</v>
      </c>
      <c r="P59" s="745">
        <f t="shared" ref="P59" si="15">M59/L59</f>
        <v>1</v>
      </c>
      <c r="Q59" s="1145"/>
      <c r="R59" s="1190"/>
      <c r="S59" s="419"/>
      <c r="T59" s="5"/>
      <c r="U59" s="9"/>
    </row>
    <row r="60" spans="1:23" ht="59.45" customHeight="1" x14ac:dyDescent="0.25">
      <c r="A60" s="1207"/>
      <c r="B60" s="1209"/>
      <c r="C60" s="1197"/>
      <c r="D60" s="894"/>
      <c r="E60" s="1211"/>
      <c r="F60" s="1199"/>
      <c r="G60" s="1214"/>
      <c r="H60" s="1209"/>
      <c r="I60" s="953"/>
      <c r="J60" s="675" t="s">
        <v>376</v>
      </c>
      <c r="K60" s="1151"/>
      <c r="L60" s="665">
        <v>6993444</v>
      </c>
      <c r="M60" s="665">
        <v>6993444</v>
      </c>
      <c r="N60" s="515">
        <v>6993444</v>
      </c>
      <c r="O60" s="680">
        <v>0</v>
      </c>
      <c r="P60" s="667">
        <f t="shared" si="12"/>
        <v>1</v>
      </c>
      <c r="Q60" s="1145"/>
      <c r="R60" s="1191"/>
      <c r="S60" s="419">
        <f t="shared" si="13"/>
        <v>0</v>
      </c>
      <c r="T60" s="5">
        <f t="shared" si="14"/>
        <v>0</v>
      </c>
      <c r="U60" s="9"/>
    </row>
    <row r="61" spans="1:23" ht="76.900000000000006" customHeight="1" x14ac:dyDescent="0.25">
      <c r="A61" s="1207"/>
      <c r="B61" s="1209"/>
      <c r="C61" s="1197"/>
      <c r="D61" s="894"/>
      <c r="E61" s="1211"/>
      <c r="F61" s="1199"/>
      <c r="G61" s="1214"/>
      <c r="H61" s="1209"/>
      <c r="I61" s="953"/>
      <c r="J61" s="669" t="s">
        <v>569</v>
      </c>
      <c r="K61" s="1151"/>
      <c r="L61" s="664">
        <v>452256</v>
      </c>
      <c r="M61" s="665">
        <f>N61+O61</f>
        <v>452256</v>
      </c>
      <c r="N61" s="456">
        <v>452256</v>
      </c>
      <c r="O61" s="671">
        <v>0</v>
      </c>
      <c r="P61" s="667">
        <f t="shared" si="12"/>
        <v>1</v>
      </c>
      <c r="Q61" s="1145"/>
      <c r="R61" s="1191"/>
      <c r="S61" s="419">
        <f t="shared" si="13"/>
        <v>0</v>
      </c>
      <c r="T61" s="5">
        <f t="shared" si="14"/>
        <v>0</v>
      </c>
      <c r="U61" s="9"/>
    </row>
    <row r="62" spans="1:23" ht="360" x14ac:dyDescent="0.25">
      <c r="A62" s="688">
        <v>18</v>
      </c>
      <c r="B62" s="689" t="s">
        <v>484</v>
      </c>
      <c r="C62" s="663" t="s">
        <v>308</v>
      </c>
      <c r="D62" s="663" t="s">
        <v>460</v>
      </c>
      <c r="E62" s="690" t="s">
        <v>594</v>
      </c>
      <c r="F62" s="803" t="s">
        <v>732</v>
      </c>
      <c r="G62" s="305">
        <v>26778105.579999998</v>
      </c>
      <c r="H62" s="412" t="s">
        <v>434</v>
      </c>
      <c r="I62" s="659" t="s">
        <v>329</v>
      </c>
      <c r="J62" s="663" t="s">
        <v>597</v>
      </c>
      <c r="K62" s="691" t="s">
        <v>315</v>
      </c>
      <c r="L62" s="664">
        <v>1127855.33</v>
      </c>
      <c r="M62" s="664">
        <v>858531.36</v>
      </c>
      <c r="N62" s="456">
        <v>858531.36</v>
      </c>
      <c r="O62" s="686">
        <v>0</v>
      </c>
      <c r="P62" s="667">
        <f t="shared" si="12"/>
        <v>0.76120698919780783</v>
      </c>
      <c r="Q62" s="667">
        <f>M62/G62</f>
        <v>3.2060944618921026E-2</v>
      </c>
      <c r="R62" s="826" t="s">
        <v>791</v>
      </c>
      <c r="S62" s="419">
        <f t="shared" si="13"/>
        <v>0.23879301080219223</v>
      </c>
      <c r="T62" s="5">
        <f t="shared" si="14"/>
        <v>269323.97000000009</v>
      </c>
      <c r="U62" s="9"/>
    </row>
    <row r="63" spans="1:23" ht="75" x14ac:dyDescent="0.25">
      <c r="A63" s="1194">
        <v>19</v>
      </c>
      <c r="B63" s="1201" t="s">
        <v>113</v>
      </c>
      <c r="C63" s="1203" t="s">
        <v>313</v>
      </c>
      <c r="D63" s="1163" t="s">
        <v>466</v>
      </c>
      <c r="E63" s="1204" t="s">
        <v>577</v>
      </c>
      <c r="F63" s="1192" t="s">
        <v>732</v>
      </c>
      <c r="G63" s="1022">
        <v>98302823.099999994</v>
      </c>
      <c r="H63" s="1168" t="s">
        <v>113</v>
      </c>
      <c r="I63" s="926" t="s">
        <v>253</v>
      </c>
      <c r="J63" s="663" t="s">
        <v>597</v>
      </c>
      <c r="K63" s="691" t="s">
        <v>316</v>
      </c>
      <c r="L63" s="664">
        <v>25434805</v>
      </c>
      <c r="M63" s="664">
        <v>0</v>
      </c>
      <c r="N63" s="516">
        <v>0</v>
      </c>
      <c r="O63" s="686">
        <f>M63</f>
        <v>0</v>
      </c>
      <c r="P63" s="667">
        <f t="shared" si="12"/>
        <v>0</v>
      </c>
      <c r="Q63" s="1144">
        <f>M63/G63</f>
        <v>0</v>
      </c>
      <c r="R63" s="738" t="s">
        <v>642</v>
      </c>
      <c r="S63" s="419">
        <f t="shared" si="13"/>
        <v>1</v>
      </c>
      <c r="T63" s="5">
        <f t="shared" si="14"/>
        <v>25434805</v>
      </c>
      <c r="U63" s="9"/>
    </row>
    <row r="64" spans="1:23" ht="60" x14ac:dyDescent="0.25">
      <c r="A64" s="1196"/>
      <c r="B64" s="1202"/>
      <c r="C64" s="1164"/>
      <c r="D64" s="895"/>
      <c r="E64" s="1205"/>
      <c r="F64" s="1193"/>
      <c r="G64" s="1149"/>
      <c r="H64" s="1170"/>
      <c r="I64" s="977"/>
      <c r="J64" s="674" t="s">
        <v>411</v>
      </c>
      <c r="K64" s="692" t="s">
        <v>397</v>
      </c>
      <c r="L64" s="665">
        <v>0</v>
      </c>
      <c r="M64" s="665">
        <v>0</v>
      </c>
      <c r="N64" s="517">
        <v>0</v>
      </c>
      <c r="O64" s="693">
        <v>0</v>
      </c>
      <c r="P64" s="694">
        <v>0</v>
      </c>
      <c r="Q64" s="1146"/>
      <c r="R64" s="739" t="s">
        <v>641</v>
      </c>
      <c r="S64" s="419"/>
      <c r="T64" s="5"/>
      <c r="U64" s="9"/>
    </row>
    <row r="65" spans="1:22" ht="375" x14ac:dyDescent="0.25">
      <c r="A65" s="1194">
        <v>20</v>
      </c>
      <c r="B65" s="1163" t="s">
        <v>67</v>
      </c>
      <c r="C65" s="1163" t="s">
        <v>314</v>
      </c>
      <c r="D65" s="1163" t="s">
        <v>458</v>
      </c>
      <c r="E65" s="1178" t="s">
        <v>571</v>
      </c>
      <c r="F65" s="1192" t="s">
        <v>732</v>
      </c>
      <c r="G65" s="1022">
        <v>17399982.079999998</v>
      </c>
      <c r="H65" s="1168" t="s">
        <v>435</v>
      </c>
      <c r="I65" s="926" t="s">
        <v>253</v>
      </c>
      <c r="J65" s="663" t="s">
        <v>597</v>
      </c>
      <c r="K65" s="695" t="s">
        <v>348</v>
      </c>
      <c r="L65" s="670">
        <v>172490.5</v>
      </c>
      <c r="M65" s="670">
        <v>108641.22</v>
      </c>
      <c r="N65" s="456">
        <v>108641.22</v>
      </c>
      <c r="O65" s="678">
        <v>0</v>
      </c>
      <c r="P65" s="696">
        <f t="shared" ref="P65:P72" si="16">M65/L65</f>
        <v>0.62983886069087869</v>
      </c>
      <c r="Q65" s="1144">
        <f>(M65+M66)/G65</f>
        <v>6.2437547062117443E-3</v>
      </c>
      <c r="R65" s="420" t="s">
        <v>608</v>
      </c>
      <c r="S65" s="419">
        <f>T65/L65</f>
        <v>0.37016113930912137</v>
      </c>
      <c r="T65" s="5">
        <f>L65-M65</f>
        <v>63849.279999999999</v>
      </c>
      <c r="U65" s="9"/>
    </row>
    <row r="66" spans="1:22" ht="91.5" customHeight="1" x14ac:dyDescent="0.25">
      <c r="A66" s="1196"/>
      <c r="B66" s="1164"/>
      <c r="C66" s="1164"/>
      <c r="D66" s="895"/>
      <c r="E66" s="1179"/>
      <c r="F66" s="1193"/>
      <c r="G66" s="1149"/>
      <c r="H66" s="1170"/>
      <c r="I66" s="977"/>
      <c r="J66" s="674" t="s">
        <v>128</v>
      </c>
      <c r="K66" s="697" t="s">
        <v>347</v>
      </c>
      <c r="L66" s="293">
        <v>72625.27</v>
      </c>
      <c r="M66" s="293">
        <f>O66</f>
        <v>0</v>
      </c>
      <c r="N66" s="517">
        <v>0</v>
      </c>
      <c r="O66" s="564">
        <v>0</v>
      </c>
      <c r="P66" s="696">
        <f>M66/L66</f>
        <v>0</v>
      </c>
      <c r="Q66" s="1146"/>
      <c r="R66" s="668" t="s">
        <v>477</v>
      </c>
      <c r="S66" s="419">
        <f>T66/L66</f>
        <v>1</v>
      </c>
      <c r="T66" s="5">
        <f>L66-M66</f>
        <v>72625.27</v>
      </c>
      <c r="U66" s="9"/>
    </row>
    <row r="67" spans="1:22" ht="106.5" customHeight="1" x14ac:dyDescent="0.25">
      <c r="A67" s="1194">
        <v>21</v>
      </c>
      <c r="B67" s="1163" t="s">
        <v>484</v>
      </c>
      <c r="C67" s="1177" t="s">
        <v>339</v>
      </c>
      <c r="D67" s="1163" t="s">
        <v>460</v>
      </c>
      <c r="E67" s="1178" t="s">
        <v>595</v>
      </c>
      <c r="F67" s="935" t="s">
        <v>732</v>
      </c>
      <c r="G67" s="1022">
        <v>32817739.739999998</v>
      </c>
      <c r="H67" s="1181" t="s">
        <v>436</v>
      </c>
      <c r="I67" s="926" t="s">
        <v>253</v>
      </c>
      <c r="J67" s="729" t="s">
        <v>630</v>
      </c>
      <c r="K67" s="759" t="s">
        <v>697</v>
      </c>
      <c r="L67" s="1185">
        <v>638862.01</v>
      </c>
      <c r="M67" s="698">
        <v>229295</v>
      </c>
      <c r="N67" s="456">
        <v>229295</v>
      </c>
      <c r="O67" s="699">
        <v>0</v>
      </c>
      <c r="P67" s="1144">
        <f>(M67+M68)/L67</f>
        <v>0.97487175673507342</v>
      </c>
      <c r="Q67" s="1183">
        <f>M67/(G67+M68)</f>
        <v>6.9041357197779729E-3</v>
      </c>
      <c r="R67" s="1187" t="s">
        <v>792</v>
      </c>
      <c r="S67" s="419">
        <f>T67/L67</f>
        <v>0.64108837838080246</v>
      </c>
      <c r="T67" s="5">
        <f>L67-M67</f>
        <v>409567.01</v>
      </c>
      <c r="U67" s="9"/>
    </row>
    <row r="68" spans="1:22" ht="166.5" customHeight="1" x14ac:dyDescent="0.25">
      <c r="A68" s="1196"/>
      <c r="B68" s="1164"/>
      <c r="C68" s="1164"/>
      <c r="D68" s="1164"/>
      <c r="E68" s="1179"/>
      <c r="F68" s="1180"/>
      <c r="G68" s="1149"/>
      <c r="H68" s="1182"/>
      <c r="I68" s="977"/>
      <c r="J68" s="729" t="s">
        <v>597</v>
      </c>
      <c r="K68" s="730" t="s">
        <v>631</v>
      </c>
      <c r="L68" s="1186"/>
      <c r="M68" s="728">
        <f>N68</f>
        <v>393513.53</v>
      </c>
      <c r="N68" s="456">
        <v>393513.53</v>
      </c>
      <c r="O68" s="704">
        <v>0</v>
      </c>
      <c r="P68" s="1146"/>
      <c r="Q68" s="1184"/>
      <c r="R68" s="1188"/>
      <c r="S68" s="332"/>
      <c r="T68" s="333"/>
      <c r="U68" s="9"/>
    </row>
    <row r="69" spans="1:22" ht="150" x14ac:dyDescent="0.25">
      <c r="A69" s="701">
        <v>22</v>
      </c>
      <c r="B69" s="689" t="s">
        <v>403</v>
      </c>
      <c r="C69" s="821" t="s">
        <v>356</v>
      </c>
      <c r="D69" s="689" t="s">
        <v>466</v>
      </c>
      <c r="E69" s="702" t="s">
        <v>609</v>
      </c>
      <c r="F69" s="804" t="s">
        <v>735</v>
      </c>
      <c r="G69" s="660">
        <v>79966739</v>
      </c>
      <c r="H69" s="662" t="s">
        <v>435</v>
      </c>
      <c r="I69" s="658" t="s">
        <v>336</v>
      </c>
      <c r="J69" s="689" t="s">
        <v>599</v>
      </c>
      <c r="K69" s="820" t="s">
        <v>404</v>
      </c>
      <c r="L69" s="703">
        <v>46844.27</v>
      </c>
      <c r="M69" s="703">
        <v>46844.27</v>
      </c>
      <c r="N69" s="518">
        <v>46844.27</v>
      </c>
      <c r="O69" s="704">
        <v>0</v>
      </c>
      <c r="P69" s="705">
        <f t="shared" si="16"/>
        <v>1</v>
      </c>
      <c r="Q69" s="705">
        <f>M69/G69</f>
        <v>5.8579692739502598E-4</v>
      </c>
      <c r="R69" s="736" t="s">
        <v>640</v>
      </c>
      <c r="S69" s="332">
        <f>T69/L69</f>
        <v>0</v>
      </c>
      <c r="T69" s="333">
        <f>L69-M69</f>
        <v>0</v>
      </c>
      <c r="U69" s="9"/>
    </row>
    <row r="70" spans="1:22" ht="270" x14ac:dyDescent="0.25">
      <c r="A70" s="688">
        <v>23</v>
      </c>
      <c r="B70" s="689" t="s">
        <v>361</v>
      </c>
      <c r="C70" s="748" t="s">
        <v>362</v>
      </c>
      <c r="D70" s="689" t="s">
        <v>460</v>
      </c>
      <c r="E70" s="702" t="s">
        <v>610</v>
      </c>
      <c r="F70" s="804" t="s">
        <v>729</v>
      </c>
      <c r="G70" s="660">
        <v>832307</v>
      </c>
      <c r="H70" s="662" t="s">
        <v>437</v>
      </c>
      <c r="I70" s="658" t="s">
        <v>253</v>
      </c>
      <c r="J70" s="689" t="s">
        <v>605</v>
      </c>
      <c r="K70" s="706" t="s">
        <v>363</v>
      </c>
      <c r="L70" s="670">
        <v>262855.24</v>
      </c>
      <c r="M70" s="670">
        <v>262855.24</v>
      </c>
      <c r="N70" s="512">
        <v>262855.24</v>
      </c>
      <c r="O70" s="678">
        <v>0</v>
      </c>
      <c r="P70" s="667">
        <f t="shared" si="16"/>
        <v>1</v>
      </c>
      <c r="Q70" s="667">
        <f>M70/G70</f>
        <v>0.31581524605704386</v>
      </c>
      <c r="R70" s="800" t="s">
        <v>723</v>
      </c>
      <c r="S70" s="332"/>
      <c r="T70" s="333"/>
      <c r="U70" s="9"/>
    </row>
    <row r="71" spans="1:22" ht="210" x14ac:dyDescent="0.25">
      <c r="A71" s="1194">
        <v>24</v>
      </c>
      <c r="B71" s="1163" t="s">
        <v>113</v>
      </c>
      <c r="C71" s="1163" t="s">
        <v>364</v>
      </c>
      <c r="D71" s="1163" t="s">
        <v>466</v>
      </c>
      <c r="E71" s="1178" t="s">
        <v>557</v>
      </c>
      <c r="F71" s="1192" t="s">
        <v>732</v>
      </c>
      <c r="G71" s="1022">
        <v>65979785.219999999</v>
      </c>
      <c r="H71" s="1168" t="s">
        <v>113</v>
      </c>
      <c r="I71" s="926" t="s">
        <v>253</v>
      </c>
      <c r="J71" s="663" t="s">
        <v>597</v>
      </c>
      <c r="K71" s="663" t="s">
        <v>405</v>
      </c>
      <c r="L71" s="707">
        <v>7641510.8700000001</v>
      </c>
      <c r="M71" s="707">
        <f>N71+O71</f>
        <v>3476353.75</v>
      </c>
      <c r="N71" s="519">
        <v>3476353.75</v>
      </c>
      <c r="O71" s="372">
        <v>0</v>
      </c>
      <c r="P71" s="667">
        <f t="shared" si="16"/>
        <v>0.45493015833398925</v>
      </c>
      <c r="Q71" s="1144">
        <f>(M71+M72+M73+M74+M75+M76)/G71</f>
        <v>5.9428567506331145E-2</v>
      </c>
      <c r="R71" s="647" t="s">
        <v>679</v>
      </c>
      <c r="S71" s="332"/>
      <c r="T71" s="333"/>
      <c r="U71" s="9"/>
    </row>
    <row r="72" spans="1:22" ht="165" x14ac:dyDescent="0.25">
      <c r="A72" s="1195"/>
      <c r="B72" s="1197"/>
      <c r="C72" s="1197"/>
      <c r="D72" s="894"/>
      <c r="E72" s="1198"/>
      <c r="F72" s="1199"/>
      <c r="G72" s="1200"/>
      <c r="H72" s="1169"/>
      <c r="I72" s="953"/>
      <c r="J72" s="663" t="s">
        <v>597</v>
      </c>
      <c r="K72" s="663" t="s">
        <v>590</v>
      </c>
      <c r="L72" s="670">
        <v>274730.37</v>
      </c>
      <c r="M72" s="670">
        <f>N72+O72</f>
        <v>274730.37</v>
      </c>
      <c r="N72" s="519">
        <v>274730.37</v>
      </c>
      <c r="O72" s="524">
        <v>0</v>
      </c>
      <c r="P72" s="667">
        <f t="shared" si="16"/>
        <v>1</v>
      </c>
      <c r="Q72" s="1145"/>
      <c r="R72" s="648" t="s">
        <v>680</v>
      </c>
      <c r="S72" s="332"/>
      <c r="T72" s="333"/>
      <c r="U72" s="9"/>
    </row>
    <row r="73" spans="1:22" ht="81" customHeight="1" x14ac:dyDescent="0.25">
      <c r="A73" s="1195"/>
      <c r="B73" s="1197"/>
      <c r="C73" s="1197"/>
      <c r="D73" s="894"/>
      <c r="E73" s="1198"/>
      <c r="F73" s="1199"/>
      <c r="G73" s="1200"/>
      <c r="H73" s="1169"/>
      <c r="I73" s="953"/>
      <c r="J73" s="663" t="s">
        <v>560</v>
      </c>
      <c r="K73" s="663" t="s">
        <v>438</v>
      </c>
      <c r="L73" s="707">
        <v>0</v>
      </c>
      <c r="M73" s="707">
        <v>0</v>
      </c>
      <c r="N73" s="528">
        <v>0</v>
      </c>
      <c r="O73" s="372">
        <v>0</v>
      </c>
      <c r="P73" s="667">
        <v>0</v>
      </c>
      <c r="Q73" s="1145"/>
      <c r="R73" s="737" t="s">
        <v>639</v>
      </c>
      <c r="S73" s="332"/>
      <c r="T73" s="333"/>
      <c r="U73" s="9"/>
    </row>
    <row r="74" spans="1:22" ht="409.5" x14ac:dyDescent="0.25">
      <c r="A74" s="1195"/>
      <c r="B74" s="1197"/>
      <c r="C74" s="1197"/>
      <c r="D74" s="894"/>
      <c r="E74" s="1198"/>
      <c r="F74" s="1199"/>
      <c r="G74" s="1200"/>
      <c r="H74" s="1169"/>
      <c r="I74" s="953"/>
      <c r="J74" s="663" t="s">
        <v>560</v>
      </c>
      <c r="K74" s="663" t="s">
        <v>398</v>
      </c>
      <c r="L74" s="707">
        <v>60000</v>
      </c>
      <c r="M74" s="707">
        <f t="shared" ref="M74:M80" si="17">N74+O74</f>
        <v>60000</v>
      </c>
      <c r="N74" s="519">
        <v>60000</v>
      </c>
      <c r="O74" s="372">
        <v>0</v>
      </c>
      <c r="P74" s="667">
        <f t="shared" ref="P74:P84" si="18">M74/L74</f>
        <v>1</v>
      </c>
      <c r="Q74" s="1145"/>
      <c r="R74" s="647" t="s">
        <v>685</v>
      </c>
      <c r="S74" s="332"/>
      <c r="T74" s="333"/>
      <c r="U74" s="9"/>
    </row>
    <row r="75" spans="1:22" ht="409.5" x14ac:dyDescent="0.25">
      <c r="A75" s="1195"/>
      <c r="B75" s="1197"/>
      <c r="C75" s="1197"/>
      <c r="D75" s="894"/>
      <c r="E75" s="1198"/>
      <c r="F75" s="1199"/>
      <c r="G75" s="1200"/>
      <c r="H75" s="1169"/>
      <c r="I75" s="953"/>
      <c r="J75" s="663" t="s">
        <v>560</v>
      </c>
      <c r="K75" s="663" t="s">
        <v>415</v>
      </c>
      <c r="L75" s="707">
        <v>100000</v>
      </c>
      <c r="M75" s="707">
        <f t="shared" si="17"/>
        <v>100000</v>
      </c>
      <c r="N75" s="519">
        <v>100000</v>
      </c>
      <c r="O75" s="372">
        <v>0</v>
      </c>
      <c r="P75" s="667">
        <f t="shared" si="18"/>
        <v>1</v>
      </c>
      <c r="Q75" s="1145"/>
      <c r="R75" s="647" t="s">
        <v>687</v>
      </c>
      <c r="S75" s="332"/>
      <c r="T75" s="333"/>
      <c r="U75" s="9"/>
      <c r="V75" s="9"/>
    </row>
    <row r="76" spans="1:22" ht="409.5" x14ac:dyDescent="0.25">
      <c r="A76" s="1196"/>
      <c r="B76" s="1164"/>
      <c r="C76" s="1164"/>
      <c r="D76" s="895"/>
      <c r="E76" s="1179"/>
      <c r="F76" s="1193"/>
      <c r="G76" s="1149"/>
      <c r="H76" s="1170"/>
      <c r="I76" s="977"/>
      <c r="J76" s="663" t="s">
        <v>560</v>
      </c>
      <c r="K76" s="663" t="s">
        <v>416</v>
      </c>
      <c r="L76" s="707">
        <v>10000</v>
      </c>
      <c r="M76" s="707">
        <f t="shared" si="17"/>
        <v>10000</v>
      </c>
      <c r="N76" s="519">
        <v>10000</v>
      </c>
      <c r="O76" s="372">
        <v>0</v>
      </c>
      <c r="P76" s="667">
        <f t="shared" si="18"/>
        <v>1</v>
      </c>
      <c r="Q76" s="1146"/>
      <c r="R76" s="647" t="s">
        <v>686</v>
      </c>
      <c r="S76" s="332"/>
      <c r="T76" s="333"/>
      <c r="U76" s="9"/>
    </row>
    <row r="77" spans="1:22" ht="184.5" customHeight="1" x14ac:dyDescent="0.25">
      <c r="A77" s="708">
        <v>25</v>
      </c>
      <c r="B77" s="663" t="s">
        <v>67</v>
      </c>
      <c r="C77" s="799" t="s">
        <v>668</v>
      </c>
      <c r="D77" s="663" t="s">
        <v>458</v>
      </c>
      <c r="E77" s="690" t="s">
        <v>673</v>
      </c>
      <c r="F77" s="407" t="s">
        <v>728</v>
      </c>
      <c r="G77" s="624">
        <v>9428467.6500000004</v>
      </c>
      <c r="H77" s="412" t="s">
        <v>67</v>
      </c>
      <c r="I77" s="659" t="s">
        <v>369</v>
      </c>
      <c r="J77" s="663" t="s">
        <v>599</v>
      </c>
      <c r="K77" s="754" t="s">
        <v>683</v>
      </c>
      <c r="L77" s="707">
        <v>1366728</v>
      </c>
      <c r="M77" s="698">
        <f t="shared" si="17"/>
        <v>1366728</v>
      </c>
      <c r="N77" s="603">
        <v>1366728</v>
      </c>
      <c r="O77" s="372">
        <v>0</v>
      </c>
      <c r="P77" s="700">
        <f t="shared" si="18"/>
        <v>1</v>
      </c>
      <c r="Q77" s="700">
        <f>M77/14016475</f>
        <v>9.7508681747729017E-2</v>
      </c>
      <c r="R77" s="824" t="s">
        <v>754</v>
      </c>
      <c r="S77" s="332"/>
      <c r="T77" s="333"/>
      <c r="U77" s="9"/>
    </row>
    <row r="78" spans="1:22" ht="180" x14ac:dyDescent="0.25">
      <c r="A78" s="688">
        <v>26</v>
      </c>
      <c r="B78" s="689" t="s">
        <v>484</v>
      </c>
      <c r="C78" s="747" t="s">
        <v>592</v>
      </c>
      <c r="D78" s="663" t="s">
        <v>460</v>
      </c>
      <c r="E78" s="690" t="s">
        <v>596</v>
      </c>
      <c r="F78" s="803" t="s">
        <v>734</v>
      </c>
      <c r="G78" s="624">
        <v>6979266.3099999996</v>
      </c>
      <c r="H78" s="412" t="s">
        <v>187</v>
      </c>
      <c r="I78" s="659" t="s">
        <v>471</v>
      </c>
      <c r="J78" s="663" t="s">
        <v>599</v>
      </c>
      <c r="K78" s="697" t="s">
        <v>579</v>
      </c>
      <c r="L78" s="698">
        <v>523711.9</v>
      </c>
      <c r="M78" s="698">
        <f t="shared" si="17"/>
        <v>523711.9</v>
      </c>
      <c r="N78" s="520">
        <v>523711.9</v>
      </c>
      <c r="O78" s="525">
        <v>0</v>
      </c>
      <c r="P78" s="700">
        <f>M78/L78</f>
        <v>1</v>
      </c>
      <c r="Q78" s="700">
        <f>M78/G78</f>
        <v>7.503824567485233E-2</v>
      </c>
      <c r="R78" s="823" t="s">
        <v>753</v>
      </c>
      <c r="S78" s="332"/>
      <c r="T78" s="333"/>
      <c r="U78" s="9"/>
    </row>
    <row r="79" spans="1:22" ht="195" x14ac:dyDescent="0.25">
      <c r="A79" s="688">
        <v>27</v>
      </c>
      <c r="B79" s="663" t="s">
        <v>483</v>
      </c>
      <c r="C79" s="663" t="s">
        <v>481</v>
      </c>
      <c r="D79" s="663" t="s">
        <v>462</v>
      </c>
      <c r="E79" s="690" t="s">
        <v>611</v>
      </c>
      <c r="F79" s="803" t="s">
        <v>736</v>
      </c>
      <c r="G79" s="624">
        <v>3179978.87</v>
      </c>
      <c r="H79" s="412" t="s">
        <v>435</v>
      </c>
      <c r="I79" s="659" t="s">
        <v>471</v>
      </c>
      <c r="J79" s="663" t="s">
        <v>482</v>
      </c>
      <c r="K79" s="820" t="s">
        <v>486</v>
      </c>
      <c r="L79" s="698">
        <v>27029.82</v>
      </c>
      <c r="M79" s="698">
        <f t="shared" si="17"/>
        <v>27029.82</v>
      </c>
      <c r="N79" s="520">
        <v>27029.82</v>
      </c>
      <c r="O79" s="525">
        <v>0</v>
      </c>
      <c r="P79" s="700">
        <f t="shared" si="18"/>
        <v>1</v>
      </c>
      <c r="Q79" s="700">
        <f>M79/G79</f>
        <v>8.4999998757853377E-3</v>
      </c>
      <c r="R79" s="761" t="s">
        <v>698</v>
      </c>
      <c r="S79" s="332"/>
      <c r="T79" s="333"/>
      <c r="U79" s="9"/>
    </row>
    <row r="80" spans="1:22" ht="150" x14ac:dyDescent="0.25">
      <c r="A80" s="688">
        <v>28</v>
      </c>
      <c r="B80" s="663" t="s">
        <v>484</v>
      </c>
      <c r="C80" s="669" t="s">
        <v>485</v>
      </c>
      <c r="D80" s="663" t="s">
        <v>460</v>
      </c>
      <c r="E80" s="690" t="s">
        <v>584</v>
      </c>
      <c r="F80" s="803" t="s">
        <v>736</v>
      </c>
      <c r="G80" s="624">
        <v>12484471.109999999</v>
      </c>
      <c r="H80" s="628" t="s">
        <v>187</v>
      </c>
      <c r="I80" s="659" t="s">
        <v>471</v>
      </c>
      <c r="J80" s="663" t="s">
        <v>482</v>
      </c>
      <c r="K80" s="697" t="s">
        <v>487</v>
      </c>
      <c r="L80" s="698">
        <v>70013.509999999995</v>
      </c>
      <c r="M80" s="698">
        <f t="shared" si="17"/>
        <v>70013.509999999995</v>
      </c>
      <c r="N80" s="520">
        <v>70013.509999999995</v>
      </c>
      <c r="O80" s="629">
        <v>0</v>
      </c>
      <c r="P80" s="700">
        <f t="shared" si="18"/>
        <v>1</v>
      </c>
      <c r="Q80" s="700">
        <f>M80/G80</f>
        <v>5.6080477405181803E-3</v>
      </c>
      <c r="R80" s="815" t="s">
        <v>746</v>
      </c>
      <c r="S80" s="332"/>
      <c r="T80" s="333"/>
      <c r="U80" s="9"/>
    </row>
    <row r="81" spans="1:21" ht="195" x14ac:dyDescent="0.25">
      <c r="A81" s="764">
        <v>29</v>
      </c>
      <c r="B81" s="769" t="s">
        <v>580</v>
      </c>
      <c r="C81" s="762" t="s">
        <v>492</v>
      </c>
      <c r="D81" s="196" t="s">
        <v>465</v>
      </c>
      <c r="E81" s="807" t="s">
        <v>741</v>
      </c>
      <c r="F81" s="814" t="s">
        <v>742</v>
      </c>
      <c r="G81" s="813">
        <v>4066905.91</v>
      </c>
      <c r="H81" s="805" t="s">
        <v>488</v>
      </c>
      <c r="I81" s="763"/>
      <c r="J81" s="763" t="s">
        <v>598</v>
      </c>
      <c r="K81" s="770" t="s">
        <v>489</v>
      </c>
      <c r="L81" s="771">
        <v>1414.57</v>
      </c>
      <c r="M81" s="772">
        <v>1414.57</v>
      </c>
      <c r="N81" s="773">
        <v>1414.57</v>
      </c>
      <c r="O81" s="774">
        <v>0</v>
      </c>
      <c r="P81" s="775">
        <f t="shared" si="18"/>
        <v>1</v>
      </c>
      <c r="Q81" s="776">
        <f>M81/G81</f>
        <v>3.4782461933081699E-4</v>
      </c>
      <c r="R81" s="812" t="s">
        <v>740</v>
      </c>
      <c r="S81" s="332"/>
      <c r="T81" s="333"/>
      <c r="U81" s="9"/>
    </row>
    <row r="82" spans="1:21" ht="135" x14ac:dyDescent="0.25">
      <c r="A82" s="688">
        <v>30</v>
      </c>
      <c r="B82" s="765" t="s">
        <v>484</v>
      </c>
      <c r="C82" s="449" t="s">
        <v>365</v>
      </c>
      <c r="D82" s="343" t="s">
        <v>460</v>
      </c>
      <c r="E82" s="459" t="s">
        <v>717</v>
      </c>
      <c r="F82" s="459" t="s">
        <v>367</v>
      </c>
      <c r="G82" s="356">
        <v>1459047.67</v>
      </c>
      <c r="H82" s="802" t="s">
        <v>484</v>
      </c>
      <c r="I82" s="459" t="s">
        <v>149</v>
      </c>
      <c r="J82" s="459" t="s">
        <v>606</v>
      </c>
      <c r="K82" s="484" t="s">
        <v>371</v>
      </c>
      <c r="L82" s="557">
        <v>0</v>
      </c>
      <c r="M82" s="541">
        <f t="shared" ref="M82" si="19">N82+O82</f>
        <v>0</v>
      </c>
      <c r="N82" s="182">
        <v>0</v>
      </c>
      <c r="O82" s="545">
        <v>0</v>
      </c>
      <c r="P82" s="287">
        <v>0</v>
      </c>
      <c r="Q82" s="477">
        <f t="shared" ref="Q82:Q83" si="20">M82/G82</f>
        <v>0</v>
      </c>
      <c r="R82" s="420" t="s">
        <v>719</v>
      </c>
      <c r="S82" s="332"/>
      <c r="T82" s="333"/>
      <c r="U82" s="9"/>
    </row>
    <row r="83" spans="1:21" ht="120.75" thickBot="1" x14ac:dyDescent="0.3">
      <c r="A83" s="781">
        <v>31</v>
      </c>
      <c r="B83" s="791" t="s">
        <v>710</v>
      </c>
      <c r="C83" s="782" t="s">
        <v>366</v>
      </c>
      <c r="D83" s="782" t="s">
        <v>460</v>
      </c>
      <c r="E83" s="783" t="s">
        <v>718</v>
      </c>
      <c r="F83" s="783" t="s">
        <v>367</v>
      </c>
      <c r="G83" s="784">
        <v>1384898.19</v>
      </c>
      <c r="H83" s="806" t="s">
        <v>422</v>
      </c>
      <c r="I83" s="783" t="s">
        <v>149</v>
      </c>
      <c r="J83" s="810" t="s">
        <v>192</v>
      </c>
      <c r="K83" s="809" t="s">
        <v>738</v>
      </c>
      <c r="L83" s="785">
        <v>0</v>
      </c>
      <c r="M83" s="786">
        <v>0</v>
      </c>
      <c r="N83" s="787">
        <v>0</v>
      </c>
      <c r="O83" s="788">
        <v>0</v>
      </c>
      <c r="P83" s="789">
        <v>0</v>
      </c>
      <c r="Q83" s="790">
        <f t="shared" si="20"/>
        <v>0</v>
      </c>
      <c r="R83" s="811" t="s">
        <v>739</v>
      </c>
      <c r="S83" s="332"/>
      <c r="T83" s="333"/>
      <c r="U83" s="9"/>
    </row>
    <row r="84" spans="1:21" ht="28.5" customHeight="1" thickBot="1" x14ac:dyDescent="0.3">
      <c r="A84" s="777"/>
      <c r="B84" s="778" t="s">
        <v>120</v>
      </c>
      <c r="C84" s="384"/>
      <c r="D84" s="384"/>
      <c r="E84" s="709"/>
      <c r="F84" s="710"/>
      <c r="G84" s="336">
        <f>SUM(G5:G83)</f>
        <v>3535176253.2799993</v>
      </c>
      <c r="H84" s="413"/>
      <c r="I84" s="711"/>
      <c r="J84" s="711"/>
      <c r="K84" s="712"/>
      <c r="L84" s="565">
        <f>SUM(L5:L83)</f>
        <v>893718757.48000014</v>
      </c>
      <c r="M84" s="565">
        <f>SUM(M5:M83)</f>
        <v>293730644.38999999</v>
      </c>
      <c r="N84" s="566">
        <f>SUM(N5:N83)</f>
        <v>328570782.12999994</v>
      </c>
      <c r="O84" s="779">
        <f>SUM(O5:O83)</f>
        <v>4252481.5100000007</v>
      </c>
      <c r="P84" s="344">
        <f t="shared" si="18"/>
        <v>0.32866116094309811</v>
      </c>
      <c r="Q84" s="344">
        <f>M84/G84</f>
        <v>8.308797732997654E-2</v>
      </c>
      <c r="R84" s="780" t="s">
        <v>192</v>
      </c>
      <c r="S84" s="229">
        <f>T84/L84</f>
        <v>0.67133883905690195</v>
      </c>
      <c r="T84" s="320">
        <f>L84-M84</f>
        <v>599988113.09000015</v>
      </c>
      <c r="U84" s="9"/>
    </row>
    <row r="85" spans="1:21" ht="30" customHeight="1" x14ac:dyDescent="0.25">
      <c r="A85" s="421"/>
      <c r="B85" s="570" t="s">
        <v>140</v>
      </c>
      <c r="C85" s="1171" t="s">
        <v>206</v>
      </c>
      <c r="D85" s="1171"/>
      <c r="E85" s="1171"/>
      <c r="F85" s="1171"/>
      <c r="G85" s="1171"/>
      <c r="H85" s="1171"/>
      <c r="I85" s="1171"/>
      <c r="J85" s="1171"/>
      <c r="K85" s="1172"/>
      <c r="L85" s="605" t="s">
        <v>192</v>
      </c>
      <c r="M85" s="605" t="s">
        <v>192</v>
      </c>
      <c r="N85" s="533">
        <f>N5+N10+N13+N16+N20+N22+N23+N28+N30+N32+N33+N34+N36+N37+N38+N40+N41+N44+N45+N47+N50+N52+N53+N54+N55+N57+N58+N59+N60+N61+N62+N65+N67+N68+N69+N70+N71+N72+N74+N75+N76+N77+N78+N80+N79+N81+N82+N83</f>
        <v>180558830.48000005</v>
      </c>
      <c r="O85" s="534" t="s">
        <v>192</v>
      </c>
      <c r="P85" s="532" t="s">
        <v>192</v>
      </c>
      <c r="Q85" s="535" t="s">
        <v>192</v>
      </c>
      <c r="R85" s="713" t="s">
        <v>192</v>
      </c>
      <c r="S85" s="714" t="s">
        <v>192</v>
      </c>
      <c r="T85" s="715" t="s">
        <v>192</v>
      </c>
    </row>
    <row r="86" spans="1:21" ht="30" customHeight="1" x14ac:dyDescent="0.25">
      <c r="A86" s="538"/>
      <c r="B86" s="571" t="s">
        <v>140</v>
      </c>
      <c r="C86" s="1173" t="s">
        <v>533</v>
      </c>
      <c r="D86" s="1173"/>
      <c r="E86" s="1173"/>
      <c r="F86" s="1173"/>
      <c r="G86" s="1173"/>
      <c r="H86" s="1173"/>
      <c r="I86" s="1173"/>
      <c r="J86" s="1173"/>
      <c r="K86" s="1174"/>
      <c r="L86" s="606" t="s">
        <v>192</v>
      </c>
      <c r="M86" s="606" t="s">
        <v>192</v>
      </c>
      <c r="N86" s="569">
        <f>N7+N12+N15</f>
        <v>39092619.25</v>
      </c>
      <c r="O86" s="539" t="s">
        <v>192</v>
      </c>
      <c r="P86" s="536" t="s">
        <v>192</v>
      </c>
      <c r="Q86" s="537" t="s">
        <v>192</v>
      </c>
      <c r="R86" s="716" t="s">
        <v>192</v>
      </c>
      <c r="S86" s="714"/>
      <c r="T86" s="715"/>
    </row>
    <row r="87" spans="1:21" ht="30.75" customHeight="1" thickBot="1" x14ac:dyDescent="0.3">
      <c r="A87" s="422"/>
      <c r="B87" s="423" t="s">
        <v>140</v>
      </c>
      <c r="C87" s="1175" t="s">
        <v>478</v>
      </c>
      <c r="D87" s="1175"/>
      <c r="E87" s="1175"/>
      <c r="F87" s="1175"/>
      <c r="G87" s="1175"/>
      <c r="H87" s="1175"/>
      <c r="I87" s="1175"/>
      <c r="J87" s="1175"/>
      <c r="K87" s="1176"/>
      <c r="L87" s="607" t="s">
        <v>192</v>
      </c>
      <c r="M87" s="607" t="s">
        <v>192</v>
      </c>
      <c r="N87" s="521">
        <f>N17+N21+N25+N29+N31+N35+N42+N46+N49+N51+N18+N19</f>
        <v>108919332.40000001</v>
      </c>
      <c r="O87" s="604">
        <f>O84</f>
        <v>4252481.5100000007</v>
      </c>
      <c r="P87" s="717" t="s">
        <v>192</v>
      </c>
      <c r="Q87" s="718" t="s">
        <v>192</v>
      </c>
      <c r="R87" s="719" t="s">
        <v>192</v>
      </c>
      <c r="S87" s="720" t="s">
        <v>192</v>
      </c>
      <c r="T87" s="721" t="s">
        <v>192</v>
      </c>
    </row>
    <row r="88" spans="1:21" x14ac:dyDescent="0.25">
      <c r="A88" s="17"/>
      <c r="B88" s="148"/>
      <c r="C88" s="385"/>
      <c r="D88" s="385"/>
      <c r="E88" s="387"/>
      <c r="F88" s="387"/>
      <c r="G88" s="389"/>
      <c r="H88" s="414"/>
      <c r="I88" s="19"/>
      <c r="J88" s="19"/>
      <c r="K88" s="19"/>
      <c r="L88" s="19"/>
      <c r="M88" s="19"/>
      <c r="N88" s="529"/>
      <c r="O88" s="21"/>
      <c r="P88" s="21"/>
      <c r="Q88" s="21"/>
    </row>
    <row r="89" spans="1:21" x14ac:dyDescent="0.25">
      <c r="A89" s="22"/>
      <c r="B89" s="24"/>
      <c r="C89" s="386"/>
      <c r="D89" s="386"/>
      <c r="N89" s="21"/>
      <c r="O89" s="21"/>
      <c r="P89" s="21"/>
      <c r="Q89" s="21"/>
    </row>
    <row r="90" spans="1:21" x14ac:dyDescent="0.25">
      <c r="A90" s="22"/>
      <c r="B90" s="368" t="s">
        <v>381</v>
      </c>
      <c r="C90" s="385"/>
      <c r="D90" s="385"/>
      <c r="L90" s="722"/>
      <c r="M90" s="722"/>
      <c r="N90" s="530"/>
      <c r="O90" s="71"/>
      <c r="P90" s="170"/>
      <c r="Q90" s="170"/>
    </row>
    <row r="91" spans="1:21" ht="52.15" customHeight="1" x14ac:dyDescent="0.25">
      <c r="A91" s="17"/>
      <c r="B91" s="865" t="s">
        <v>479</v>
      </c>
      <c r="C91" s="865"/>
      <c r="D91" s="865"/>
      <c r="E91" s="865"/>
      <c r="F91" s="865"/>
      <c r="G91" s="865"/>
      <c r="H91" s="865"/>
      <c r="I91" s="865"/>
      <c r="J91" s="19"/>
      <c r="K91" s="19"/>
      <c r="L91" s="232"/>
      <c r="M91" s="531"/>
      <c r="O91" s="21"/>
      <c r="P91" s="21"/>
      <c r="Q91" s="21"/>
    </row>
    <row r="92" spans="1:21" ht="27.6" customHeight="1" x14ac:dyDescent="0.25">
      <c r="A92" s="17"/>
      <c r="B92" s="865" t="s">
        <v>480</v>
      </c>
      <c r="C92" s="1167"/>
      <c r="D92" s="1167"/>
      <c r="E92" s="1167"/>
      <c r="F92" s="1167"/>
      <c r="G92" s="1167"/>
      <c r="H92" s="1167"/>
      <c r="I92" s="1167"/>
      <c r="J92" s="19"/>
      <c r="K92" s="19"/>
      <c r="L92" s="19"/>
      <c r="M92" s="19"/>
      <c r="N92" s="21"/>
      <c r="O92" s="21"/>
      <c r="P92" s="21"/>
      <c r="Q92" s="21"/>
    </row>
    <row r="93" spans="1:21" x14ac:dyDescent="0.25">
      <c r="A93" s="17"/>
      <c r="B93" s="24"/>
      <c r="C93" s="58"/>
      <c r="D93" s="58"/>
      <c r="E93" s="387"/>
      <c r="F93" s="387"/>
      <c r="G93" s="389"/>
      <c r="H93" s="414"/>
      <c r="I93" s="19"/>
      <c r="J93" s="19"/>
      <c r="K93" s="19"/>
      <c r="L93" s="19"/>
      <c r="M93" s="21"/>
      <c r="N93" s="650"/>
      <c r="O93" s="534"/>
      <c r="P93" s="333"/>
      <c r="Q93" s="21"/>
    </row>
    <row r="94" spans="1:21" x14ac:dyDescent="0.25">
      <c r="A94" s="17"/>
      <c r="B94" s="24"/>
      <c r="C94" s="58"/>
      <c r="D94" s="58"/>
      <c r="E94" s="387"/>
      <c r="F94" s="387"/>
      <c r="G94" s="389"/>
      <c r="H94" s="414"/>
      <c r="I94" s="19"/>
      <c r="J94" s="19"/>
      <c r="K94" s="19"/>
      <c r="L94" s="19"/>
      <c r="M94" s="21"/>
      <c r="N94" s="651"/>
      <c r="O94" s="534"/>
      <c r="P94" s="333"/>
      <c r="Q94" s="21"/>
    </row>
    <row r="95" spans="1:21" x14ac:dyDescent="0.25">
      <c r="A95" s="17"/>
      <c r="B95" s="24"/>
      <c r="C95" s="58"/>
      <c r="D95" s="58"/>
      <c r="E95" s="387"/>
      <c r="F95" s="387"/>
      <c r="G95" s="389"/>
      <c r="H95" s="414"/>
      <c r="I95" s="19"/>
      <c r="J95" s="19"/>
      <c r="K95" s="19"/>
      <c r="L95" s="19"/>
      <c r="M95" s="21"/>
      <c r="N95" s="652"/>
      <c r="O95" s="653"/>
      <c r="P95" s="333"/>
      <c r="Q95" s="21"/>
    </row>
    <row r="96" spans="1:21" x14ac:dyDescent="0.25">
      <c r="A96" s="17"/>
      <c r="B96" s="149"/>
      <c r="C96" s="386"/>
      <c r="D96" s="386"/>
      <c r="I96" s="23"/>
      <c r="J96" s="23"/>
      <c r="K96" s="23"/>
      <c r="L96" s="362"/>
      <c r="M96" s="362"/>
      <c r="N96" s="654"/>
      <c r="O96" s="654"/>
      <c r="P96" s="654"/>
      <c r="Q96" s="362"/>
    </row>
    <row r="97" spans="1:17" x14ac:dyDescent="0.25">
      <c r="A97" s="17"/>
      <c r="B97" s="149"/>
      <c r="C97" s="386"/>
      <c r="D97" s="386"/>
      <c r="I97" s="23"/>
      <c r="J97" s="23"/>
      <c r="K97" s="23"/>
      <c r="L97" s="362"/>
      <c r="M97" s="362"/>
      <c r="N97" s="654"/>
      <c r="O97" s="654"/>
      <c r="P97" s="646"/>
      <c r="Q97" s="9"/>
    </row>
    <row r="98" spans="1:17" x14ac:dyDescent="0.25">
      <c r="A98" s="17"/>
      <c r="I98" s="23"/>
      <c r="J98" s="23"/>
      <c r="K98" s="23"/>
      <c r="L98" s="362"/>
      <c r="M98" s="362"/>
      <c r="N98" s="654"/>
      <c r="O98" s="654"/>
      <c r="P98" s="646"/>
      <c r="Q98" s="9"/>
    </row>
    <row r="99" spans="1:17" x14ac:dyDescent="0.25">
      <c r="A99" s="17"/>
      <c r="I99" s="23"/>
      <c r="J99" s="23"/>
      <c r="K99" s="23"/>
      <c r="L99" s="362"/>
      <c r="M99" s="362"/>
      <c r="N99" s="654"/>
      <c r="O99" s="654"/>
      <c r="P99" s="646"/>
      <c r="Q99" s="9"/>
    </row>
    <row r="100" spans="1:17" x14ac:dyDescent="0.25">
      <c r="A100" s="17"/>
      <c r="I100" s="23"/>
      <c r="J100" s="23"/>
      <c r="K100" s="23"/>
      <c r="L100" s="23"/>
      <c r="M100" s="23"/>
      <c r="N100" s="646"/>
      <c r="O100" s="646"/>
      <c r="P100" s="646"/>
      <c r="Q100" s="9"/>
    </row>
    <row r="101" spans="1:17" x14ac:dyDescent="0.25">
      <c r="A101" s="17"/>
      <c r="I101" s="23"/>
      <c r="J101" s="23"/>
      <c r="K101" s="23"/>
      <c r="L101" s="23"/>
      <c r="M101" s="23"/>
      <c r="N101" s="646"/>
      <c r="O101" s="646"/>
      <c r="P101" s="646"/>
      <c r="Q101" s="9"/>
    </row>
    <row r="102" spans="1:17" x14ac:dyDescent="0.25">
      <c r="A102" s="17"/>
      <c r="I102" s="23"/>
      <c r="J102" s="23"/>
      <c r="K102" s="23"/>
      <c r="L102" s="23"/>
      <c r="M102" s="23"/>
      <c r="N102" s="9"/>
      <c r="O102" s="9"/>
      <c r="P102" s="9"/>
      <c r="Q102" s="9"/>
    </row>
    <row r="103" spans="1:17" x14ac:dyDescent="0.25">
      <c r="A103" s="17"/>
      <c r="I103" s="23"/>
      <c r="J103" s="23"/>
      <c r="K103" s="23"/>
      <c r="L103" s="23"/>
      <c r="M103" s="23"/>
      <c r="N103" s="9"/>
      <c r="O103" s="9"/>
      <c r="P103" s="9"/>
      <c r="Q103" s="9"/>
    </row>
    <row r="104" spans="1:17" x14ac:dyDescent="0.25">
      <c r="A104" s="17"/>
      <c r="I104" s="23"/>
      <c r="J104" s="23"/>
      <c r="K104" s="23"/>
      <c r="L104" s="23"/>
      <c r="M104" s="23"/>
      <c r="N104" s="9"/>
      <c r="O104" s="9"/>
      <c r="P104" s="9"/>
      <c r="Q104" s="9"/>
    </row>
    <row r="105" spans="1:17" x14ac:dyDescent="0.25">
      <c r="A105" s="17"/>
      <c r="I105" s="23"/>
      <c r="J105" s="23"/>
      <c r="K105" s="23"/>
      <c r="L105" s="23"/>
      <c r="M105" s="23"/>
      <c r="N105" s="9"/>
      <c r="O105" s="9"/>
      <c r="P105" s="9"/>
      <c r="Q105" s="9"/>
    </row>
    <row r="106" spans="1:17" x14ac:dyDescent="0.25">
      <c r="A106" s="17"/>
      <c r="I106" s="23"/>
      <c r="J106" s="23"/>
      <c r="K106" s="23"/>
      <c r="L106" s="23"/>
      <c r="M106" s="23"/>
      <c r="N106" s="9"/>
      <c r="O106" s="9"/>
      <c r="P106" s="9"/>
      <c r="Q106" s="9"/>
    </row>
    <row r="107" spans="1:17" x14ac:dyDescent="0.25">
      <c r="A107" s="17"/>
      <c r="I107" s="23"/>
      <c r="J107" s="23"/>
      <c r="K107" s="23"/>
      <c r="L107" s="23"/>
      <c r="M107" s="23"/>
      <c r="N107" s="9"/>
      <c r="O107" s="9"/>
      <c r="P107" s="9"/>
      <c r="Q107" s="9"/>
    </row>
    <row r="108" spans="1:17" x14ac:dyDescent="0.25">
      <c r="A108" s="17"/>
      <c r="I108" s="23"/>
      <c r="J108" s="23"/>
      <c r="K108" s="23"/>
      <c r="L108" s="23"/>
      <c r="M108" s="23"/>
      <c r="N108" s="9"/>
      <c r="O108" s="9"/>
      <c r="P108" s="9"/>
      <c r="Q108" s="9"/>
    </row>
    <row r="109" spans="1:17" x14ac:dyDescent="0.25">
      <c r="A109" s="17"/>
      <c r="I109" s="23"/>
      <c r="J109" s="23"/>
      <c r="K109" s="23"/>
      <c r="L109" s="23"/>
      <c r="M109" s="23"/>
      <c r="N109" s="9"/>
      <c r="O109" s="9"/>
      <c r="P109" s="9"/>
      <c r="Q109" s="9"/>
    </row>
    <row r="110" spans="1:17" x14ac:dyDescent="0.25">
      <c r="A110" s="17"/>
      <c r="I110" s="23"/>
      <c r="J110" s="23"/>
      <c r="K110" s="23"/>
      <c r="L110" s="23"/>
      <c r="M110" s="23"/>
      <c r="N110" s="9"/>
      <c r="O110" s="9"/>
      <c r="P110" s="9"/>
      <c r="Q110" s="9"/>
    </row>
    <row r="111" spans="1:17" x14ac:dyDescent="0.25">
      <c r="A111" s="17"/>
      <c r="I111" s="23"/>
      <c r="J111" s="23"/>
      <c r="K111" s="23"/>
      <c r="L111" s="23"/>
      <c r="M111" s="23"/>
      <c r="N111" s="9"/>
      <c r="O111" s="9"/>
      <c r="P111" s="9"/>
      <c r="Q111" s="9"/>
    </row>
    <row r="112" spans="1:17" x14ac:dyDescent="0.25">
      <c r="A112" s="17"/>
      <c r="I112" s="23"/>
      <c r="J112" s="23"/>
      <c r="K112" s="23"/>
      <c r="L112" s="23"/>
      <c r="M112" s="23"/>
      <c r="N112" s="9"/>
      <c r="O112" s="9"/>
      <c r="P112" s="9"/>
      <c r="Q112" s="9"/>
    </row>
    <row r="113" spans="1:17" x14ac:dyDescent="0.25">
      <c r="A113" s="17"/>
      <c r="I113" s="23"/>
      <c r="J113" s="23"/>
      <c r="K113" s="23"/>
      <c r="L113" s="23"/>
      <c r="M113" s="23"/>
      <c r="N113" s="9"/>
      <c r="O113" s="9"/>
      <c r="P113" s="9"/>
      <c r="Q113" s="9"/>
    </row>
    <row r="114" spans="1:17" x14ac:dyDescent="0.25">
      <c r="A114" s="17"/>
      <c r="I114" s="23"/>
      <c r="J114" s="23"/>
      <c r="K114" s="23"/>
      <c r="L114" s="23"/>
      <c r="M114" s="23"/>
      <c r="N114" s="9"/>
      <c r="O114" s="9"/>
      <c r="P114" s="9"/>
      <c r="Q114" s="9"/>
    </row>
    <row r="115" spans="1:17" x14ac:dyDescent="0.25">
      <c r="A115" s="17"/>
      <c r="I115" s="23"/>
      <c r="J115" s="23"/>
      <c r="K115" s="23"/>
      <c r="L115" s="23"/>
      <c r="M115" s="23"/>
      <c r="N115" s="9"/>
      <c r="O115" s="9"/>
      <c r="P115" s="9"/>
      <c r="Q115" s="9"/>
    </row>
    <row r="116" spans="1:17" x14ac:dyDescent="0.25">
      <c r="A116" s="17"/>
      <c r="I116" s="23"/>
      <c r="J116" s="23"/>
      <c r="K116" s="23"/>
      <c r="L116" s="23"/>
      <c r="M116" s="23"/>
      <c r="N116" s="9"/>
      <c r="O116" s="9"/>
      <c r="P116" s="9"/>
      <c r="Q116" s="9"/>
    </row>
    <row r="117" spans="1:17" x14ac:dyDescent="0.25">
      <c r="A117" s="17"/>
      <c r="I117" s="23"/>
      <c r="J117" s="23"/>
      <c r="K117" s="23"/>
      <c r="L117" s="23"/>
      <c r="M117" s="23"/>
      <c r="N117" s="9"/>
      <c r="O117" s="9"/>
      <c r="P117" s="9"/>
      <c r="Q117" s="9"/>
    </row>
    <row r="118" spans="1:17" x14ac:dyDescent="0.25">
      <c r="A118" s="17"/>
      <c r="I118" s="23"/>
      <c r="J118" s="23"/>
      <c r="K118" s="23"/>
      <c r="L118" s="23"/>
      <c r="M118" s="23"/>
      <c r="N118" s="9"/>
      <c r="O118" s="9"/>
      <c r="P118" s="9"/>
      <c r="Q118" s="9"/>
    </row>
    <row r="119" spans="1:17" x14ac:dyDescent="0.25">
      <c r="A119" s="17"/>
      <c r="I119" s="23"/>
      <c r="J119" s="23"/>
      <c r="K119" s="23"/>
      <c r="L119" s="23"/>
      <c r="M119" s="23"/>
      <c r="N119" s="9"/>
      <c r="O119" s="9"/>
      <c r="P119" s="9"/>
      <c r="Q119" s="9"/>
    </row>
    <row r="120" spans="1:17" x14ac:dyDescent="0.25">
      <c r="A120" s="17"/>
      <c r="I120" s="23"/>
      <c r="J120" s="23"/>
      <c r="K120" s="23"/>
      <c r="L120" s="23"/>
      <c r="M120" s="23"/>
      <c r="N120" s="9"/>
      <c r="O120" s="9"/>
      <c r="P120" s="9"/>
      <c r="Q120" s="9"/>
    </row>
    <row r="121" spans="1:17" x14ac:dyDescent="0.25">
      <c r="A121" s="17"/>
      <c r="I121" s="23"/>
      <c r="J121" s="23"/>
      <c r="K121" s="23"/>
      <c r="L121" s="23"/>
      <c r="M121" s="23"/>
      <c r="N121" s="9"/>
      <c r="O121" s="9"/>
      <c r="P121" s="9"/>
      <c r="Q121" s="9"/>
    </row>
    <row r="122" spans="1:17" x14ac:dyDescent="0.25">
      <c r="A122" s="17"/>
      <c r="I122" s="23"/>
      <c r="J122" s="23"/>
      <c r="K122" s="23"/>
      <c r="L122" s="23"/>
      <c r="M122" s="23"/>
      <c r="N122" s="9"/>
      <c r="O122" s="9"/>
      <c r="P122" s="9"/>
      <c r="Q122" s="9"/>
    </row>
    <row r="123" spans="1:17" x14ac:dyDescent="0.25">
      <c r="A123" s="17"/>
      <c r="I123" s="23"/>
      <c r="J123" s="23"/>
      <c r="K123" s="23"/>
      <c r="L123" s="23"/>
      <c r="M123" s="23"/>
      <c r="N123" s="9"/>
      <c r="O123" s="9"/>
      <c r="P123" s="9"/>
      <c r="Q123" s="9"/>
    </row>
    <row r="124" spans="1:17" x14ac:dyDescent="0.25">
      <c r="A124" s="17"/>
      <c r="I124" s="23"/>
      <c r="J124" s="23"/>
      <c r="K124" s="23"/>
      <c r="L124" s="23"/>
      <c r="M124" s="23"/>
      <c r="N124" s="9"/>
      <c r="O124" s="9"/>
      <c r="P124" s="9"/>
      <c r="Q124" s="9"/>
    </row>
    <row r="125" spans="1:17" x14ac:dyDescent="0.25">
      <c r="A125" s="17"/>
      <c r="I125" s="23"/>
      <c r="J125" s="23"/>
      <c r="K125" s="23"/>
      <c r="L125" s="23"/>
      <c r="M125" s="23"/>
      <c r="N125" s="9"/>
      <c r="O125" s="9"/>
      <c r="P125" s="9"/>
      <c r="Q125" s="9"/>
    </row>
    <row r="126" spans="1:17" x14ac:dyDescent="0.25">
      <c r="A126" s="17"/>
      <c r="I126" s="23"/>
      <c r="J126" s="23"/>
      <c r="K126" s="23"/>
      <c r="L126" s="23"/>
      <c r="M126" s="23"/>
      <c r="N126" s="9"/>
      <c r="O126" s="9"/>
      <c r="P126" s="9"/>
      <c r="Q126" s="9"/>
    </row>
    <row r="127" spans="1:17" x14ac:dyDescent="0.25">
      <c r="A127" s="17"/>
      <c r="I127" s="23"/>
      <c r="J127" s="23"/>
      <c r="K127" s="23"/>
      <c r="L127" s="23"/>
      <c r="M127" s="23"/>
      <c r="N127" s="9"/>
      <c r="O127" s="9"/>
      <c r="P127" s="9"/>
      <c r="Q127" s="9"/>
    </row>
    <row r="128" spans="1:17" x14ac:dyDescent="0.25">
      <c r="A128" s="19"/>
      <c r="I128" s="23"/>
      <c r="J128" s="23"/>
      <c r="K128" s="23"/>
      <c r="L128" s="23"/>
      <c r="M128" s="23"/>
      <c r="N128" s="9"/>
      <c r="O128" s="9"/>
      <c r="P128" s="9"/>
      <c r="Q128" s="9"/>
    </row>
    <row r="129" spans="1:17" x14ac:dyDescent="0.25">
      <c r="A129" s="19"/>
      <c r="I129" s="23"/>
      <c r="J129" s="23"/>
      <c r="K129" s="23"/>
      <c r="L129" s="23"/>
      <c r="M129" s="23"/>
      <c r="N129" s="9"/>
      <c r="O129" s="9"/>
      <c r="P129" s="9"/>
      <c r="Q129" s="9"/>
    </row>
    <row r="130" spans="1:17" x14ac:dyDescent="0.25">
      <c r="A130" s="19"/>
      <c r="I130" s="23"/>
      <c r="J130" s="23"/>
      <c r="K130" s="23"/>
      <c r="L130" s="23"/>
      <c r="M130" s="23"/>
      <c r="N130" s="9"/>
      <c r="O130" s="9"/>
      <c r="P130" s="9"/>
      <c r="Q130" s="9"/>
    </row>
    <row r="131" spans="1:17" x14ac:dyDescent="0.25">
      <c r="A131" s="19"/>
      <c r="I131" s="23"/>
      <c r="J131" s="23"/>
      <c r="K131" s="23"/>
      <c r="L131" s="23"/>
      <c r="M131" s="23"/>
      <c r="N131" s="9"/>
      <c r="O131" s="9"/>
      <c r="P131" s="9"/>
      <c r="Q131" s="9"/>
    </row>
    <row r="132" spans="1:17" x14ac:dyDescent="0.25">
      <c r="I132" s="23"/>
      <c r="J132" s="23"/>
      <c r="K132" s="23"/>
      <c r="L132" s="23"/>
      <c r="M132" s="23"/>
      <c r="N132" s="9"/>
      <c r="O132" s="9"/>
      <c r="P132" s="9"/>
      <c r="Q132" s="9"/>
    </row>
    <row r="133" spans="1:17" x14ac:dyDescent="0.25">
      <c r="I133" s="23"/>
      <c r="J133" s="23"/>
      <c r="K133" s="23"/>
      <c r="L133" s="23"/>
      <c r="M133" s="23"/>
      <c r="N133" s="9"/>
      <c r="O133" s="9"/>
      <c r="P133" s="9"/>
      <c r="Q133" s="9"/>
    </row>
    <row r="134" spans="1:17" x14ac:dyDescent="0.25">
      <c r="I134" s="23"/>
      <c r="J134" s="23"/>
      <c r="K134" s="23"/>
      <c r="L134" s="23"/>
      <c r="M134" s="23"/>
      <c r="N134" s="9"/>
      <c r="O134" s="9"/>
      <c r="P134" s="9"/>
      <c r="Q134" s="9"/>
    </row>
    <row r="135" spans="1:17" x14ac:dyDescent="0.25">
      <c r="I135" s="23"/>
      <c r="J135" s="23"/>
      <c r="K135" s="23"/>
      <c r="L135" s="23"/>
      <c r="M135" s="23"/>
      <c r="N135" s="9"/>
      <c r="O135" s="9"/>
      <c r="P135" s="9"/>
      <c r="Q135" s="9"/>
    </row>
    <row r="136" spans="1:17" x14ac:dyDescent="0.25">
      <c r="I136" s="23"/>
      <c r="J136" s="23"/>
      <c r="K136" s="23"/>
      <c r="L136" s="23"/>
      <c r="M136" s="23"/>
      <c r="N136" s="9"/>
      <c r="O136" s="9"/>
      <c r="P136" s="9"/>
      <c r="Q136" s="9"/>
    </row>
    <row r="137" spans="1:17" x14ac:dyDescent="0.25">
      <c r="I137" s="23"/>
      <c r="J137" s="23"/>
      <c r="K137" s="23"/>
      <c r="L137" s="23"/>
      <c r="M137" s="23"/>
      <c r="N137" s="9"/>
      <c r="O137" s="9"/>
      <c r="P137" s="9"/>
      <c r="Q137" s="9"/>
    </row>
    <row r="138" spans="1:17" x14ac:dyDescent="0.25">
      <c r="I138" s="23"/>
      <c r="J138" s="23"/>
      <c r="K138" s="23"/>
      <c r="L138" s="23"/>
      <c r="M138" s="23"/>
      <c r="N138" s="9"/>
      <c r="O138" s="9"/>
      <c r="P138" s="9"/>
      <c r="Q138" s="9"/>
    </row>
    <row r="139" spans="1:17" x14ac:dyDescent="0.25">
      <c r="I139" s="23"/>
      <c r="J139" s="23"/>
      <c r="K139" s="23"/>
      <c r="L139" s="23"/>
      <c r="M139" s="23"/>
      <c r="N139" s="9"/>
      <c r="O139" s="9"/>
      <c r="P139" s="9"/>
      <c r="Q139" s="9"/>
    </row>
    <row r="140" spans="1:17" x14ac:dyDescent="0.25">
      <c r="I140" s="23"/>
      <c r="J140" s="23"/>
      <c r="K140" s="23"/>
      <c r="L140" s="23"/>
      <c r="M140" s="23"/>
      <c r="N140" s="9"/>
      <c r="O140" s="9"/>
      <c r="P140" s="9"/>
      <c r="Q140" s="9"/>
    </row>
    <row r="141" spans="1:17" x14ac:dyDescent="0.25">
      <c r="I141" s="23"/>
      <c r="J141" s="23"/>
      <c r="K141" s="23"/>
      <c r="L141" s="23"/>
      <c r="M141" s="23"/>
      <c r="N141" s="9"/>
      <c r="O141" s="9"/>
      <c r="P141" s="9"/>
      <c r="Q141" s="9"/>
    </row>
    <row r="142" spans="1:17" x14ac:dyDescent="0.25">
      <c r="I142" s="23"/>
      <c r="J142" s="23"/>
      <c r="K142" s="23"/>
      <c r="L142" s="23"/>
      <c r="M142" s="23"/>
    </row>
    <row r="143" spans="1:17" x14ac:dyDescent="0.25">
      <c r="I143" s="23"/>
      <c r="J143" s="23"/>
      <c r="K143" s="23"/>
      <c r="L143" s="23"/>
      <c r="M143" s="23"/>
    </row>
    <row r="144" spans="1:17" x14ac:dyDescent="0.25">
      <c r="I144" s="23"/>
      <c r="J144" s="23"/>
      <c r="K144" s="23"/>
      <c r="L144" s="23"/>
      <c r="M144" s="23"/>
    </row>
    <row r="145" spans="9:13" x14ac:dyDescent="0.25">
      <c r="I145" s="23"/>
      <c r="J145" s="23"/>
      <c r="K145" s="23"/>
      <c r="L145" s="23"/>
      <c r="M145" s="23"/>
    </row>
    <row r="146" spans="9:13" x14ac:dyDescent="0.25">
      <c r="I146" s="23"/>
      <c r="J146" s="23"/>
      <c r="K146" s="23"/>
      <c r="L146" s="23"/>
      <c r="M146" s="23"/>
    </row>
    <row r="147" spans="9:13" x14ac:dyDescent="0.25">
      <c r="I147" s="23"/>
      <c r="J147" s="23"/>
      <c r="K147" s="23"/>
      <c r="L147" s="23"/>
      <c r="M147" s="23"/>
    </row>
    <row r="148" spans="9:13" x14ac:dyDescent="0.25">
      <c r="I148" s="23"/>
      <c r="J148" s="23"/>
      <c r="K148" s="23"/>
      <c r="L148" s="23"/>
      <c r="M148" s="23"/>
    </row>
  </sheetData>
  <autoFilter ref="A4:WVR87"/>
  <mergeCells count="267">
    <mergeCell ref="M2:O2"/>
    <mergeCell ref="P2:P3"/>
    <mergeCell ref="Q2:Q3"/>
    <mergeCell ref="R2:R3"/>
    <mergeCell ref="S2:T2"/>
    <mergeCell ref="A5:A9"/>
    <mergeCell ref="B5:B9"/>
    <mergeCell ref="C5:C9"/>
    <mergeCell ref="D5:D9"/>
    <mergeCell ref="E5:E9"/>
    <mergeCell ref="G2:G3"/>
    <mergeCell ref="H2:H3"/>
    <mergeCell ref="I2:I3"/>
    <mergeCell ref="J2:J3"/>
    <mergeCell ref="K2:K3"/>
    <mergeCell ref="L2:L3"/>
    <mergeCell ref="A2:A3"/>
    <mergeCell ref="B2:B3"/>
    <mergeCell ref="C2:C3"/>
    <mergeCell ref="D2:D3"/>
    <mergeCell ref="E2:E3"/>
    <mergeCell ref="F2:F3"/>
    <mergeCell ref="L5:L7"/>
    <mergeCell ref="M5:M7"/>
    <mergeCell ref="O5:O7"/>
    <mergeCell ref="P5:P7"/>
    <mergeCell ref="Q5:Q9"/>
    <mergeCell ref="R5:R7"/>
    <mergeCell ref="F5:F9"/>
    <mergeCell ref="G5:G9"/>
    <mergeCell ref="H5:H9"/>
    <mergeCell ref="I5:I9"/>
    <mergeCell ref="J5:J7"/>
    <mergeCell ref="K5:K7"/>
    <mergeCell ref="M10:M12"/>
    <mergeCell ref="P10:P12"/>
    <mergeCell ref="Q10:Q12"/>
    <mergeCell ref="R10:R12"/>
    <mergeCell ref="A13:A20"/>
    <mergeCell ref="B13:B20"/>
    <mergeCell ref="C13:C20"/>
    <mergeCell ref="D13:D20"/>
    <mergeCell ref="E13:E20"/>
    <mergeCell ref="F13:F20"/>
    <mergeCell ref="G10:G12"/>
    <mergeCell ref="H10:H12"/>
    <mergeCell ref="I10:I12"/>
    <mergeCell ref="J10:J12"/>
    <mergeCell ref="K10:K12"/>
    <mergeCell ref="L10:L12"/>
    <mergeCell ref="A10:A12"/>
    <mergeCell ref="B10:B12"/>
    <mergeCell ref="C10:C12"/>
    <mergeCell ref="D10:D12"/>
    <mergeCell ref="E10:E12"/>
    <mergeCell ref="F10:F12"/>
    <mergeCell ref="M13:M15"/>
    <mergeCell ref="O13:O15"/>
    <mergeCell ref="P13:P15"/>
    <mergeCell ref="Q13:Q20"/>
    <mergeCell ref="R13:R15"/>
    <mergeCell ref="A21:A22"/>
    <mergeCell ref="B21:B22"/>
    <mergeCell ref="C21:C22"/>
    <mergeCell ref="D21:D22"/>
    <mergeCell ref="E21:E22"/>
    <mergeCell ref="G13:G20"/>
    <mergeCell ref="H13:H20"/>
    <mergeCell ref="I13:I20"/>
    <mergeCell ref="J13:J15"/>
    <mergeCell ref="K13:K15"/>
    <mergeCell ref="L13:L15"/>
    <mergeCell ref="F21:F22"/>
    <mergeCell ref="G21:G22"/>
    <mergeCell ref="H21:H22"/>
    <mergeCell ref="I21:I22"/>
    <mergeCell ref="Q21:Q22"/>
    <mergeCell ref="L17:L19"/>
    <mergeCell ref="K17:K19"/>
    <mergeCell ref="J17:J19"/>
    <mergeCell ref="M17:M19"/>
    <mergeCell ref="R17:R19"/>
    <mergeCell ref="A23:A27"/>
    <mergeCell ref="B23:B27"/>
    <mergeCell ref="C23:C27"/>
    <mergeCell ref="D23:D27"/>
    <mergeCell ref="E23:E27"/>
    <mergeCell ref="R25:R26"/>
    <mergeCell ref="A28:A29"/>
    <mergeCell ref="B28:B29"/>
    <mergeCell ref="C28:C29"/>
    <mergeCell ref="D28:D29"/>
    <mergeCell ref="E28:E29"/>
    <mergeCell ref="G28:G29"/>
    <mergeCell ref="H28:H29"/>
    <mergeCell ref="I28:I29"/>
    <mergeCell ref="F23:F27"/>
    <mergeCell ref="G23:G27"/>
    <mergeCell ref="H23:H27"/>
    <mergeCell ref="I23:I27"/>
    <mergeCell ref="Q23:Q27"/>
    <mergeCell ref="N25:N26"/>
    <mergeCell ref="Q28:Q29"/>
    <mergeCell ref="A30:A31"/>
    <mergeCell ref="B30:B31"/>
    <mergeCell ref="C30:C31"/>
    <mergeCell ref="D30:D31"/>
    <mergeCell ref="E30:E31"/>
    <mergeCell ref="F30:F31"/>
    <mergeCell ref="G30:G31"/>
    <mergeCell ref="H30:H31"/>
    <mergeCell ref="I30:I31"/>
    <mergeCell ref="A32:A33"/>
    <mergeCell ref="B32:B33"/>
    <mergeCell ref="C32:C33"/>
    <mergeCell ref="D32:D33"/>
    <mergeCell ref="E32:E33"/>
    <mergeCell ref="F32:F33"/>
    <mergeCell ref="G32:G33"/>
    <mergeCell ref="H32:H33"/>
    <mergeCell ref="I32:I33"/>
    <mergeCell ref="A34:A37"/>
    <mergeCell ref="B34:B37"/>
    <mergeCell ref="C34:C37"/>
    <mergeCell ref="D34:D37"/>
    <mergeCell ref="E34:E37"/>
    <mergeCell ref="F34:F37"/>
    <mergeCell ref="G34:G37"/>
    <mergeCell ref="H34:H37"/>
    <mergeCell ref="I34:I37"/>
    <mergeCell ref="A38:A39"/>
    <mergeCell ref="B38:B39"/>
    <mergeCell ref="C38:C39"/>
    <mergeCell ref="D38:D39"/>
    <mergeCell ref="E38:E39"/>
    <mergeCell ref="F38:F39"/>
    <mergeCell ref="G38:G39"/>
    <mergeCell ref="H38:H39"/>
    <mergeCell ref="I38:I39"/>
    <mergeCell ref="A40:A43"/>
    <mergeCell ref="B40:B43"/>
    <mergeCell ref="C40:C43"/>
    <mergeCell ref="D40:D43"/>
    <mergeCell ref="E40:E43"/>
    <mergeCell ref="F40:F43"/>
    <mergeCell ref="G40:G43"/>
    <mergeCell ref="H40:H43"/>
    <mergeCell ref="I40:I43"/>
    <mergeCell ref="A45:A46"/>
    <mergeCell ref="B45:B46"/>
    <mergeCell ref="C45:C46"/>
    <mergeCell ref="D45:D46"/>
    <mergeCell ref="E45:E46"/>
    <mergeCell ref="F45:F46"/>
    <mergeCell ref="G45:G46"/>
    <mergeCell ref="H45:H46"/>
    <mergeCell ref="I45:I46"/>
    <mergeCell ref="A47:A49"/>
    <mergeCell ref="B47:B49"/>
    <mergeCell ref="C47:C49"/>
    <mergeCell ref="D47:D49"/>
    <mergeCell ref="E47:E49"/>
    <mergeCell ref="F47:F49"/>
    <mergeCell ref="G47:G49"/>
    <mergeCell ref="H47:H49"/>
    <mergeCell ref="I47:I49"/>
    <mergeCell ref="A50:A51"/>
    <mergeCell ref="B50:B51"/>
    <mergeCell ref="C50:C51"/>
    <mergeCell ref="D50:D51"/>
    <mergeCell ref="E50:E51"/>
    <mergeCell ref="F50:F51"/>
    <mergeCell ref="G50:G51"/>
    <mergeCell ref="H50:H51"/>
    <mergeCell ref="I50:I51"/>
    <mergeCell ref="A52:A57"/>
    <mergeCell ref="B52:B57"/>
    <mergeCell ref="C52:C57"/>
    <mergeCell ref="D52:D57"/>
    <mergeCell ref="E52:E57"/>
    <mergeCell ref="F52:F57"/>
    <mergeCell ref="G52:G57"/>
    <mergeCell ref="H52:H57"/>
    <mergeCell ref="I52:I57"/>
    <mergeCell ref="A58:A61"/>
    <mergeCell ref="B58:B61"/>
    <mergeCell ref="C58:C61"/>
    <mergeCell ref="D58:D61"/>
    <mergeCell ref="E58:E61"/>
    <mergeCell ref="F58:F61"/>
    <mergeCell ref="G58:G61"/>
    <mergeCell ref="H58:H61"/>
    <mergeCell ref="I58:I61"/>
    <mergeCell ref="A71:A76"/>
    <mergeCell ref="B71:B76"/>
    <mergeCell ref="C71:C76"/>
    <mergeCell ref="D71:D76"/>
    <mergeCell ref="E71:E76"/>
    <mergeCell ref="F71:F76"/>
    <mergeCell ref="G71:G76"/>
    <mergeCell ref="H63:H64"/>
    <mergeCell ref="I63:I64"/>
    <mergeCell ref="A65:A66"/>
    <mergeCell ref="B65:B66"/>
    <mergeCell ref="C65:C66"/>
    <mergeCell ref="D65:D66"/>
    <mergeCell ref="E65:E66"/>
    <mergeCell ref="F65:F66"/>
    <mergeCell ref="G65:G66"/>
    <mergeCell ref="A67:A68"/>
    <mergeCell ref="H65:H66"/>
    <mergeCell ref="I65:I66"/>
    <mergeCell ref="A63:A64"/>
    <mergeCell ref="B63:B64"/>
    <mergeCell ref="C63:C64"/>
    <mergeCell ref="D63:D64"/>
    <mergeCell ref="E63:E64"/>
    <mergeCell ref="R55:R56"/>
    <mergeCell ref="B92:I92"/>
    <mergeCell ref="H71:H76"/>
    <mergeCell ref="I71:I76"/>
    <mergeCell ref="Q71:Q76"/>
    <mergeCell ref="C85:K85"/>
    <mergeCell ref="C86:K86"/>
    <mergeCell ref="C87:K87"/>
    <mergeCell ref="Q65:Q66"/>
    <mergeCell ref="B67:B68"/>
    <mergeCell ref="C67:C68"/>
    <mergeCell ref="D67:D68"/>
    <mergeCell ref="E67:E68"/>
    <mergeCell ref="F67:F68"/>
    <mergeCell ref="G67:G68"/>
    <mergeCell ref="H67:H68"/>
    <mergeCell ref="I67:I68"/>
    <mergeCell ref="Q67:Q68"/>
    <mergeCell ref="L67:L68"/>
    <mergeCell ref="R67:R68"/>
    <mergeCell ref="P67:P68"/>
    <mergeCell ref="B91:I91"/>
    <mergeCell ref="R58:R61"/>
    <mergeCell ref="F63:F64"/>
    <mergeCell ref="G63:G64"/>
    <mergeCell ref="Q63:Q64"/>
    <mergeCell ref="K58:K61"/>
    <mergeCell ref="Q58:Q61"/>
    <mergeCell ref="Q52:Q57"/>
    <mergeCell ref="P55:P56"/>
    <mergeCell ref="O55:O56"/>
    <mergeCell ref="N55:N56"/>
    <mergeCell ref="M55:M56"/>
    <mergeCell ref="K55:K56"/>
    <mergeCell ref="J55:J56"/>
    <mergeCell ref="L55:L56"/>
    <mergeCell ref="J52:J53"/>
    <mergeCell ref="K52:K53"/>
    <mergeCell ref="L52:L53"/>
    <mergeCell ref="M52:M53"/>
    <mergeCell ref="P52:P53"/>
    <mergeCell ref="P17:P19"/>
    <mergeCell ref="Q47:Q49"/>
    <mergeCell ref="Q50:Q51"/>
    <mergeCell ref="Q40:Q43"/>
    <mergeCell ref="Q45:Q46"/>
    <mergeCell ref="Q34:Q37"/>
    <mergeCell ref="Q38:Q39"/>
    <mergeCell ref="Q30:Q31"/>
    <mergeCell ref="Q32:Q33"/>
  </mergeCells>
  <pageMargins left="0.23622047244094491" right="0.23622047244094491" top="0.74803149606299213" bottom="0.74803149606299213" header="0.31496062992125984" footer="0.31496062992125984"/>
  <pageSetup paperSize="8" scale="60" fitToHeight="0" orientation="landscape" r:id="rId1"/>
  <headerFooter>
    <oddFooter xml:space="preserve">&amp;CStránka &amp;P z &amp;N&amp;RZpracoval odbor finanční, stav k 1. 7. 2019
</oddFooter>
  </headerFooter>
  <rowBreaks count="1" manualBreakCount="1">
    <brk id="57" max="16383" man="1"/>
  </rowBreaks>
  <colBreaks count="1" manualBreakCount="1">
    <brk id="11"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topLeftCell="A4" workbookViewId="0">
      <selection activeCell="F11" sqref="F11"/>
    </sheetView>
  </sheetViews>
  <sheetFormatPr defaultRowHeight="15" x14ac:dyDescent="0.25"/>
  <cols>
    <col min="2" max="2" width="39.42578125" customWidth="1"/>
    <col min="3" max="3" width="18.42578125" customWidth="1"/>
    <col min="4" max="4" width="18.140625" customWidth="1"/>
    <col min="5" max="5" width="12.140625" customWidth="1"/>
    <col min="6" max="6" width="24.42578125" customWidth="1"/>
  </cols>
  <sheetData>
    <row r="1" spans="1:6" hidden="1" x14ac:dyDescent="0.25"/>
    <row r="2" spans="1:6" hidden="1" x14ac:dyDescent="0.25"/>
    <row r="3" spans="1:6" hidden="1" x14ac:dyDescent="0.25"/>
    <row r="4" spans="1:6" ht="16.5" thickBot="1" x14ac:dyDescent="0.3">
      <c r="A4" s="236" t="s">
        <v>448</v>
      </c>
    </row>
    <row r="5" spans="1:6" ht="15.75" thickBot="1" x14ac:dyDescent="0.3">
      <c r="A5" s="434"/>
      <c r="B5" s="443" t="s">
        <v>439</v>
      </c>
      <c r="C5" s="444" t="s">
        <v>449</v>
      </c>
      <c r="D5" s="445" t="s">
        <v>440</v>
      </c>
      <c r="E5" s="446" t="s">
        <v>441</v>
      </c>
    </row>
    <row r="6" spans="1:6" ht="30.75" thickTop="1" x14ac:dyDescent="0.25">
      <c r="A6" s="433" t="s">
        <v>442</v>
      </c>
      <c r="B6" s="438" t="s">
        <v>196</v>
      </c>
      <c r="C6" s="435">
        <f>134201.25*0.85+361507.25*0.85</f>
        <v>421352.22499999998</v>
      </c>
      <c r="D6" s="431">
        <v>393222.74</v>
      </c>
      <c r="E6" s="432">
        <f t="shared" ref="E6:E11" si="0">C6-D6</f>
        <v>28129.484999999986</v>
      </c>
    </row>
    <row r="7" spans="1:6" ht="30" x14ac:dyDescent="0.25">
      <c r="A7" s="426" t="s">
        <v>443</v>
      </c>
      <c r="B7" s="439" t="s">
        <v>152</v>
      </c>
      <c r="C7" s="436">
        <f>44293.75*0.85</f>
        <v>37649.6875</v>
      </c>
      <c r="D7" s="425">
        <v>37649.68</v>
      </c>
      <c r="E7" s="427">
        <f t="shared" si="0"/>
        <v>7.4999999997089617E-3</v>
      </c>
      <c r="F7" s="424"/>
    </row>
    <row r="8" spans="1:6" ht="30" x14ac:dyDescent="0.25">
      <c r="A8" s="426" t="s">
        <v>444</v>
      </c>
      <c r="B8" s="439" t="s">
        <v>153</v>
      </c>
      <c r="C8" s="436">
        <f>397500*0.85</f>
        <v>337875</v>
      </c>
      <c r="D8" s="425">
        <v>337874.99</v>
      </c>
      <c r="E8" s="427">
        <f t="shared" si="0"/>
        <v>1.0000000009313226E-2</v>
      </c>
      <c r="F8" s="424"/>
    </row>
    <row r="9" spans="1:6" ht="45" x14ac:dyDescent="0.25">
      <c r="A9" s="426" t="s">
        <v>445</v>
      </c>
      <c r="B9" s="439" t="s">
        <v>264</v>
      </c>
      <c r="C9" s="436">
        <v>259239.57</v>
      </c>
      <c r="D9" s="425">
        <v>259239.57</v>
      </c>
      <c r="E9" s="427">
        <f t="shared" si="0"/>
        <v>0</v>
      </c>
    </row>
    <row r="10" spans="1:6" ht="45" x14ac:dyDescent="0.25">
      <c r="A10" s="426" t="s">
        <v>446</v>
      </c>
      <c r="B10" s="439" t="s">
        <v>156</v>
      </c>
      <c r="C10" s="436">
        <v>225882.28</v>
      </c>
      <c r="D10" s="425">
        <v>186679.77</v>
      </c>
      <c r="E10" s="427">
        <f t="shared" si="0"/>
        <v>39202.510000000009</v>
      </c>
    </row>
    <row r="11" spans="1:6" ht="45.75" thickBot="1" x14ac:dyDescent="0.3">
      <c r="A11" s="428" t="s">
        <v>447</v>
      </c>
      <c r="B11" s="440" t="s">
        <v>326</v>
      </c>
      <c r="C11" s="437">
        <v>910378.05</v>
      </c>
      <c r="D11" s="429">
        <v>751432.9</v>
      </c>
      <c r="E11" s="430">
        <f t="shared" si="0"/>
        <v>158945.15000000002</v>
      </c>
    </row>
    <row r="12" spans="1:6" s="22" customFormat="1" ht="15.75" thickBot="1" x14ac:dyDescent="0.3">
      <c r="A12" s="1325" t="s">
        <v>193</v>
      </c>
      <c r="B12" s="1326"/>
      <c r="C12" s="441">
        <f>SUM(C6:C11)</f>
        <v>2192376.8125</v>
      </c>
      <c r="D12" s="441">
        <f>SUM(D6:D11)</f>
        <v>1966099.65</v>
      </c>
      <c r="E12" s="442">
        <f>SUM(E6:E11)</f>
        <v>226277.16250000003</v>
      </c>
    </row>
  </sheetData>
  <mergeCells count="1">
    <mergeCell ref="A12:B12"/>
  </mergeCells>
  <pageMargins left="0.7" right="0.7" top="0.78740157499999996" bottom="0.78740157499999996" header="0.3" footer="0.3"/>
  <pageSetup paperSize="9" scale="8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0E9466C5-ADD5-4C62-872A-7E6CD1B1FEF5}"/>
</file>

<file path=customXml/itemProps2.xml><?xml version="1.0" encoding="utf-8"?>
<ds:datastoreItem xmlns:ds="http://schemas.openxmlformats.org/officeDocument/2006/customXml" ds:itemID="{455D8A16-B43A-4464-9AE8-C1D4F6D609DF}"/>
</file>

<file path=customXml/itemProps3.xml><?xml version="1.0" encoding="utf-8"?>
<ds:datastoreItem xmlns:ds="http://schemas.openxmlformats.org/officeDocument/2006/customXml" ds:itemID="{E076F241-7204-461B-B68E-3BF200B407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Harm KK (2)</vt:lpstr>
      <vt:lpstr>Přehled celkem</vt:lpstr>
      <vt:lpstr>Projekty KK</vt:lpstr>
      <vt:lpstr>Projekty PO</vt:lpstr>
      <vt:lpstr>List1</vt:lpstr>
      <vt:lpstr>'Harm KK (2)'!Názvy_tisku</vt:lpstr>
      <vt:lpstr>'Projekty KK'!Názvy_tisku</vt:lpstr>
      <vt:lpstr>'Projekty PO'!Názvy_tisku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150. zasedání Rady Karlovarského kraje, které se uskutečnilo dne 15.07.2019 (k bodu č. 01)</dc:title>
  <dc:creator/>
  <cp:lastModifiedBy/>
  <dcterms:created xsi:type="dcterms:W3CDTF">2006-09-16T00:00:00Z</dcterms:created>
  <dcterms:modified xsi:type="dcterms:W3CDTF">2019-07-16T09:03:56Z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