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2145" windowWidth="14805" windowHeight="5970" tabRatio="620" firstSheet="1" activeTab="1"/>
  </bookViews>
  <sheets>
    <sheet name="Harm KK (2)" sheetId="6" state="hidden" r:id="rId1"/>
    <sheet name="Přehled celkem" sheetId="21" r:id="rId2"/>
    <sheet name="Projekty KK" sheetId="8" r:id="rId3"/>
    <sheet name="Projekty PO" sheetId="20" r:id="rId4"/>
    <sheet name="List1" sheetId="13" state="hidden" r:id="rId5"/>
  </sheets>
  <definedNames>
    <definedName name="_xlnm._FilterDatabase" localSheetId="0" hidden="1">'Harm KK (2)'!$A$2:$I$22</definedName>
    <definedName name="_xlnm._FilterDatabase" localSheetId="2" hidden="1">'Projekty KK'!$A$4:$T$128</definedName>
    <definedName name="_xlnm._FilterDatabase" localSheetId="3" hidden="1">'Projekty PO'!$A$4:$WVR$81</definedName>
    <definedName name="_xlnm.Print_Titles" localSheetId="0">'Harm KK (2)'!$2:$2</definedName>
    <definedName name="_xlnm.Print_Titles" localSheetId="2">'Projekty KK'!$2:$4</definedName>
    <definedName name="_xlnm.Print_Titles" localSheetId="3">'Projekty PO'!$2:$4</definedName>
  </definedNames>
  <calcPr calcId="162913"/>
</workbook>
</file>

<file path=xl/calcChain.xml><?xml version="1.0" encoding="utf-8"?>
<calcChain xmlns="http://schemas.openxmlformats.org/spreadsheetml/2006/main">
  <c r="N79" i="20" l="1"/>
  <c r="M64" i="20"/>
  <c r="P63" i="20" s="1"/>
  <c r="Q63" i="20" l="1"/>
  <c r="F7" i="21"/>
  <c r="C7" i="21"/>
  <c r="E20" i="21" l="1"/>
  <c r="H9" i="21"/>
  <c r="N81" i="20"/>
  <c r="E18" i="21" s="1"/>
  <c r="N80" i="20"/>
  <c r="N78" i="20"/>
  <c r="F8" i="21" s="1"/>
  <c r="F10" i="21" s="1"/>
  <c r="L78" i="20"/>
  <c r="G78" i="20"/>
  <c r="C8" i="21" s="1"/>
  <c r="Q77" i="20"/>
  <c r="P77" i="20"/>
  <c r="M76" i="20"/>
  <c r="P76" i="20" s="1"/>
  <c r="M75" i="20"/>
  <c r="Q75" i="20" s="1"/>
  <c r="M74" i="20"/>
  <c r="P74" i="20" s="1"/>
  <c r="Q73" i="20"/>
  <c r="P73" i="20"/>
  <c r="M72" i="20"/>
  <c r="P72" i="20" s="1"/>
  <c r="M71" i="20"/>
  <c r="P71" i="20" s="1"/>
  <c r="M70" i="20"/>
  <c r="P70" i="20" s="1"/>
  <c r="M68" i="20"/>
  <c r="P68" i="20" s="1"/>
  <c r="M67" i="20"/>
  <c r="P67" i="20" s="1"/>
  <c r="Q66" i="20"/>
  <c r="P66" i="20"/>
  <c r="T65" i="20"/>
  <c r="S65" i="20" s="1"/>
  <c r="Q65" i="20"/>
  <c r="P65" i="20"/>
  <c r="T63" i="20"/>
  <c r="S63" i="20" s="1"/>
  <c r="M62" i="20"/>
  <c r="T61" i="20"/>
  <c r="S61" i="20" s="1"/>
  <c r="P61" i="20"/>
  <c r="T59" i="20"/>
  <c r="S59" i="20" s="1"/>
  <c r="Q59" i="20"/>
  <c r="P59" i="20"/>
  <c r="O59" i="20"/>
  <c r="O78" i="20" s="1"/>
  <c r="O81" i="20" s="1"/>
  <c r="T58" i="20"/>
  <c r="S58" i="20" s="1"/>
  <c r="Q58" i="20"/>
  <c r="P58" i="20"/>
  <c r="M57" i="20"/>
  <c r="T57" i="20" s="1"/>
  <c r="S57" i="20" s="1"/>
  <c r="M56" i="20"/>
  <c r="T56" i="20" s="1"/>
  <c r="S56" i="20" s="1"/>
  <c r="T55" i="20"/>
  <c r="S55" i="20" s="1"/>
  <c r="P55" i="20"/>
  <c r="T54" i="20"/>
  <c r="S54" i="20" s="1"/>
  <c r="P54" i="20"/>
  <c r="P53" i="20"/>
  <c r="M52" i="20"/>
  <c r="P52" i="20" s="1"/>
  <c r="M51" i="20"/>
  <c r="P51" i="20" s="1"/>
  <c r="M50" i="20"/>
  <c r="P50" i="20" s="1"/>
  <c r="M49" i="20"/>
  <c r="T49" i="20" s="1"/>
  <c r="S49" i="20" s="1"/>
  <c r="M48" i="20"/>
  <c r="P48" i="20" s="1"/>
  <c r="M47" i="20"/>
  <c r="P47" i="20" s="1"/>
  <c r="T46" i="20"/>
  <c r="S46" i="20" s="1"/>
  <c r="T45" i="20"/>
  <c r="S45" i="20" s="1"/>
  <c r="Q45" i="20"/>
  <c r="P45" i="20"/>
  <c r="M44" i="20"/>
  <c r="P44" i="20" s="1"/>
  <c r="M43" i="20"/>
  <c r="M42" i="20"/>
  <c r="Q42" i="20" s="1"/>
  <c r="M41" i="20"/>
  <c r="M40" i="20"/>
  <c r="P40" i="20" s="1"/>
  <c r="T39" i="20"/>
  <c r="S39" i="20" s="1"/>
  <c r="P39" i="20"/>
  <c r="M38" i="20"/>
  <c r="T37" i="20"/>
  <c r="S37" i="20" s="1"/>
  <c r="M36" i="20"/>
  <c r="Q36" i="20" s="1"/>
  <c r="M35" i="20"/>
  <c r="P35" i="20" s="1"/>
  <c r="M34" i="20"/>
  <c r="P34" i="20" s="1"/>
  <c r="M33" i="20"/>
  <c r="P33" i="20" s="1"/>
  <c r="M32" i="20"/>
  <c r="P32" i="20" s="1"/>
  <c r="M31" i="20"/>
  <c r="T31" i="20" s="1"/>
  <c r="S31" i="20" s="1"/>
  <c r="M30" i="20"/>
  <c r="T30" i="20" s="1"/>
  <c r="S30" i="20" s="1"/>
  <c r="M29" i="20"/>
  <c r="P29" i="20" s="1"/>
  <c r="M28" i="20"/>
  <c r="P28" i="20" s="1"/>
  <c r="M27" i="20"/>
  <c r="P27" i="20" s="1"/>
  <c r="M26" i="20"/>
  <c r="M25" i="20"/>
  <c r="P25" i="20" s="1"/>
  <c r="P24" i="20"/>
  <c r="P23" i="20"/>
  <c r="M22" i="20"/>
  <c r="M21" i="20"/>
  <c r="T21" i="20" s="1"/>
  <c r="S21" i="20" s="1"/>
  <c r="M20" i="20"/>
  <c r="P20" i="20" s="1"/>
  <c r="M19" i="20"/>
  <c r="P19" i="20" s="1"/>
  <c r="M18" i="20"/>
  <c r="P18" i="20" s="1"/>
  <c r="M17" i="20"/>
  <c r="P17" i="20" s="1"/>
  <c r="M16" i="20"/>
  <c r="P16" i="20" s="1"/>
  <c r="M13" i="20"/>
  <c r="M10" i="20"/>
  <c r="P10" i="20" s="1"/>
  <c r="T9" i="20"/>
  <c r="S9" i="20" s="1"/>
  <c r="P9" i="20"/>
  <c r="M8" i="20"/>
  <c r="P8" i="20" s="1"/>
  <c r="M5" i="20"/>
  <c r="P5" i="20" s="1"/>
  <c r="T16" i="20" l="1"/>
  <c r="S16" i="20" s="1"/>
  <c r="T8" i="20"/>
  <c r="S8" i="20" s="1"/>
  <c r="Q13" i="20"/>
  <c r="P30" i="20"/>
  <c r="T33" i="20"/>
  <c r="S33" i="20" s="1"/>
  <c r="T35" i="20"/>
  <c r="S35" i="20" s="1"/>
  <c r="T17" i="20"/>
  <c r="S17" i="20" s="1"/>
  <c r="Q54" i="20"/>
  <c r="P57" i="20"/>
  <c r="T62" i="20"/>
  <c r="S62" i="20" s="1"/>
  <c r="P62" i="20"/>
  <c r="T34" i="20"/>
  <c r="S34" i="20" s="1"/>
  <c r="P56" i="20"/>
  <c r="P13" i="20"/>
  <c r="Q19" i="20"/>
  <c r="T20" i="20"/>
  <c r="S20" i="20" s="1"/>
  <c r="Q26" i="20"/>
  <c r="Q43" i="20"/>
  <c r="Q50" i="20"/>
  <c r="E19" i="21"/>
  <c r="G8" i="21"/>
  <c r="Q76" i="20"/>
  <c r="D8" i="21"/>
  <c r="Q5" i="20"/>
  <c r="P75" i="20"/>
  <c r="Q10" i="20"/>
  <c r="T18" i="20"/>
  <c r="S18" i="20" s="1"/>
  <c r="P21" i="20"/>
  <c r="T47" i="20"/>
  <c r="S47" i="20" s="1"/>
  <c r="E17" i="21"/>
  <c r="Q48" i="20"/>
  <c r="C10" i="21"/>
  <c r="Q38" i="20"/>
  <c r="M78" i="20"/>
  <c r="T28" i="20"/>
  <c r="S28" i="20" s="1"/>
  <c r="T42" i="20"/>
  <c r="S42" i="20" s="1"/>
  <c r="T43" i="20"/>
  <c r="S43" i="20" s="1"/>
  <c r="Q67" i="20"/>
  <c r="T19" i="20"/>
  <c r="S19" i="20" s="1"/>
  <c r="P26" i="20"/>
  <c r="Q28" i="20"/>
  <c r="Q32" i="20"/>
  <c r="P36" i="20"/>
  <c r="T48" i="20"/>
  <c r="S48" i="20" s="1"/>
  <c r="T50" i="20"/>
  <c r="S50" i="20" s="1"/>
  <c r="Q74" i="20"/>
  <c r="T32" i="20"/>
  <c r="S32" i="20" s="1"/>
  <c r="T38" i="20"/>
  <c r="S38" i="20" s="1"/>
  <c r="Q21" i="20"/>
  <c r="T26" i="20"/>
  <c r="S26" i="20" s="1"/>
  <c r="Q30" i="20"/>
  <c r="P31" i="20"/>
  <c r="T36" i="20"/>
  <c r="S36" i="20" s="1"/>
  <c r="P38" i="20"/>
  <c r="P42" i="20"/>
  <c r="Q61" i="20"/>
  <c r="T5" i="20"/>
  <c r="S5" i="20" s="1"/>
  <c r="T10" i="20"/>
  <c r="S10" i="20" s="1"/>
  <c r="P43" i="20"/>
  <c r="T78" i="20" l="1"/>
  <c r="S78" i="20" s="1"/>
  <c r="E8" i="21"/>
  <c r="P78" i="20"/>
  <c r="Q78" i="20"/>
  <c r="I8" i="21" l="1"/>
  <c r="H8" i="21"/>
  <c r="Q120" i="8" l="1"/>
  <c r="N126" i="8" l="1"/>
  <c r="O126" i="8" l="1"/>
  <c r="P118" i="8" l="1"/>
  <c r="P116" i="8"/>
  <c r="Q116" i="8"/>
  <c r="N128" i="8" l="1"/>
  <c r="M125" i="8" l="1"/>
  <c r="M123" i="8"/>
  <c r="M122" i="8"/>
  <c r="M121" i="8"/>
  <c r="M119" i="8"/>
  <c r="M115" i="8"/>
  <c r="M114" i="8"/>
  <c r="M111" i="8"/>
  <c r="M110" i="8"/>
  <c r="M109" i="8"/>
  <c r="M105" i="8"/>
  <c r="M104" i="8"/>
  <c r="M103" i="8"/>
  <c r="M102" i="8"/>
  <c r="M96" i="8"/>
  <c r="M95" i="8"/>
  <c r="M94" i="8"/>
  <c r="M92" i="8"/>
  <c r="M91" i="8"/>
  <c r="M90" i="8"/>
  <c r="M89" i="8"/>
  <c r="M88" i="8"/>
  <c r="Q88" i="8" s="1"/>
  <c r="M76" i="8"/>
  <c r="M74" i="8"/>
  <c r="M73" i="8"/>
  <c r="M72" i="8"/>
  <c r="P72" i="8" s="1"/>
  <c r="M71" i="8"/>
  <c r="M70" i="8"/>
  <c r="M69" i="8"/>
  <c r="M63" i="8"/>
  <c r="M61" i="8"/>
  <c r="M60" i="8"/>
  <c r="M56" i="8"/>
  <c r="M54" i="8"/>
  <c r="M51" i="8"/>
  <c r="M47" i="8"/>
  <c r="M45" i="8"/>
  <c r="M44" i="8"/>
  <c r="P44" i="8" s="1"/>
  <c r="M38" i="8"/>
  <c r="M36" i="8"/>
  <c r="M35" i="8"/>
  <c r="M32" i="8"/>
  <c r="M30" i="8"/>
  <c r="M29" i="8"/>
  <c r="P102" i="8" l="1"/>
  <c r="Q123" i="8" l="1"/>
  <c r="Q91" i="8"/>
  <c r="P70" i="8"/>
  <c r="P109" i="8" l="1"/>
  <c r="P56" i="8" l="1"/>
  <c r="T56" i="8"/>
  <c r="S56" i="8" s="1"/>
  <c r="P52" i="8"/>
  <c r="T52" i="8"/>
  <c r="S52" i="8" s="1"/>
  <c r="Q69" i="8" l="1"/>
  <c r="P74" i="8"/>
  <c r="T109" i="8" l="1"/>
  <c r="S109" i="8" s="1"/>
  <c r="Q119" i="8" l="1"/>
  <c r="P119" i="8"/>
  <c r="Q111" i="8" l="1"/>
  <c r="P111" i="8"/>
  <c r="T111" i="8"/>
  <c r="S111" i="8" s="1"/>
  <c r="P76" i="8" l="1"/>
  <c r="Q115" i="8" l="1"/>
  <c r="P115" i="8"/>
  <c r="Q114" i="8"/>
  <c r="P114" i="8"/>
  <c r="D12" i="13" l="1"/>
  <c r="E9" i="13" l="1"/>
  <c r="E10" i="13"/>
  <c r="E11" i="13"/>
  <c r="C8" i="13" l="1"/>
  <c r="E8" i="13" s="1"/>
  <c r="C7" i="13"/>
  <c r="E7" i="13" s="1"/>
  <c r="C6" i="13"/>
  <c r="C12" i="13" l="1"/>
  <c r="E6" i="13"/>
  <c r="E12" i="13" s="1"/>
  <c r="Q113" i="8" l="1"/>
  <c r="P113" i="8"/>
  <c r="T97" i="8"/>
  <c r="S97" i="8" s="1"/>
  <c r="Q103" i="8" l="1"/>
  <c r="P105" i="8" l="1"/>
  <c r="G126" i="8"/>
  <c r="Q122" i="8"/>
  <c r="Q121" i="8"/>
  <c r="Q110" i="8"/>
  <c r="T108" i="8" l="1"/>
  <c r="S108" i="8" s="1"/>
  <c r="T105" i="8"/>
  <c r="S105" i="8" s="1"/>
  <c r="M100" i="8"/>
  <c r="P100" i="8" l="1"/>
  <c r="T98" i="8" l="1"/>
  <c r="S98" i="8" s="1"/>
  <c r="P38" i="8" l="1"/>
  <c r="P32" i="8"/>
  <c r="P22" i="8"/>
  <c r="N127" i="8"/>
  <c r="L126" i="8"/>
  <c r="P125" i="8"/>
  <c r="T125" i="8"/>
  <c r="S125" i="8" s="1"/>
  <c r="P124" i="8"/>
  <c r="T124" i="8"/>
  <c r="S124" i="8" s="1"/>
  <c r="P123" i="8"/>
  <c r="T123" i="8"/>
  <c r="S123" i="8" s="1"/>
  <c r="D7" i="21" l="1"/>
  <c r="D10" i="21" s="1"/>
  <c r="M37" i="8"/>
  <c r="P36" i="8" l="1"/>
  <c r="P73" i="8"/>
  <c r="P122" i="8" l="1"/>
  <c r="T122" i="8"/>
  <c r="S122" i="8" s="1"/>
  <c r="P121" i="8"/>
  <c r="T121" i="8"/>
  <c r="S121" i="8" s="1"/>
  <c r="P110" i="8" l="1"/>
  <c r="T110" i="8"/>
  <c r="S110" i="8" s="1"/>
  <c r="P89" i="8" l="1"/>
  <c r="T89" i="8"/>
  <c r="S89" i="8" s="1"/>
  <c r="M99" i="8" l="1"/>
  <c r="Q99" i="8" s="1"/>
  <c r="T104" i="8" l="1"/>
  <c r="S104" i="8" s="1"/>
  <c r="P104" i="8"/>
  <c r="P71" i="8"/>
  <c r="P96" i="8" l="1"/>
  <c r="T96" i="8"/>
  <c r="S96" i="8" s="1"/>
  <c r="P13" i="8" l="1"/>
  <c r="T60" i="8" l="1"/>
  <c r="S60" i="8" s="1"/>
  <c r="T65" i="8"/>
  <c r="S65" i="8" s="1"/>
  <c r="T69" i="8"/>
  <c r="S69" i="8" s="1"/>
  <c r="T88" i="8"/>
  <c r="S88" i="8" s="1"/>
  <c r="T90" i="8"/>
  <c r="S90" i="8" s="1"/>
  <c r="T91" i="8"/>
  <c r="S91" i="8" s="1"/>
  <c r="T92" i="8"/>
  <c r="S92" i="8" s="1"/>
  <c r="T93" i="8"/>
  <c r="S93" i="8" s="1"/>
  <c r="T94" i="8"/>
  <c r="S94" i="8" s="1"/>
  <c r="T95" i="8"/>
  <c r="S95" i="8" s="1"/>
  <c r="T103" i="8"/>
  <c r="S103" i="8" s="1"/>
  <c r="T57" i="8"/>
  <c r="S57" i="8" s="1"/>
  <c r="T53" i="8"/>
  <c r="S53" i="8" s="1"/>
  <c r="T47" i="8"/>
  <c r="S47" i="8" s="1"/>
  <c r="T45" i="8"/>
  <c r="S45" i="8" s="1"/>
  <c r="T17" i="8"/>
  <c r="S17" i="8" s="1"/>
  <c r="P45" i="8" l="1"/>
  <c r="P99" i="8" l="1"/>
  <c r="T99" i="8"/>
  <c r="S99" i="8" s="1"/>
  <c r="P47" i="8" l="1"/>
  <c r="O128" i="8" l="1"/>
  <c r="G7" i="21" l="1"/>
  <c r="G10" i="21" s="1"/>
  <c r="P95" i="8"/>
  <c r="P103" i="8" l="1"/>
  <c r="P90" i="8"/>
  <c r="P92" i="8" l="1"/>
  <c r="P93" i="8"/>
  <c r="P94" i="8"/>
  <c r="P91" i="8" l="1"/>
  <c r="Q90" i="8" l="1"/>
  <c r="P88" i="8"/>
  <c r="T7" i="8" l="1"/>
  <c r="S7" i="8" s="1"/>
  <c r="T6" i="8"/>
  <c r="S6" i="8" s="1"/>
  <c r="M83" i="8" l="1"/>
  <c r="M67" i="8"/>
  <c r="T83" i="8" l="1"/>
  <c r="S83" i="8" s="1"/>
  <c r="P83" i="8"/>
  <c r="Q83" i="8"/>
  <c r="P67" i="8"/>
  <c r="T67" i="8"/>
  <c r="S67" i="8" s="1"/>
  <c r="P6" i="8"/>
  <c r="M5" i="8"/>
  <c r="P5" i="8" l="1"/>
  <c r="T5" i="8"/>
  <c r="S5" i="8" s="1"/>
  <c r="Q5" i="8"/>
  <c r="P7" i="8"/>
  <c r="M87" i="8" l="1"/>
  <c r="M86" i="8"/>
  <c r="T86" i="8" s="1"/>
  <c r="S86" i="8" s="1"/>
  <c r="M85" i="8"/>
  <c r="M84" i="8"/>
  <c r="T84" i="8" s="1"/>
  <c r="S84" i="8" s="1"/>
  <c r="M82" i="8"/>
  <c r="T82" i="8" s="1"/>
  <c r="S82" i="8" s="1"/>
  <c r="M79" i="8"/>
  <c r="Q79" i="8" s="1"/>
  <c r="M78" i="8"/>
  <c r="T78" i="8" s="1"/>
  <c r="S78" i="8" s="1"/>
  <c r="M77" i="8"/>
  <c r="T77" i="8" s="1"/>
  <c r="S77" i="8" s="1"/>
  <c r="M75" i="8"/>
  <c r="M68" i="8"/>
  <c r="T68" i="8" s="1"/>
  <c r="S68" i="8" s="1"/>
  <c r="M66" i="8"/>
  <c r="Q66" i="8" s="1"/>
  <c r="M64" i="8"/>
  <c r="M62" i="8"/>
  <c r="P61" i="8" s="1"/>
  <c r="P60" i="8"/>
  <c r="M59" i="8"/>
  <c r="M58" i="8"/>
  <c r="T54" i="8"/>
  <c r="S54" i="8" s="1"/>
  <c r="T51" i="8"/>
  <c r="S51" i="8" s="1"/>
  <c r="M46" i="8"/>
  <c r="Q46" i="8" s="1"/>
  <c r="M43" i="8"/>
  <c r="M41" i="8"/>
  <c r="M39" i="8"/>
  <c r="M33" i="8"/>
  <c r="Q33" i="8" s="1"/>
  <c r="M31" i="8"/>
  <c r="M28" i="8"/>
  <c r="M27" i="8"/>
  <c r="M26" i="8"/>
  <c r="M25" i="8"/>
  <c r="M24" i="8"/>
  <c r="M23" i="8"/>
  <c r="M21" i="8"/>
  <c r="M20" i="8"/>
  <c r="M16" i="8"/>
  <c r="T16" i="8" s="1"/>
  <c r="S16" i="8" s="1"/>
  <c r="M15" i="8"/>
  <c r="M14" i="8"/>
  <c r="M12" i="8"/>
  <c r="M11" i="8"/>
  <c r="M10" i="8"/>
  <c r="M9" i="8"/>
  <c r="T75" i="8" l="1"/>
  <c r="S75" i="8" s="1"/>
  <c r="Q75" i="8"/>
  <c r="T14" i="8"/>
  <c r="S14" i="8" s="1"/>
  <c r="Q14" i="8"/>
  <c r="T23" i="8"/>
  <c r="S23" i="8" s="1"/>
  <c r="Q23" i="8"/>
  <c r="T39" i="8"/>
  <c r="S39" i="8" s="1"/>
  <c r="Q39" i="8"/>
  <c r="T41" i="8"/>
  <c r="S41" i="8" s="1"/>
  <c r="Q41" i="8"/>
  <c r="Q58" i="8"/>
  <c r="M126" i="8"/>
  <c r="E7" i="21" s="1"/>
  <c r="T33" i="8"/>
  <c r="S33" i="8" s="1"/>
  <c r="T9" i="8"/>
  <c r="S9" i="8" s="1"/>
  <c r="Q9" i="8"/>
  <c r="T79" i="8"/>
  <c r="S79" i="8" s="1"/>
  <c r="P19" i="8"/>
  <c r="T19" i="8"/>
  <c r="S19" i="8" s="1"/>
  <c r="P21" i="8"/>
  <c r="T21" i="8"/>
  <c r="S21" i="8" s="1"/>
  <c r="P24" i="8"/>
  <c r="T24" i="8"/>
  <c r="S24" i="8" s="1"/>
  <c r="P26" i="8"/>
  <c r="T26" i="8"/>
  <c r="S26" i="8" s="1"/>
  <c r="P28" i="8"/>
  <c r="T28" i="8"/>
  <c r="S28" i="8" s="1"/>
  <c r="P30" i="8"/>
  <c r="T30" i="8"/>
  <c r="S30" i="8" s="1"/>
  <c r="P35" i="8"/>
  <c r="T35" i="8"/>
  <c r="S35" i="8" s="1"/>
  <c r="T43" i="8"/>
  <c r="S43" i="8" s="1"/>
  <c r="Q43" i="8"/>
  <c r="P48" i="8"/>
  <c r="T48" i="8"/>
  <c r="S48" i="8" s="1"/>
  <c r="P64" i="8"/>
  <c r="T64" i="8"/>
  <c r="S64" i="8" s="1"/>
  <c r="P11" i="8"/>
  <c r="T11" i="8"/>
  <c r="S11" i="8" s="1"/>
  <c r="P10" i="8"/>
  <c r="T10" i="8"/>
  <c r="S10" i="8" s="1"/>
  <c r="P12" i="8"/>
  <c r="T12" i="8"/>
  <c r="S12" i="8" s="1"/>
  <c r="P15" i="8"/>
  <c r="T15" i="8"/>
  <c r="S15" i="8" s="1"/>
  <c r="P18" i="8"/>
  <c r="T18" i="8"/>
  <c r="S18" i="8" s="1"/>
  <c r="P20" i="8"/>
  <c r="T20" i="8"/>
  <c r="S20" i="8" s="1"/>
  <c r="P25" i="8"/>
  <c r="T25" i="8"/>
  <c r="S25" i="8" s="1"/>
  <c r="P27" i="8"/>
  <c r="T27" i="8"/>
  <c r="S27" i="8" s="1"/>
  <c r="P29" i="8"/>
  <c r="T29" i="8"/>
  <c r="S29" i="8" s="1"/>
  <c r="P31" i="8"/>
  <c r="T31" i="8"/>
  <c r="S31" i="8" s="1"/>
  <c r="P34" i="8"/>
  <c r="T34" i="8"/>
  <c r="S34" i="8" s="1"/>
  <c r="T36" i="8"/>
  <c r="S36" i="8" s="1"/>
  <c r="T46" i="8"/>
  <c r="S46" i="8" s="1"/>
  <c r="T58" i="8"/>
  <c r="S58" i="8" s="1"/>
  <c r="P59" i="8"/>
  <c r="T59" i="8"/>
  <c r="S59" i="8" s="1"/>
  <c r="T62" i="8"/>
  <c r="S62" i="8" s="1"/>
  <c r="T66" i="8"/>
  <c r="S66" i="8" s="1"/>
  <c r="P85" i="8"/>
  <c r="T85" i="8"/>
  <c r="S85" i="8" s="1"/>
  <c r="P87" i="8"/>
  <c r="T87" i="8"/>
  <c r="S87" i="8" s="1"/>
  <c r="P16" i="8"/>
  <c r="P46" i="8"/>
  <c r="P58" i="8"/>
  <c r="P51" i="8"/>
  <c r="Q51" i="8"/>
  <c r="P66" i="8"/>
  <c r="Q77" i="8"/>
  <c r="P77" i="8"/>
  <c r="Q84" i="8"/>
  <c r="P84" i="8"/>
  <c r="P9" i="8"/>
  <c r="P14" i="8"/>
  <c r="P23" i="8"/>
  <c r="P69" i="8"/>
  <c r="P79" i="8"/>
  <c r="Q86" i="8"/>
  <c r="P86" i="8"/>
  <c r="P41" i="8"/>
  <c r="P43" i="8"/>
  <c r="P54" i="8"/>
  <c r="Q54" i="8"/>
  <c r="Q68" i="8"/>
  <c r="P68" i="8"/>
  <c r="Q78" i="8"/>
  <c r="P78" i="8"/>
  <c r="P33" i="8"/>
  <c r="P39" i="8"/>
  <c r="P75" i="8"/>
  <c r="P82" i="8"/>
  <c r="Q82" i="8"/>
  <c r="E16" i="21" l="1"/>
  <c r="H7" i="21"/>
  <c r="E10" i="21"/>
  <c r="I7" i="21"/>
  <c r="T126" i="8"/>
  <c r="S126" i="8" s="1"/>
  <c r="Q126" i="8"/>
  <c r="E21" i="21" l="1"/>
  <c r="I10" i="21"/>
  <c r="H10" i="21"/>
  <c r="P126" i="8" l="1"/>
  <c r="I23" i="6" l="1"/>
  <c r="G23" i="6"/>
  <c r="F23" i="6"/>
</calcChain>
</file>

<file path=xl/comments1.xml><?xml version="1.0" encoding="utf-8"?>
<comments xmlns="http://schemas.openxmlformats.org/spreadsheetml/2006/main">
  <authors>
    <author>Autor</author>
  </authors>
  <commentList>
    <comment ref="C7" authorId="0" shapeId="0">
      <text>
        <r>
          <rPr>
            <b/>
            <sz val="8"/>
            <color indexed="81"/>
            <rFont val="Tahoma"/>
            <family val="2"/>
            <charset val="238"/>
          </rPr>
          <t>Autor:</t>
        </r>
        <r>
          <rPr>
            <sz val="8"/>
            <color indexed="81"/>
            <rFont val="Tahoma"/>
            <family val="2"/>
            <charset val="238"/>
          </rPr>
          <t xml:space="preserve">
44.293,75</t>
        </r>
      </text>
    </comment>
    <comment ref="C8" authorId="0" shapeId="0">
      <text>
        <r>
          <rPr>
            <b/>
            <sz val="8"/>
            <color indexed="81"/>
            <rFont val="Tahoma"/>
            <family val="2"/>
            <charset val="238"/>
          </rPr>
          <t>Autor:</t>
        </r>
        <r>
          <rPr>
            <sz val="8"/>
            <color indexed="81"/>
            <rFont val="Tahoma"/>
            <family val="2"/>
            <charset val="238"/>
          </rPr>
          <t xml:space="preserve">
397500</t>
        </r>
      </text>
    </comment>
  </commentList>
</comments>
</file>

<file path=xl/sharedStrings.xml><?xml version="1.0" encoding="utf-8"?>
<sst xmlns="http://schemas.openxmlformats.org/spreadsheetml/2006/main" count="1364" uniqueCount="780">
  <si>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</si>
  <si>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</si>
  <si>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</si>
  <si>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</si>
  <si>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</si>
  <si>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</si>
  <si>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</si>
  <si>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</si>
  <si>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</si>
  <si>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</si>
  <si>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</si>
  <si>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</si>
  <si>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</si>
  <si>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</si>
  <si>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</si>
  <si>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</si>
  <si>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</si>
  <si>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</si>
  <si>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</si>
  <si>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</si>
  <si>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</si>
  <si>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</si>
  <si>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</si>
  <si>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</si>
  <si>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</si>
  <si>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</si>
  <si>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</si>
  <si>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</si>
  <si>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</si>
  <si>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</si>
  <si>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</si>
  <si>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</si>
  <si>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</si>
  <si>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</si>
  <si>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</si>
  <si>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</si>
  <si>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</si>
  <si>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</si>
  <si>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</si>
  <si>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</si>
  <si>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</si>
  <si>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</si>
  <si>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</si>
  <si>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</si>
  <si>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</si>
  <si>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</si>
  <si>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</si>
  <si>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</si>
  <si>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</si>
  <si>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</si>
  <si>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</si>
  <si>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</si>
  <si>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</si>
  <si>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</si>
  <si>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</si>
  <si>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</si>
  <si>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</si>
  <si>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</si>
  <si>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</si>
  <si>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</si>
  <si>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</si>
  <si>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</si>
  <si>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</si>
  <si>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</si>
  <si>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</si>
  <si>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</si>
  <si>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</si>
  <si>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</si>
  <si>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</si>
  <si>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</si>
  <si>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</si>
  <si>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</si>
  <si>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</si>
  <si>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</si>
  <si>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</si>
  <si>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Galerie 4 -  p.o. KK</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</si>
  <si>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</si>
  <si>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</si>
  <si>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</si>
  <si>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</si>
  <si>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</si>
  <si>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</si>
  <si>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</si>
  <si>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</si>
  <si>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</si>
  <si>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</si>
  <si>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</si>
  <si>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</si>
  <si>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</si>
  <si>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</si>
  <si>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</si>
  <si>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</si>
  <si>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</si>
  <si>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</si>
  <si>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</si>
  <si>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</si>
  <si>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</si>
  <si>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</si>
  <si>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</si>
  <si>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rgb="FFFF0000"/>
        <rFont val="Calibri"/>
        <family val="2"/>
        <charset val="238"/>
        <scheme val="minor"/>
      </rPr>
      <t>* běží daňové řízení</t>
    </r>
    <r>
      <rPr>
        <sz val="11"/>
        <rFont val="Calibri"/>
        <family val="2"/>
        <charset val="238"/>
        <scheme val="minor"/>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</si>
  <si>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</si>
  <si>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</si>
  <si>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</si>
  <si>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</si>
  <si>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</si>
  <si>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</si>
  <si>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</si>
  <si>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</si>
  <si>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</si>
  <si>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</si>
  <si>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</si>
  <si>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</si>
  <si>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</si>
  <si>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</si>
  <si>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</si>
  <si>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</si>
  <si>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</si>
  <si>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</si>
  <si>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</si>
  <si>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</si>
  <si>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</si>
  <si>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</si>
  <si>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</si>
  <si>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</si>
  <si>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</si>
  <si>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</si>
  <si>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</si>
  <si>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Název a registrační číslo projektu</t>
  </si>
  <si>
    <t>Období realizace projektu</t>
  </si>
  <si>
    <t>Specifikace finančního postihu</t>
  </si>
  <si>
    <t>ÚRR 
odvod za porušení rozp. kázně</t>
  </si>
  <si>
    <t>FÚ 
odvod za porušení rozp. kázně</t>
  </si>
  <si>
    <t>Operační program</t>
  </si>
  <si>
    <t>ÚRR
neproplacení dotace</t>
  </si>
  <si>
    <t>Příjemce dotace/ garant projektu</t>
  </si>
  <si>
    <t>FÚ
penále</t>
  </si>
  <si>
    <t>OPLZZ</t>
  </si>
  <si>
    <t>1.6.2012-31.5.2015</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</si>
  <si>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</si>
  <si>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</si>
  <si>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</si>
  <si>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</si>
  <si>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</si>
  <si>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</si>
  <si>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</si>
  <si>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</si>
  <si>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</si>
  <si>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</si>
  <si>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</si>
  <si>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</si>
  <si>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</si>
  <si>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</si>
  <si>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</si>
  <si>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</si>
  <si>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</si>
  <si>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</si>
  <si>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</si>
  <si>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</si>
  <si>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</si>
  <si>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</si>
  <si>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</si>
  <si>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</si>
  <si>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</si>
  <si>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</si>
  <si>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</si>
  <si>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</si>
  <si>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</si>
  <si>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</si>
  <si>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</si>
  <si>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</si>
  <si>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</si>
  <si>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</si>
  <si>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</si>
  <si>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</si>
  <si>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</si>
  <si>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</si>
  <si>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</si>
  <si>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</si>
  <si>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</si>
  <si>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</si>
  <si>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</si>
  <si>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</si>
  <si>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</si>
  <si>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</si>
  <si>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</si>
  <si>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</si>
  <si>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</si>
  <si>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</si>
  <si>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</si>
  <si>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</si>
  <si>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</si>
  <si>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</si>
  <si>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</si>
  <si>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</si>
  <si>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</si>
  <si>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</si>
  <si>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</si>
  <si>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</si>
  <si>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</si>
  <si>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</si>
  <si>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</si>
  <si>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</si>
  <si>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</si>
  <si>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</si>
  <si>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</si>
  <si>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</si>
  <si>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</si>
  <si>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</si>
  <si>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</si>
  <si>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penále uhrazeno 8/2013; po prominutí byly v plné výši vráceny 9/2013</t>
  </si>
  <si>
    <t>datum úhrady 12/2012</t>
  </si>
  <si>
    <t>netransparentní hodnotící kritéria (dodávka propagačních materiálů)</t>
  </si>
  <si>
    <t>zjištění ze Zprávy z auditu operace č.OP/15/2011 z 19.8.2011; odvolání z 12/2011 proti platebnímu výměru zamítnuto; datum úhrady 9/2012</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</si>
  <si>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</si>
  <si>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</si>
  <si>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</si>
  <si>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</si>
  <si>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</si>
  <si>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</si>
  <si>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</si>
  <si>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</si>
  <si>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</si>
  <si>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</si>
  <si>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</si>
  <si>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</si>
  <si>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</si>
  <si>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</si>
  <si>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</si>
  <si>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</si>
  <si>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</si>
  <si>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</si>
  <si>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</si>
  <si>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</si>
  <si>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</si>
  <si>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</si>
  <si>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</si>
  <si>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</si>
  <si>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</si>
  <si>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</si>
  <si>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</si>
  <si>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</si>
  <si>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</si>
  <si>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</si>
  <si>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</si>
  <si>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</si>
  <si>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</si>
  <si>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</si>
  <si>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</si>
  <si>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</si>
  <si>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</si>
  <si>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</si>
  <si>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</si>
  <si>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Poměr aktuální výše zjištěného pochybení/ celkový objem dotčeného projektu</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</si>
  <si>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</si>
  <si>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</si>
  <si>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</si>
  <si>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</si>
  <si>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v akčním plánu není člen RKK stanoven</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</si>
  <si>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</si>
  <si>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</si>
  <si>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</si>
  <si>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</si>
  <si>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zadavatel v zadávací dokumentaci uvedl specifický požadavek na (minimální) taktovací frekvenci procesorů - porušení zákazu diskriminace - po námitkách bez zjištění</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</si>
  <si>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</si>
  <si>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</si>
  <si>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</si>
  <si>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</si>
  <si>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</si>
  <si>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</si>
  <si>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</si>
  <si>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</si>
  <si>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správní delikt - zadavatel nedodržel postup stanovený v ZVZ, když požadoval jistotu ve výši 1 000 000,-- Kč</t>
  </si>
  <si>
    <t xml:space="preserve">z uhrazených způsobilých výdajů byly odečteny položky nesoucí název „oprava“ s odůvodněním, že výdaje na opravy nejsou dle pravidel ROP SZ  způsobilými </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</si>
  <si>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</si>
  <si>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</si>
  <si>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</si>
  <si>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</si>
  <si>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</si>
  <si>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</si>
  <si>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</si>
  <si>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</si>
  <si>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</si>
  <si>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</si>
  <si>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</si>
  <si>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</si>
  <si>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</si>
  <si>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</si>
  <si>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</si>
  <si>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</si>
  <si>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</si>
  <si>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</si>
  <si>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</si>
  <si>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</si>
  <si>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</si>
  <si>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</si>
  <si>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</si>
  <si>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</si>
  <si>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</si>
  <si>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Pořadové číslo</t>
  </si>
  <si>
    <t>maximální možný očekávaný finanční postih</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</si>
  <si>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</si>
  <si>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</si>
  <si>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</si>
  <si>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</si>
  <si>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21.1.2014-16.12.2015 (odstoupeno od smlouvy)</t>
  </si>
  <si>
    <r>
      <t xml:space="preserve">porušení zákazu diskriminace - požadavek na dvoujádrový procesor a frekvenci procesorů - </t>
    </r>
    <r>
      <rPr>
        <sz val="11"/>
        <rFont val="Calibri"/>
        <family val="2"/>
        <charset val="238"/>
        <scheme val="minor"/>
      </rPr>
      <t>finanční úřad zjištění nepotvrdil;</t>
    </r>
    <r>
      <rPr>
        <sz val="11"/>
        <color theme="1"/>
        <rFont val="Calibri"/>
        <family val="2"/>
        <charset val="238"/>
        <scheme val="minor"/>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</si>
  <si>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</si>
  <si>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</si>
  <si>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</si>
  <si>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</si>
  <si>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</si>
  <si>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</si>
  <si>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</si>
  <si>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</si>
  <si>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</si>
  <si>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</si>
  <si>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</si>
  <si>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</si>
  <si>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</si>
  <si>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Vybudování zázemí pro vstup do Štoly č. 1 v Jáchymově
CZ.1.09/4.1.00/83.01257</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</si>
  <si>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</si>
  <si>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</si>
  <si>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</si>
  <si>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</si>
  <si>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</si>
  <si>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</si>
  <si>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</si>
  <si>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</si>
  <si>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</si>
  <si>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</si>
  <si>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</si>
  <si>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</si>
  <si>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</si>
  <si>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</si>
  <si>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</si>
  <si>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</si>
  <si>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</si>
  <si>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</si>
  <si>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</si>
  <si>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</si>
  <si>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</si>
  <si>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</si>
  <si>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VZ -  "Modernizace mostu ev.č.210-015 Mnichov"</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</si>
  <si>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</si>
  <si>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</si>
  <si>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</si>
  <si>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</si>
  <si>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</si>
  <si>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</si>
  <si>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</si>
  <si>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</si>
  <si>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</si>
  <si>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</si>
  <si>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</si>
  <si>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</si>
  <si>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neprovedení VŘ na dodavatele - vícepráce nad rámec smlouvy</t>
  </si>
  <si>
    <t>Vyčíslení úspěchů obrany</t>
  </si>
  <si>
    <t>v %</t>
  </si>
  <si>
    <t>sl. 16 (sl.17/sl.10)</t>
  </si>
  <si>
    <t>sl. 17 (sl.11-sl.10)</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</si>
  <si>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</si>
  <si>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</si>
  <si>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chybné přihlášení zaměstnanců k účasti na sociálním pojištění, chybné vyplnění údajů na oznámení o nástupu do zaměstnání, nesprávné stanovení vyměřovacího základu pro odvod pojistného</t>
  </si>
  <si>
    <t>Zvýšení akceschopnosti zdravotnické záchranné služby Karlovarského kraje 
CZ.1.06/3.4.00/23.0929</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</si>
  <si>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</si>
  <si>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</si>
  <si>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</si>
  <si>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úhrada výdaje v EUR - měl být zvolen kurz použitý při převodu  ze zvl.účtu projektu</t>
  </si>
  <si>
    <t>1.12.2011 -30.11.2015
finančně ukončen 16.3.2016</t>
  </si>
  <si>
    <t>Gymnázium a obchodní akademie Mariánské Lázně</t>
  </si>
  <si>
    <t>Výzva č. 56 - GOAML
CZ.1.07/1.1.00/56.0586</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</si>
  <si>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</si>
  <si>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</si>
  <si>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</si>
  <si>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</si>
  <si>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1.9.2013-31.10.2014</t>
  </si>
  <si>
    <t>10.1.2013-31.12.2014</t>
  </si>
  <si>
    <t>Cíl 3 ČR - Sasko</t>
  </si>
  <si>
    <t>kurzová ztráta</t>
  </si>
  <si>
    <t>Výdaje v rámci technické pomoci na činnost KK jako regionálního subjektu (Cíl 3 Sasko 2007 - 2013)</t>
  </si>
  <si>
    <t xml:space="preserve">19.12.2007-31.12.2015 </t>
  </si>
  <si>
    <t>Česko-bavorský   geopark – přírodní dědictví jako šance pro region</t>
  </si>
  <si>
    <t>Ing. Eva Valjentová</t>
  </si>
  <si>
    <t xml:space="preserve">porušení zásady rovného zacházení, diskriminace, změnu v zadávacím řízení, kdy původně bylo požadováno ISO 9001, ale během ZŘ bylo od požadavku upuštěno, -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</si>
  <si>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t>překročení schválené finanční částky</t>
  </si>
  <si>
    <t>21.1.2014 -31.12.2015
15.4.2016 finančně ukončen</t>
  </si>
  <si>
    <t>nezpůsobilé výdaje - zpracování projektové dokumentace v přípravné fázi projektu, bankovní poplatky, srážková daň z úroků, výdaj za dopravu autobusem, kurzové ztráty</t>
  </si>
  <si>
    <t>MŠMT nesrovnalost/
FÚ 
odvod za porušení rozp. kázně</t>
  </si>
  <si>
    <t>2011 - 31.12.2013</t>
  </si>
  <si>
    <t>23.1.2012 podány námitky proti kontrolním zjištěním z veřejnosprávní kontroly; finanční postih nebyl uplatněn</t>
  </si>
  <si>
    <t>OPVK</t>
  </si>
  <si>
    <t xml:space="preserve">GG OPVK - Podpora nabídky dalšího vzdělávání v Karlovarském kraji
CZ.1.07/3.2.12 </t>
  </si>
  <si>
    <t>27.10.2009 - 31.12.2015</t>
  </si>
  <si>
    <t>FÚ 
penále</t>
  </si>
  <si>
    <t>MŠMT 
odvod za porušení rozpočtové kázně</t>
  </si>
  <si>
    <t>pochybení ze strany příjemce grantového projektu nikoli KK</t>
  </si>
  <si>
    <t>PhDr. Josef Novotný</t>
  </si>
  <si>
    <t>přezkoumání postupu při zadávání VZ - rentgeny</t>
  </si>
  <si>
    <t>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t>
  </si>
  <si>
    <t>Pozn.:</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</si>
  <si>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</si>
  <si>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</si>
  <si>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t>ÚOHS 
pokuta</t>
  </si>
  <si>
    <t>Implementace a péče o území soustavy Natura 2000 v Karlovarském kraji  - Evropsky významná lokalita Doupovské hory
CZ.1.02/6.1.00/14.24909</t>
  </si>
  <si>
    <t>15.8.2014 - 31.12.2015</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</si>
  <si>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</si>
  <si>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</si>
  <si>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</si>
  <si>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</si>
  <si>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</si>
  <si>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</si>
  <si>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</si>
  <si>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</si>
  <si>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nesprávné vyčíslení výše způsobilých výdajů - spotřeba PHM a kurzová ztráta</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</si>
  <si>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</si>
  <si>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Dopravní terminál Sokolov
CZ.1.09/3.2.00/17.00307</t>
  </si>
  <si>
    <t>bez zjištění</t>
  </si>
  <si>
    <t xml:space="preserve">část 7 - Endoskopické vybavení (katalogové listy v nabídce vítězného uchazeče doložen v angl. Jazyce, zákon předepisuje český jazyk; zakázka byla neoprávněně sloučena, čímž došlo k diskriminaci)
</t>
  </si>
  <si>
    <t>široké vymezení předmětu veřejné zakázky; 
TDS - fakturované výdaje nejsou v souladu s nabídkou</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</si>
  <si>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</si>
  <si>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
zadavatel neprodloužil lhůtu pro podání nabídek vzhledem k doplnění zadávací dokumentace
neúplný požadavek na prokázání kvalifikačních předpokladů - požadavky na prokázání referencí
porušení zásady transparentnosti při uveřejňování dokumentů, neoprávněné dělení zakázky, zákazu diskriminace a rovného zacházení s uchazeči
součásti nabídky založeny mimo spis nabídky</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</si>
  <si>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</si>
  <si>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</si>
  <si>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</si>
  <si>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</si>
  <si>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</si>
  <si>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přezkoumání postupu při zadávání VZ - akutní péče</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</si>
  <si>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</si>
  <si>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</si>
  <si>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</si>
  <si>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17.2.2014 - 28.2.2019</t>
  </si>
  <si>
    <t>audit operace</t>
  </si>
  <si>
    <t>22.1.2009 - 30.9.2011
23.2.2017 finálně uzavřen</t>
  </si>
  <si>
    <t>ÚRR</t>
  </si>
  <si>
    <t>kontrola monitorovací zprávy o zajištění udržitelnosti</t>
  </si>
  <si>
    <t>část 10 - Mikrobiologie (zakázka byla neoprávněně sloučena, čímž došlo k diskriminaci, neboť  předmět plnění umožňoval zakázku rozdělit na více menších zakázek)</t>
  </si>
  <si>
    <t>část 14 - Inkubátory  (zakázka byla neoprávněně sloučena, čímž došlo k diskriminaci, neboť  předmět plnění umožňoval zakázku rozdělit na více menších zakázek)</t>
  </si>
  <si>
    <t>nedodržení zásad zákazu diskriminace při zadávání části 1 "Lůžka a anesteziologie" a části 2 "Ohřevy" (u obou částí došlo k neoprávněné sloučení předmětů zakázek, neboť předmět plnění umožňoval zakázku rozdělit na několik menších)</t>
  </si>
  <si>
    <t>Administrátor projektu</t>
  </si>
  <si>
    <t>sl.11</t>
  </si>
  <si>
    <t>sl.14</t>
  </si>
  <si>
    <t>OIGS</t>
  </si>
  <si>
    <t>OŠMT</t>
  </si>
  <si>
    <t>OKŘÚ</t>
  </si>
  <si>
    <t>OPŘI</t>
  </si>
  <si>
    <t>OKPPLaCR</t>
  </si>
  <si>
    <t>OZDR</t>
  </si>
  <si>
    <t>18.1.2017 CRR Protokol o kontrole - nezpůsobilý výdaj vztahující se k publicitě, vyjádření na CRR odesláno dne 30.1.2017; změna zapracována, CRR souhlasí se změnou v rozpočtu na položce - 0,-Kč - ponížení způsobilých výdajů</t>
  </si>
  <si>
    <t>ORR</t>
  </si>
  <si>
    <t>OŽP</t>
  </si>
  <si>
    <t>Ing. Václav Jakubík</t>
  </si>
  <si>
    <t>APDM, p.o.</t>
  </si>
  <si>
    <t>bfz – vzdělávací akademie, s.r.o.</t>
  </si>
  <si>
    <t>na ÚOHS předána dokumentace k přezkoumání veřejné zakázky - nebyly shledány důvody pro zahájení správního řízení</t>
  </si>
  <si>
    <t>nejedná se o projekt</t>
  </si>
  <si>
    <t xml:space="preserve">REDI-regionalistika, ekologie,
Developing. Investice, spol. s r.o. </t>
  </si>
  <si>
    <t>Olivius s.r.o.</t>
  </si>
  <si>
    <t>Ing. Josef Vacek - fyzická osoba podnikatelská - administrace projektu</t>
  </si>
  <si>
    <t>GOAML, p.o.</t>
  </si>
  <si>
    <t>ÚOHS předána dokumentace k přezkoumání veřejné zakázky
část 8 - Centrifuga (certifikát v nabídce vítězného uchazeče doložen v angl. Jazyce, zákon předepisuje český jazyk)</t>
  </si>
  <si>
    <t>registrační číslo</t>
  </si>
  <si>
    <t>obdržené výzvy</t>
  </si>
  <si>
    <t>rozdíl</t>
  </si>
  <si>
    <t>PO5</t>
  </si>
  <si>
    <t>PO6</t>
  </si>
  <si>
    <t>PO7</t>
  </si>
  <si>
    <t>PO13</t>
  </si>
  <si>
    <t>PO14</t>
  </si>
  <si>
    <t>PO15</t>
  </si>
  <si>
    <t>Srovnání očekávných výzev a obdržených výzev KSÚS, p.o. za neodečtení příjmů z výzisků</t>
  </si>
  <si>
    <t>očekávaná výzvy</t>
  </si>
  <si>
    <t>III/21047 Modernizace silnice Nejdek - Pernink 
CZ.1.09/3.1.00/67.01111</t>
  </si>
  <si>
    <t>Oblast zacílení projektu</t>
  </si>
  <si>
    <t>sl.12</t>
  </si>
  <si>
    <t>sl.13 (sl. 14 + sl.15)</t>
  </si>
  <si>
    <t>sl.15</t>
  </si>
  <si>
    <t>sl.16 (sl.13/sl.12)</t>
  </si>
  <si>
    <t>sl.17 (sl. 13/sl.7)</t>
  </si>
  <si>
    <t>sl.18</t>
  </si>
  <si>
    <t>kultura</t>
  </si>
  <si>
    <t>doprava</t>
  </si>
  <si>
    <t>školství</t>
  </si>
  <si>
    <t>lidské zdroje</t>
  </si>
  <si>
    <t>sociální oblast</t>
  </si>
  <si>
    <t>životní prostředí</t>
  </si>
  <si>
    <t>informatika</t>
  </si>
  <si>
    <t>technická pomoc</t>
  </si>
  <si>
    <t>zdravotnictví</t>
  </si>
  <si>
    <t>Financování asistentů pedagoga pro děti, žáky a studenty se zdravotním postižením a pro děti, žáky a studenty se sociálním znevýhodněním na rok 2014 - modul B</t>
  </si>
  <si>
    <t>podpora škol, které realizují inkluzivní vzdělávání žáků se znevýhodněním v roce 2014</t>
  </si>
  <si>
    <t>Rozvojový program MŠMT</t>
  </si>
  <si>
    <t>ve lhůtě do 30 dnů nevrátil DS na účet MŠMT finanční prostředky, které příslušná právnická osoba vrátila do rozpočtu KK</t>
  </si>
  <si>
    <t>xxx</t>
  </si>
  <si>
    <r>
      <rPr>
        <b/>
        <sz val="22"/>
        <rFont val="Calibri"/>
        <family val="2"/>
        <charset val="238"/>
        <scheme val="minor"/>
      </rPr>
      <t>Přehled</t>
    </r>
    <r>
      <rPr>
        <b/>
        <sz val="22"/>
        <color theme="1"/>
        <rFont val="Calibri"/>
        <family val="2"/>
        <charset val="238"/>
        <scheme val="minor"/>
      </rPr>
      <t xml:space="preserve"> finančních postihů u projektů financovaných z prostředků EU včetně jiných zdrojů - Karlovarský kraj</t>
    </r>
  </si>
  <si>
    <t>Přehled finančních postihů (odvodů, korekcí a pokut) u projektů spolufinancovaných z EU včetně jiných zdrojů od roku 2008</t>
  </si>
  <si>
    <t>SFŽP</t>
  </si>
  <si>
    <t>nevedení u všech prvotních účetních záznamů oddělené účtování od svého vlastního účetnictví</t>
  </si>
  <si>
    <r>
      <rPr>
        <b/>
        <sz val="22"/>
        <rFont val="Calibri"/>
        <family val="2"/>
        <charset val="238"/>
      </rPr>
      <t>Přehled</t>
    </r>
    <r>
      <rPr>
        <b/>
        <sz val="22"/>
        <color indexed="8"/>
        <rFont val="Calibri"/>
        <family val="2"/>
        <charset val="238"/>
      </rPr>
      <t xml:space="preserve"> finančních postihů u projektů financovaných z prostředků EU včetně jiných zdrojů - příspěvkové organizace a KKN a.s.</t>
    </r>
  </si>
  <si>
    <r>
      <t xml:space="preserve">rozhodnutí o pokutě z 13.1.2014; KKN a.s. pokutu uhradila
</t>
    </r>
    <r>
      <rPr>
        <b/>
        <sz val="11"/>
        <color indexed="8"/>
        <rFont val="Calibri"/>
        <family val="2"/>
        <charset val="238"/>
      </rPr>
      <t>KONEČNÝ STAV - ULOŽENÁ POKUTA JE DEFINITIVNÍ</t>
    </r>
  </si>
  <si>
    <r>
      <t xml:space="preserve">30.1.2015 si ÚOHS vyžádal dokumentaci, 9.2.2015 zasláno na ÚOHS stanovisko k podanému podnětu
3.8.2015 Výsledek šetření UOHS - nebyly shledány důvody pro zahájení spor.řízení
</t>
    </r>
    <r>
      <rPr>
        <b/>
        <sz val="11"/>
        <color indexed="8"/>
        <rFont val="Calibri"/>
        <family val="2"/>
        <charset val="238"/>
      </rPr>
      <t>KONEČNÝ STAV - ŠETŘENÍ ÚOHS BYLO BEZDŮVODNÉ</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</si>
  <si>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indexed="8"/>
        <rFont val="Calibri"/>
        <family val="2"/>
        <charset val="238"/>
      </rPr>
      <t>PŘÍPRAVA NÁVRHU NA SPOR Z VEŘEJNOPRÁVNÍ SMLOUVY PRO PENĚŽITÉ PLNĚNÍ</t>
    </r>
  </si>
  <si>
    <r>
      <t xml:space="preserve">6.10.2015 zastaveno správní řízení ÚOHS - nebyly zjištěny důvody pro uložení sankce
</t>
    </r>
    <r>
      <rPr>
        <b/>
        <sz val="11"/>
        <color indexed="8"/>
        <rFont val="Calibri"/>
        <family val="2"/>
        <charset val="238"/>
      </rPr>
      <t>KONEČNÝ STAV - ŠETŘENÍ ÚOHS BYLO BEZDŮVODNÉ</t>
    </r>
  </si>
  <si>
    <r>
      <t xml:space="preserve">FÚ odvod - datum úhrady 7/2013, FÚ penále - datum úhrady 7/2013, FÚ úrok z posečkání za odvod a penále - datum úhrady 9/2013, FÚ odvod - doplatek - datum úhrady 8/2013
</t>
    </r>
    <r>
      <rPr>
        <b/>
        <sz val="11"/>
        <color indexed="8"/>
        <rFont val="Calibri"/>
        <family val="2"/>
        <charset val="238"/>
      </rPr>
      <t xml:space="preserve">KONEČNÝ STAV - PROTI KRÁCENÍ NEJSOU JIŽ ŽÁDNÉ MOŽNOSTI OBRANY
</t>
    </r>
    <r>
      <rPr>
        <sz val="11"/>
        <color indexed="8"/>
        <rFont val="Calibri"/>
        <family val="2"/>
        <charset val="238"/>
      </rPr>
      <t xml:space="preserve">18.1.2017 doručeno usnesení o zamítnutí odvolání ve věci rozsudku nad osobami, které se dopustili podvodu při realizaci tohoto a dalších projektů. Kromě trestů odnětí svobody jim byl uložen trest náhrady škody. Vzhledem k tomu, že výše soudem uznané náhrady v trestním řízení je podle ISŠ Cheb nižší, než reálná způsobená škoda, odkázal Vrchní soud školu na občanskoprávní spor. Ředitel školy Mgr. Bc. Mašek nyní vede konzultace s právní kanceláří ohledně zvažovaného občanskoprávní řízení.
</t>
    </r>
    <r>
      <rPr>
        <b/>
        <sz val="11"/>
        <color indexed="8"/>
        <rFont val="Calibri"/>
        <family val="2"/>
        <charset val="238"/>
      </rPr>
      <t>PROBÍHAJÍ KONZULTACE MEZI ŘEDITELEM ŠKOLY A PRÁVNÍ KANCELÁŘÍ O ZAHÁJENÍ OBČANSKOPRÁVNÍHO SPORU</t>
    </r>
  </si>
  <si>
    <r>
      <t xml:space="preserve">Dle Protokolu o kontrole RRSZ 24348/2015 chybně vyplacena II.etapa projektu, proto bude zahájeno daňové řízení (na předchozí část shodného pochybení provedena korekce) - v rámci vyřízení námitek k protokolu vyhověno v plném rozsahu
</t>
    </r>
    <r>
      <rPr>
        <b/>
        <sz val="11"/>
        <color indexed="8"/>
        <rFont val="Calibri"/>
        <family val="2"/>
        <charset val="238"/>
      </rPr>
      <t>KONEČNÝ STAV - BEZ ZJIŠTĚNÍ</t>
    </r>
  </si>
  <si>
    <r>
      <t xml:space="preserve">pracovní skupině pro finanční postihy poskytnuty informace až při vyúčtování projektu, aktuálně zjišťován podíl administrátora dotace na pochybení a důvody dalších pochybení, zpracovávání závěrečného vyúčtování projektu
</t>
    </r>
    <r>
      <rPr>
        <b/>
        <sz val="11"/>
        <color indexed="8"/>
        <rFont val="Calibri"/>
        <family val="2"/>
        <charset val="238"/>
      </rPr>
      <t>KONEČNÝ STAV - PROTI KRÁCENÍ JIŽ NENÍ PŘÍPUSNÁ DALŠÍ OBRANA, ODBOR KULTURY PŘIPRAVUJE VYÚČTOVÁNÍ PROJEKTU PRO RKK A ZKK</t>
    </r>
  </si>
  <si>
    <r>
      <t xml:space="preserve">Informace o projektu a udělené sankci byly předány pracovní skupině pro řešení finančních postihů 7. 3. 2017. Podle dostupných informací se škola proti krácení nebránila, pouze k připomínkám k monitorovací zprávě ve které poskytovatel dotace konstatoval porušení pravidel pro veřejnou zakázku zaslala své vyjádření.
</t>
    </r>
    <r>
      <rPr>
        <b/>
        <sz val="11"/>
        <color indexed="8"/>
        <rFont val="Calibri"/>
        <family val="2"/>
        <charset val="238"/>
      </rPr>
      <t>KONEČNÝ STAV - PROTI KRÁCENÍ JIŽ NENÍ PŘÍPUSTNÁ DALŠÍ OBRANA. VYÚČTOVÁNÍ PROJEKTU PROVEDENO MATERIÁLY č. RK 312/03/14 ze dne 24. 3. 2014 a v ZKK usnesením č. ZK 121/04/14 ze dne 24. 4. 2014</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</si>
  <si>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</si>
  <si>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</si>
  <si>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</si>
  <si>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Zateplení obvodového pláště budovy a výměna části oken budovy Domova pro seniory v Lázních Kynžvart, příspěvkové organizace</t>
  </si>
  <si>
    <t>OPŽP</t>
  </si>
  <si>
    <t>výzva</t>
  </si>
  <si>
    <t>Domov pro seniory v Lázních Kynžvart, p.o.</t>
  </si>
  <si>
    <t>Integrovaná střední škola Cheb, p.o.</t>
  </si>
  <si>
    <t>Zateplení a výměna zdroje tepla čp. 119, ISŠ Cheb</t>
  </si>
  <si>
    <t>výzva k vrácení prostředků za překročení délky realizace projektu o 18 dní, neboť kolaudační souhlas byl vydán až dne 18.6.2014.
Částka odpovídá 1% z dotace poskytnuté MŽP</t>
  </si>
  <si>
    <t>výzva k vrácení prostředků za překročení délky realizace projektu o 13 dní, neboť kolaudační souhlas byl vydán až dne 13.1.2014.
Částka odpovídá 1% z dotace poskytnuté MŽP</t>
  </si>
  <si>
    <t>OPTP</t>
  </si>
  <si>
    <t>2015-2017</t>
  </si>
  <si>
    <t>KARP</t>
  </si>
  <si>
    <t>nebyla naplněna podmínka adekvátního nároku dovolené zohledňující zapojení zaměstnance do realizace projektu</t>
  </si>
  <si>
    <t>MŽP
odvod za porušení rozpočtové kázně</t>
  </si>
  <si>
    <t>ve stanoveném termínu nedošlo k vyhlášení Evropsky významných lokalit za zvláště chráněná území</t>
  </si>
  <si>
    <t>Podpora činnosti Regionální stálé konference Karlovarského kraje 2015-2017
reg.č.:CZ.08.1.125/0.0/0.0/15_003/0000069</t>
  </si>
  <si>
    <t>Nestůj a pojď II.
CZ.03.1.49/0.0/0.0/15_116/0001769</t>
  </si>
  <si>
    <t>region</t>
  </si>
  <si>
    <t>Operační program Zaměstnanost</t>
  </si>
  <si>
    <t>za pronájem prostor pro potřeby projektu byla nárokována vyšší částka, než na jakou byla faktura vystavena</t>
  </si>
  <si>
    <t>Clara III: Rozvoj společné partnerské spolupráce veřejné správy v česko-saském regionu</t>
  </si>
  <si>
    <t>Cíl 2 ČR - Sasko</t>
  </si>
  <si>
    <t>fa č. 16/2016 - neuznatelný výdaj - výstupem je dokument, jehož obsah tvoří převážně kompilace dostupných informací z programové dokumentace</t>
  </si>
  <si>
    <t>1.10.2016-30.9.2019</t>
  </si>
  <si>
    <t>Ing. Josef Janů</t>
  </si>
  <si>
    <t>1.5.2016 - 31.10.2018</t>
  </si>
  <si>
    <t xml:space="preserve">VZ "Realizace stavby "Centralizace lékařské péče v nemocnici v Karlových Varech" </t>
  </si>
  <si>
    <t>porušení zásady transparentnosti § 6 ZVZ - požadavek na dispozici s obalovnou - 10 % z VZ</t>
  </si>
  <si>
    <t>porušení zásady transparentnosti § 6 ZVZ - požadavek na dispozici s obalovnou - 5 % Z VZ</t>
  </si>
  <si>
    <t>rekonstrukce analytické laboratoře - diky  havarijnímu stavu staré budovy Střední uměleckoprůmyslové školy K.Vary nelze v době udržitelnosti projektu laboratoř  využívat</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</si>
  <si>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</si>
  <si>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Atlas zajímavostí v Karlovarském kraji 
CZ.04.1.05/4.132.1/1795
v rámci grantového schématu
Podpora místních a regionálních služeb cestovního ruchu v KK pro veřejné subjekty
CZ.04.1.05/4.132.1</t>
  </si>
  <si>
    <t xml:space="preserve">ÚRR 
penále </t>
  </si>
  <si>
    <r>
      <t xml:space="preserve">datum úhrady  2/2013
Jedná se o konečnou výši finančního postihu dle aktuálně známých a předložených informací pracovní skupině.
</t>
    </r>
    <r>
      <rPr>
        <b/>
        <sz val="11"/>
        <rFont val="Calibri"/>
        <family val="2"/>
        <charset val="238"/>
        <scheme val="minor"/>
      </rPr>
      <t>V současné době již další kroky obrany nebudou uplatňovány.</t>
    </r>
    <r>
      <rPr>
        <sz val="11"/>
        <rFont val="Calibri"/>
        <family val="2"/>
        <charset val="238"/>
        <scheme val="minor"/>
      </rPr>
      <t xml:space="preserve">
</t>
    </r>
    <r>
      <rPr>
        <b/>
        <sz val="11"/>
        <rFont val="Calibri"/>
        <family val="2"/>
        <charset val="238"/>
        <scheme val="minor"/>
      </rPr>
      <t>KONEČNÝ STAV</t>
    </r>
  </si>
  <si>
    <r>
      <t xml:space="preserve">rozhodnutím z 29.7.2013 bylo penále prominuto v plné výši
</t>
    </r>
    <r>
      <rPr>
        <b/>
        <sz val="11"/>
        <rFont val="Calibri"/>
        <family val="2"/>
        <charset val="238"/>
        <scheme val="minor"/>
      </rPr>
      <t>KONEČNÝ STAV - POSTIH ZRUŠEN</t>
    </r>
  </si>
  <si>
    <r>
      <t xml:space="preserve">datum úhrady  3/2013
</t>
    </r>
    <r>
      <rPr>
        <b/>
        <sz val="11"/>
        <rFont val="Calibri"/>
        <family val="2"/>
        <charset val="238"/>
        <scheme val="minor"/>
      </rPr>
      <t>KONEČNÝ STAV - ÚROK Z POSEČKÁNÍ UHRAZEN</t>
    </r>
  </si>
  <si>
    <r>
      <t xml:space="preserve">17.3.2014 oznámení o zahájení daňového řízení, 22.4.2014 vyjádření ve věci daňového řízení, 16.9.2014 PV ve výši 81.346.508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t>
    </r>
    <r>
      <rPr>
        <b/>
        <sz val="11"/>
        <rFont val="Calibri"/>
        <family val="2"/>
        <charset val="238"/>
        <scheme val="minor"/>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</si>
  <si>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charset val="238"/>
        <scheme val="minor"/>
      </rPr>
      <t>KONEČNÝ STAV - POSTIH ZRUŠEN</t>
    </r>
  </si>
  <si>
    <r>
      <t xml:space="preserve">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 Kč; 8.11.2016 FÚ vyrozumění o postoupení na Gener.fin.ředitelství; 12.9.2017 Rozhodnutí o prominutí daně - promíjí se odvod ve výši 8.505,- Kč; dne 7.11.2017 FÚ Rozhodnutí o přeplatku ve výši 8.50 Kč; dne 13.11.2017 FÚ vrátil prominutý odvod ve výši 8.505 Kč; škoda ve výši 1.501 Kč byla řešena jako škodní případ - nebude vymáháno
</t>
    </r>
    <r>
      <rPr>
        <b/>
        <sz val="11"/>
        <rFont val="Calibri"/>
        <family val="2"/>
        <charset val="238"/>
        <scheme val="minor"/>
      </rPr>
      <t xml:space="preserve">KONEČNÝ STAV - ŠKODA NEBUDE VYMÁHÁNA </t>
    </r>
  </si>
  <si>
    <r>
      <t xml:space="preserve">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
3.2.2017 Sdělení o prodloužení lhůty k vyřízení odvolání do 20.6.2017; Dne 22.6.2017 Rozhodnutí o odvolání - zamítá se; 12.9.2017 Rozhodnutí o prominutí daně - penále ve výši 1.501 Kč a 8.505 Kč se promíjí; dne 7.11.2017 FÚ Rozhodnutí o přeplatku celkem ve výši 10.006 Kč; dne 13.11.2017 FÚ vrátil prominuté penále celkem ve výši 10.006 Kč
</t>
    </r>
    <r>
      <rPr>
        <b/>
        <sz val="11"/>
        <rFont val="Calibri"/>
        <family val="2"/>
        <charset val="238"/>
        <scheme val="minor"/>
      </rPr>
      <t>KONEČNÝ STAV - PENÁLE VRÁCENO V PLNÉ VÝŠI</t>
    </r>
  </si>
  <si>
    <r>
      <t xml:space="preserve">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 Kč; 8.11.2016 FÚ vyrozumění o postoupení na Gener.fin.ředitelství; 12.9.2017 Rozhodnutí o prominutí daně - nepromíjí se odvod ve výši 11.771 Kč; ve výši 2.078 Kč - nebyla podávána žádost o prominutí z důvodu hospodárnosti; částka ve výši 13.849 Kč byla řešena jako škodní případ - nebude vymáháno
</t>
    </r>
    <r>
      <rPr>
        <b/>
        <sz val="11"/>
        <rFont val="Calibri"/>
        <family val="2"/>
        <charset val="238"/>
        <scheme val="minor"/>
      </rPr>
      <t>KONEČNÝ STAV - ŠKODA NEBUDE VYMÁHÁNA</t>
    </r>
  </si>
  <si>
    <r>
      <t xml:space="preserve">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2.078,- Kč a 9.830,- Kč z částky 11.771,- Kč; dne 7.11.2017 FÚ Rozhodnutí o přeplatku celkem ve výši 11.908,- Kč; dne 13.11.2017 FÚ vrátil prominuté penále ve výši 11.908,- Kč, částka ve výši 1.941,- Kč byla řešena jako škodní případ - nebude vymáháno
</t>
    </r>
    <r>
      <rPr>
        <b/>
        <sz val="11"/>
        <rFont val="Calibri"/>
        <family val="2"/>
        <charset val="238"/>
        <scheme val="minor"/>
      </rPr>
      <t xml:space="preserve">KONEČNÝ STAV - ŠKODA NEBUDE VYMÁHÁNA
</t>
    </r>
  </si>
  <si>
    <r>
      <t xml:space="preserve">datum úhrady 5/2012
</t>
    </r>
    <r>
      <rPr>
        <b/>
        <sz val="11"/>
        <rFont val="Calibri"/>
        <family val="2"/>
        <charset val="238"/>
        <scheme val="minor"/>
      </rPr>
      <t>KONEČNÝ STAV - ODVOD UHRAZEN</t>
    </r>
  </si>
  <si>
    <r>
      <t xml:space="preserve">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 12.9.2017 Rozhodnutí o prominutí daně - nepromíjí se odvod ve výši 12.746 Kč, ve výši 2.250  Kč se nepodávala žádost o prominutí z důvodu hospodárnosti, částka ve výši 14.996 Kč byla řešena jako škodní případ - nebude vymáhána
</t>
    </r>
    <r>
      <rPr>
        <b/>
        <sz val="11"/>
        <rFont val="Calibri"/>
        <family val="2"/>
        <charset val="238"/>
        <scheme val="minor"/>
      </rPr>
      <t>MŠMT ŘEŠÍ S FINANČNÍM ÚŘADEM (částku ve výši 597.901,60 Kč); 
ČÁSTKA VE VÝŠI 14.996 Kč NEBUDE VYMÁHANA</t>
    </r>
  </si>
  <si>
    <r>
      <t xml:space="preserve">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2.250 Kč a 10.656  Kč z částky 12.746 Kč; dne 7.11.2017 FÚ Rozhodnutí o přeplatku celkem ve výši 12.906 Kč; dne 13.11.2017 FÚ vrátil prominuté penále ve výši 12.906  Kč, částka ve výši 2.090 Kč byla řešena jako škodní případ - nebude vymáháno
</t>
    </r>
    <r>
      <rPr>
        <b/>
        <sz val="11"/>
        <rFont val="Calibri"/>
        <family val="2"/>
        <charset val="238"/>
        <scheme val="minor"/>
      </rPr>
      <t>KONEČNÝ STAV - ŠKODA NEBUDE VYMÁHÁNA</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</si>
  <si>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t>
    </r>
    <r>
      <rPr>
        <b/>
        <sz val="11"/>
        <rFont val="Calibri"/>
        <family val="2"/>
        <charset val="238"/>
        <scheme val="minor"/>
      </rPr>
      <t>ODVOLÁNÍ PROTI PV</t>
    </r>
  </si>
  <si>
    <r>
      <t xml:space="preserve">dne 5.12.2017 KK podal podnět na ÚOHS, správní poplatek ve výši 10.000 Kč uhrazen dne 22.11.2017; dne 4.1.2018 z ÚOHS - Oznámení o výsledku šetření podnětu - nezahájí správní řízení
</t>
    </r>
    <r>
      <rPr>
        <b/>
        <sz val="11"/>
        <rFont val="Calibri"/>
        <family val="2"/>
        <charset val="238"/>
        <scheme val="minor"/>
      </rPr>
      <t>NEBUDE ZAHÁJENO SPRÁVNÍ ŘÍZENÍ</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</si>
  <si>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t>
    </r>
    <r>
      <rPr>
        <b/>
        <sz val="11"/>
        <rFont val="Calibri"/>
        <family val="2"/>
        <charset val="238"/>
        <scheme val="minor"/>
      </rPr>
      <t>ODVOLÁNÍ PROTI PV</t>
    </r>
  </si>
  <si>
    <r>
      <t xml:space="preserve">dne 5.12.2017 KK podal podnět na ÚOHS, správní poplatek ve výši 10 tis. Kč uhrazen dne 22.11.2017; dne 4.1.2018 z ÚOHS - Oznámení o výsledku šetření podnětu - nezahájí správní řízení
</t>
    </r>
    <r>
      <rPr>
        <b/>
        <sz val="11"/>
        <rFont val="Calibri"/>
        <family val="2"/>
        <charset val="238"/>
        <scheme val="minor"/>
      </rPr>
      <t>NEBUDE ZAHÁJENO SPRÁVNÍ ŘÍZENÍ</t>
    </r>
  </si>
  <si>
    <r>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snížení na 33.000,-Kč, dne 13.2.2017 podán proti rozhodnutí rozklad; 18.4.2017 Rozhodnutí o rozkladu - zamítá se, RKK usnesením č. RK 518/05/17 ze dne 10.5.2017 schválila nepodání správní žaloby proti rozhodnutí o zamítnutí rozkladu, úhrada penále ve výši 33.000,- Kč dne 18.5.2017
</t>
    </r>
    <r>
      <rPr>
        <b/>
        <sz val="11"/>
        <rFont val="Calibri"/>
        <family val="2"/>
        <charset val="238"/>
        <scheme val="minor"/>
      </rPr>
      <t>ŠKODNÍ PŘÍPAD - UKONČEN (škoda nebude vymáhána)</t>
    </r>
  </si>
  <si>
    <r>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t>
    </r>
    <r>
      <rPr>
        <b/>
        <sz val="11"/>
        <rFont val="Calibri"/>
        <family val="2"/>
        <charset val="238"/>
        <scheme val="minor"/>
      </rPr>
      <t>KONEČNÝ STAV - ODVOD A PENÁLE UHRAZENO, PROMINUTÍ ZAMÍTNUTO</t>
    </r>
  </si>
  <si>
    <r>
      <t xml:space="preserve">28.7.2016 MV předalo podnět na ÚOHS, 8.8.2016 ÚOHS žádost o zaslání dokumentace, 10.8.2016 odeslána na ÚOHS dokumentace, 18.8.2016 sdělení ÚOHS, že se nebude podnětem zabývat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</si>
  <si>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27.11.2015 odeslána dokumentace na ÚOHS; 16.12.2015 Výsledek šetření ÚOHS - neshledal důvody pro zahájení správního řízení
</t>
    </r>
    <r>
      <rPr>
        <b/>
        <sz val="11"/>
        <rFont val="Calibri"/>
        <family val="2"/>
        <charset val="238"/>
        <scheme val="minor"/>
      </rPr>
      <t>ÚOHS - BEZ ZJIŠTĚNÍ</t>
    </r>
  </si>
  <si>
    <r>
      <t xml:space="preserve">24.6.2015 zasláno vyjádření a dokumentace na ÚOHS; 30.10.2015 Oznámení ÚOHS - neshledal důvody pro zahájení správního řízení
</t>
    </r>
    <r>
      <rPr>
        <b/>
        <sz val="11"/>
        <rFont val="Calibri"/>
        <family val="2"/>
        <charset val="238"/>
        <scheme val="minor"/>
      </rPr>
      <t xml:space="preserve">ÚOHS </t>
    </r>
    <r>
      <rPr>
        <sz val="11"/>
        <rFont val="Calibri"/>
        <family val="2"/>
        <charset val="238"/>
        <scheme val="minor"/>
      </rPr>
      <t xml:space="preserve">- </t>
    </r>
    <r>
      <rPr>
        <b/>
        <sz val="11"/>
        <rFont val="Calibri"/>
        <family val="2"/>
        <charset val="238"/>
        <scheme val="minor"/>
      </rPr>
      <t>BEZ ZJIŠTĚNÍ</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</si>
  <si>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t>
    </r>
    <r>
      <rPr>
        <b/>
        <sz val="11"/>
        <rFont val="Calibri"/>
        <family val="2"/>
        <charset val="238"/>
        <scheme val="minor"/>
      </rPr>
      <t>ODVOLÁNÍ PROTI PV NA ÚRR
ŽÁDOST O PROMINUTÍ ODVODU A DOSUD NEVYM.PENÁLE U ÚRR</t>
    </r>
  </si>
  <si>
    <r>
      <t xml:space="preserve">27.2.2014 odesláno odvolání proti platebnímu výměru; 14.5.2015 Rozhodnutí o odvolání, částečně vyhověno - sníženo na 940 Kč; 18.6.2015 uhrazeno penále ve výši 885 Kč;  23.9.2015 podána žádost o prominutí penále; 21.2.2017 Rozhodnutí o prominutí daně (penále) zamítá se 
</t>
    </r>
    <r>
      <rPr>
        <b/>
        <sz val="11"/>
        <rFont val="Calibri"/>
        <family val="2"/>
        <charset val="238"/>
        <scheme val="minor"/>
      </rPr>
      <t>KONEČNÝ STAV - ODVOD A PENÁLE UHRAZENO, PROMINUTÍ ZAMÍTNUTO</t>
    </r>
  </si>
  <si>
    <r>
      <t xml:space="preserve">7.8.2014 - Oznámení o nesrovnalosti a předání věci správci daně - z MŠMT; 
25.4.2016 - Oznámení z MŠMT, trvá na nesrovnalosti a věc předá opětovně na FÚ
</t>
    </r>
    <r>
      <rPr>
        <b/>
        <sz val="11"/>
        <rFont val="Calibri"/>
        <family val="2"/>
        <charset val="238"/>
        <scheme val="minor"/>
      </rPr>
      <t>MŠMT ŘEŠÍ S FINANČNÍM ÚŘADEM</t>
    </r>
  </si>
  <si>
    <r>
      <t xml:space="preserve">oznámení o udělení korekce z 22.9.2014; rozhodnutí o námitkách ze dne 5.12.2014 - neakceptovány; 30.5.2015 MŽP zaslalo podnět na FÚ (upřesnění částky);
vyúčtování projektu v RKK dne 13.11.2017, č.RK 1374/11/17
</t>
    </r>
    <r>
      <rPr>
        <b/>
        <sz val="11"/>
        <rFont val="Calibri"/>
        <family val="2"/>
        <charset val="238"/>
        <scheme val="minor"/>
      </rPr>
      <t>MŽP ŘEŠÍ S FINANČNÍM ÚŘADEM; BUDE ŘEŠENO JAKO ŠKODNÍ PŘÍPAD</t>
    </r>
  </si>
  <si>
    <r>
      <t xml:space="preserve">1.3.2016 výzva ÚOHS k zaslání dokumentace k VZ01 "Zavedení datových skladů" a vyjádřit se k podnětu;
9.3.2016 KK se vyjádřil k podnětu a zaslal dokumentaci na ÚOHS;
7.4.2016 KK obdržel z ÚOHS výsledek šetření podnětu - bez zjištění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</si>
  <si>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POKUTA UHRAZENA</t>
    </r>
  </si>
  <si>
    <r>
      <t xml:space="preserve">7.9.2016 žádost ÚOHS k zaslání dokumentace (u VZ - Akutní péče); 15.9.2016 zaslané dokumenty a stanovisko; 27. 9.2019 Oznámení z ÚOHS bez zjištění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</si>
  <si>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rozhodnutím z 3.9.2014 zamítnuto odvolání proti PV; datum úhrady 23.10.2014; 29.10.2014 byla podána správní žaloba; 26.10.2015 a 14.1.2016 Rozsudek zamítnutí správních žalob, kasační stížnosti KK podávat nebude - viz RK 1145/11/15 a RK 18/01/16;
24.3.2016 Gen.fin.řed.Praha-Rozhodnutí o prominutí odvodu ve výši 41.203 Kč, uhrazeno 54.937 Kč, prominutá část vrácena na účet KK v 4/2016</t>
    </r>
    <r>
      <rPr>
        <b/>
        <sz val="11"/>
        <rFont val="Calibri"/>
        <family val="2"/>
        <charset val="238"/>
        <scheme val="minor"/>
      </rPr>
      <t xml:space="preserve">
KONEČNÝ STAV - ODVOD ČÁSTEČNÉ PROMINUT</t>
    </r>
  </si>
  <si>
    <r>
      <t>datum úhrady 17.12.2014;
24.3.2016 Gen.fin.řed.Praha-Rozhodnutí o prominutí penále ve výši 52.387 Kč, uhrazeno 54.937 Kč, prominutá část vrácena na účet KK v 4/2016</t>
    </r>
    <r>
      <rPr>
        <b/>
        <sz val="11"/>
        <rFont val="Calibri"/>
        <family val="2"/>
        <charset val="238"/>
        <scheme val="minor"/>
      </rPr>
      <t xml:space="preserve">
KONEČNÝ STAV - PENÁLE ČÁSTEČNĚ PROMINUTO</t>
    </r>
  </si>
  <si>
    <r>
      <t xml:space="preserve">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 Kč;
30.6.2016 - KK zaslal zpětvzetí správní žaloby a dne 11.7.2016 KK obdržel usnesení Krajského soudu v Plzni - řízení se zastavuje; 14.7.2016 vrácen soudní poplatek ve výši 2.000 Kč. Jedná se o konečnou výši finančního postihu dle aktuálně známých a předložených informací pracovní skupině.
</t>
    </r>
    <r>
      <rPr>
        <b/>
        <sz val="11"/>
        <rFont val="Calibri"/>
        <family val="2"/>
        <charset val="238"/>
        <scheme val="minor"/>
      </rPr>
      <t>V současné době již další kroky obrany nebudou uplatňovány.</t>
    </r>
    <r>
      <rPr>
        <sz val="11"/>
        <rFont val="Calibri"/>
        <family val="2"/>
        <charset val="238"/>
        <scheme val="minor"/>
      </rPr>
      <t xml:space="preserve">
</t>
    </r>
    <r>
      <rPr>
        <b/>
        <sz val="11"/>
        <rFont val="Calibri"/>
        <family val="2"/>
        <charset val="238"/>
        <scheme val="minor"/>
      </rPr>
      <t>KONEČNÝ STAV</t>
    </r>
  </si>
  <si>
    <t xml:space="preserve">nedodržení lhůty 15 dnů pro uveřejnění dodatku smlouvy o dílo </t>
  </si>
  <si>
    <r>
      <t xml:space="preserve">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(23.661.620 Kč)  
Odstoupení od projektu bylo schváleno RKK 1352/12/14. Vratka dotace uhrazena dne 20.2.2015 na účet poskytovatele.
Od projektu bylo odstoupeno, nelze se jakkoliv bránit.
</t>
    </r>
    <r>
      <rPr>
        <b/>
        <sz val="11"/>
        <color indexed="8"/>
        <rFont val="Calibri"/>
        <family val="2"/>
        <charset val="238"/>
      </rPr>
      <t>KONEČNÝ STAV - ODSTOUPENO OD PROJEKTU</t>
    </r>
  </si>
  <si>
    <r>
      <t xml:space="preserve">Dne 25.7.2017 z MF oznámení o auditu operace, dne 9.8.2017 z MF návrh zprávy o auditu operace, dne 14.8.2017 KK odeslal odpověď  k návrhu zprávy o auditu operace -  žádné připomínky, dne 15.8.2017 Zpráva o auditu operace - bez zjištění, z MMR dne 28.8.2017 návrh protokolu o kontrole, KK dne 1.9.2017 odeslal námitky k návrhu protokolu.
Dne 22.9.2017 byl doručen protokol o kontrole.
Dne 2.10.2017 KARP odeslal námitky proti zjištění v protokolu.
Dne 17.10.2017 doručeno vyřízení námitek, námitky byly zamítnuty.
</t>
    </r>
    <r>
      <rPr>
        <b/>
        <sz val="11"/>
        <color theme="1"/>
        <rFont val="Calibri"/>
        <family val="2"/>
        <charset val="238"/>
        <scheme val="minor"/>
      </rPr>
      <t>KONEČNÝ STAV - PROTI UHRAZENÉ VÝZVĚ NENÍ PŘÍPUSTNÁ DALŠÍ OBRANA. UHRAZENÍM VÝZVY NEVZNIKLA ŠKODA, NEBOŤ PŘEDMĚTNÉ FINANČNÍ PROSTŘEDKY NEMOHLY BÝT ZA ŽÁDNÝCH OKOLNOSTÍ ZPŮSOBILÝM VÝDEJ PROJEKTU</t>
    </r>
  </si>
  <si>
    <t>pochybení ve 3 veřejných zakázkách - dělení veřejných zakázek; chybný postup při zadávání víceprací</t>
  </si>
  <si>
    <t>podrobněji viz příloha č. 1 a č. 2</t>
  </si>
  <si>
    <t>viz usnesení č. ZKK 196/08/13 ze dne 19. 8. 2013</t>
  </si>
  <si>
    <t>viz součet sl. 4 v tabulce č. 1 (v součtu není zahrnut vratitelný přeplatek ve výši 39 092 619.25 Kč)</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</si>
  <si>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</si>
  <si>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t xml:space="preserve">uhrazeno
      387.193,00
</t>
    </r>
    <r>
      <rPr>
        <sz val="11"/>
        <color rgb="FF0070C0"/>
        <rFont val="Calibri"/>
        <family val="2"/>
        <charset val="238"/>
      </rPr>
      <t xml:space="preserve">podaná žádost o vratku ve výši </t>
    </r>
  </si>
  <si>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</si>
  <si>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u PO sl. 4 - nejedná se o součet sl. 5 a sl. 6, neboť u projektu PO_03 byl vyměřen a uhrazen odvod (sl. 5) ve vyšší částce, než je aktuální výše zjištěného pochybení (sl. 4), očekáváme vratku vratitelného přeplatku ve výši 39.092.619,25 Kč - z důvodu transparentnosti poskytovaných dat uvedeny veškeré údaje a částky, více k projektu v příloze č. 2</t>
  </si>
  <si>
    <r>
      <t xml:space="preserve">datum úhrady 7/2013
</t>
    </r>
    <r>
      <rPr>
        <b/>
        <sz val="11"/>
        <rFont val="Calibri"/>
        <family val="2"/>
        <charset val="238"/>
        <scheme val="minor"/>
      </rPr>
      <t>KONEČNÝ STAV - ODVOD UHRAZEN</t>
    </r>
  </si>
  <si>
    <r>
      <t xml:space="preserve">datum úhrady 9/2013
</t>
    </r>
    <r>
      <rPr>
        <b/>
        <sz val="11"/>
        <rFont val="Calibri"/>
        <family val="2"/>
        <charset val="238"/>
        <scheme val="minor"/>
      </rPr>
      <t>KONEČNÝ STAV - PENÁLE UHRAZENO</t>
    </r>
  </si>
  <si>
    <r>
      <t xml:space="preserve">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
</t>
    </r>
    <r>
      <rPr>
        <b/>
        <sz val="11"/>
        <rFont val="Calibri"/>
        <family val="2"/>
        <charset val="238"/>
        <scheme val="minor"/>
      </rPr>
      <t>MŠMT ŘEŠÍ S FINANČNÍM ÚŘADEM</t>
    </r>
  </si>
  <si>
    <r>
      <t xml:space="preserve">rozhodnutím z 27.8.2014 zamítnuto odvolání proti PV; datum úhrady 23.10.2014; 24.10.2014 byla podána správní žaloba; 9.10.2015 Rozsudek Krajského soudu v Plzni - správní žaloby se zamítají; kasační stížnost KK podávat nebude - viz RK 1145/11/15 z 2.11.2015;
</t>
    </r>
    <r>
      <rPr>
        <b/>
        <sz val="11"/>
        <rFont val="Calibri"/>
        <family val="2"/>
        <charset val="238"/>
        <scheme val="minor"/>
      </rPr>
      <t>24.3.2016 Gen.fin.řed.Praha - Rozhodnutí o prominutí odvodu ve výši 189.910 Kč, zaplaceno 253.214 Kč, prominutá část vrácena na účet KK v 4/2016
KONEČNÝ STAV - ČÁSTEČNÉ PROMINUTÍ ODVODU</t>
    </r>
  </si>
  <si>
    <r>
      <t xml:space="preserve">datum úhrady 17.12.2014;
</t>
    </r>
    <r>
      <rPr>
        <b/>
        <sz val="11"/>
        <rFont val="Calibri"/>
        <family val="2"/>
        <charset val="238"/>
        <scheme val="minor"/>
      </rPr>
      <t>24.3.2016 Gen.fin.řed.Praha - Rozhodnutí o prominutí penále ve výši 235.126 Kč, uhrazeno 246.056 Kč, prominutá část vrácena na účet KK v 4/2016
KONEČNÝ STAV - ČÁSTEČNÉ PROMINUTÍ PENÁLE</t>
    </r>
  </si>
  <si>
    <r>
      <t xml:space="preserve">datum úhrady 16.1.2015
</t>
    </r>
    <r>
      <rPr>
        <b/>
        <sz val="11"/>
        <rFont val="Calibri"/>
        <family val="2"/>
        <charset val="238"/>
        <scheme val="minor"/>
      </rPr>
      <t>KONEČNÝ STAV - ÚROK Z POSEČKÁNÍ UHRAZEN</t>
    </r>
  </si>
  <si>
    <r>
      <t xml:space="preserve">uhrazeno v 12/2012 a 2/2013; rozhodnutím z 13.5.2013 prominuto v plné výši; vráceno v plné výši 8/2013
</t>
    </r>
    <r>
      <rPr>
        <b/>
        <sz val="11"/>
        <rFont val="Calibri"/>
        <family val="2"/>
        <charset val="238"/>
        <scheme val="minor"/>
      </rPr>
      <t>KONEČNÝ STAV - POSTIH ZRUŠEN</t>
    </r>
  </si>
  <si>
    <r>
      <t xml:space="preserve">uhrazeno v 3/2013; rozhodnutím z 13.5.2013 prominuto v plné výši; vráceno v plné výši 8/2013
</t>
    </r>
    <r>
      <rPr>
        <b/>
        <sz val="11"/>
        <rFont val="Calibri"/>
        <family val="2"/>
        <charset val="238"/>
        <scheme val="minor"/>
      </rPr>
      <t>KONEČNÝ STAV - POSTIH ZRUŠEN</t>
    </r>
  </si>
  <si>
    <r>
      <t xml:space="preserve">uhrazeno v 1-2/2013; rozhodnutím z 17.7.2013 prominuto v plné výši; vráceno v plné výši 8/2013
</t>
    </r>
    <r>
      <rPr>
        <b/>
        <sz val="11"/>
        <rFont val="Calibri"/>
        <family val="2"/>
        <charset val="238"/>
        <scheme val="minor"/>
      </rPr>
      <t>KONEČNÝ STAV - POSTIH ZRUŠEN</t>
    </r>
  </si>
  <si>
    <r>
      <t xml:space="preserve">uhrazeno 3/2013; rozhodnutím z 17.7.2013 prominuto v plné výši; vráceno v plné výši 8/2013
</t>
    </r>
    <r>
      <rPr>
        <b/>
        <sz val="11"/>
        <rFont val="Calibri"/>
        <family val="2"/>
        <charset val="238"/>
        <scheme val="minor"/>
      </rPr>
      <t>KONEČNÝ STAV - POSTIH ZRUŠEN</t>
    </r>
  </si>
  <si>
    <r>
      <t xml:space="preserve">uhrazeno 7/2013; rozhodnutím z 20.3.2014 částečně prominuto; v 4/2014 vrácená částka ve výši 202 950,--Kč
</t>
    </r>
    <r>
      <rPr>
        <b/>
        <sz val="11"/>
        <rFont val="Calibri"/>
        <family val="2"/>
        <charset val="238"/>
        <scheme val="minor"/>
      </rPr>
      <t>KONEČNÝ STAV - ODVOD ČÁSTEČNĚ PROMINUT</t>
    </r>
  </si>
  <si>
    <r>
      <t xml:space="preserve">uhrazeno 9/2013; rozhodnutím z 20.3.2014 prominuto v plné výši; vráceno v plné výši 4/2013
</t>
    </r>
    <r>
      <rPr>
        <b/>
        <sz val="11"/>
        <rFont val="Calibri"/>
        <family val="2"/>
        <charset val="238"/>
        <scheme val="minor"/>
      </rPr>
      <t>KONEČNÝ STAV - POSTIH ZRUŠEN</t>
    </r>
  </si>
  <si>
    <r>
      <t xml:space="preserve">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t>
    </r>
    <r>
      <rPr>
        <b/>
        <sz val="11"/>
        <rFont val="Calibri"/>
        <family val="2"/>
        <charset val="238"/>
        <scheme val="minor"/>
      </rPr>
      <t>24.3.2016 Gen.fin.řed.Praha - Rozhodnutí o prominutí odvodu ve výši 40.982 Kč, uhrazeno 54.643 Kč, prominutá část vrácena na účet KK v 4/2016
KONEČNÝ STAV - ČÁSTEČNÉ PROMINUTÍ ODVODU</t>
    </r>
  </si>
  <si>
    <r>
      <t xml:space="preserve">datum úhrady 17.12.2014;
</t>
    </r>
    <r>
      <rPr>
        <b/>
        <sz val="11"/>
        <rFont val="Calibri"/>
        <family val="2"/>
        <charset val="238"/>
        <scheme val="minor"/>
      </rPr>
      <t>24.3.2016 Gen.fin.řed.Praha - Rozhodnutí o prominutí penále ve výši 52.107 Kč, uhrazeno 54.643 Kč, prominutá část vrácena na účet KK v 4/2016
KONEČNÝ STAV - ČÁSTEČNÉ PROMINUTÍ PENÁLE</t>
    </r>
  </si>
  <si>
    <r>
      <t xml:space="preserve">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 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podána dne 31.5.2017; 21.4.2017 z FÚ platební výměr na penále ve výši 979.098 Kč, uhrazen dne 26.4.2017
</t>
    </r>
    <r>
      <rPr>
        <b/>
        <sz val="11"/>
        <rFont val="Calibri"/>
        <family val="2"/>
        <charset val="238"/>
        <scheme val="minor"/>
      </rPr>
      <t>ŽÁDOST O PROMINUTÍ ODVODU A DOSUD NEVYM.PENÁLE NA GENER.FIN.ŘED.
SPRÁVNÍ ŽALOBA PROTI ROZHODNUTÍ O ODVOLÁNÍ - PV NA ODVOD</t>
    </r>
  </si>
  <si>
    <r>
      <t xml:space="preserve">10.5.2016 ÚRR Výzva k vrácení dotace dotčené nesrovnalostí, uhrazeno 24.5.2016;
schv.usn.č.RK 586/05/16
</t>
    </r>
    <r>
      <rPr>
        <b/>
        <sz val="11"/>
        <rFont val="Calibri"/>
        <family val="2"/>
        <charset val="238"/>
        <scheme val="minor"/>
      </rPr>
      <t>VÝZVA UHRAZENA</t>
    </r>
  </si>
  <si>
    <r>
      <t xml:space="preserve">oznamovacím dopisem ze dne 28.2.2013 byl projekt pozastaven z důvodů šetření nesrovnalostí;
</t>
    </r>
    <r>
      <rPr>
        <b/>
        <sz val="11"/>
        <rFont val="Calibri"/>
        <family val="2"/>
        <charset val="238"/>
        <scheme val="minor"/>
      </rPr>
      <t>PROJEKT POZASTAVEN</t>
    </r>
  </si>
  <si>
    <r>
      <t xml:space="preserve">ÚOHS neshledal důvod pro zahájení správního řízení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</si>
  <si>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8.12.2014 ukončena veřejnosprávní kontrola -  námitkám v plném rozsahu bylo vyhověno;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POSTIH ZRUŠEN</t>
    </r>
  </si>
  <si>
    <r>
      <t xml:space="preserve">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 dne 21.12.2017 byl řešen škodní případ; RKK dne 22.1.2018 usnesením č. RK 36/01/18 schválila, že škoda nebude vymáhána
</t>
    </r>
    <r>
      <rPr>
        <b/>
        <sz val="11"/>
        <rFont val="Calibri"/>
        <family val="2"/>
        <charset val="238"/>
        <scheme val="minor"/>
      </rPr>
      <t>KONEČNÝ STAV - ŠKODA NEBUDE VYMÁHÁNA</t>
    </r>
  </si>
  <si>
    <r>
      <t xml:space="preserve">4.11.2014 ukončena veřejnosprávní kontrola - námitkám v plném rozsahu vyhověno;
vyúčtování projektu ZK 473/12/15 ze dne 3.12.2015
</t>
    </r>
    <r>
      <rPr>
        <b/>
        <sz val="11"/>
        <rFont val="Calibri"/>
        <family val="2"/>
        <charset val="238"/>
        <scheme val="minor"/>
      </rPr>
      <t>KONEČNÝ STAV - POSTIH ZRUŠEN</t>
    </r>
  </si>
  <si>
    <r>
      <t xml:space="preserve">datum úhrady 2/2014
</t>
    </r>
    <r>
      <rPr>
        <b/>
        <sz val="11"/>
        <rFont val="Calibri"/>
        <family val="2"/>
        <charset val="238"/>
        <scheme val="minor"/>
      </rPr>
      <t>KONEČNÝ STAV - ODVOD UHRAZEN</t>
    </r>
  </si>
  <si>
    <r>
      <t xml:space="preserve">datum úhrady 2/2014;
27.8.2015 částečně prominuté penále ve výši 67.949 Kč
</t>
    </r>
    <r>
      <rPr>
        <b/>
        <sz val="11"/>
        <rFont val="Calibri"/>
        <family val="2"/>
        <charset val="238"/>
        <scheme val="minor"/>
      </rPr>
      <t>KONEČNÝ STAV - ČÁSTEČNĚ PROMINUTÉ PENÁLE UHRAZENO</t>
    </r>
  </si>
  <si>
    <r>
      <t xml:space="preserve">datum úhrady 12/2013
</t>
    </r>
    <r>
      <rPr>
        <b/>
        <sz val="11"/>
        <rFont val="Calibri"/>
        <family val="2"/>
        <charset val="238"/>
        <scheme val="minor"/>
      </rPr>
      <t>KONEČNÝ STAV - ODVOD UHRAZEN</t>
    </r>
  </si>
  <si>
    <r>
      <t xml:space="preserve">datum úhrady 1/2014; 
27.8.2015 částečně prominuté penále ve výši 10.635  Kč
</t>
    </r>
    <r>
      <rPr>
        <b/>
        <sz val="11"/>
        <rFont val="Calibri"/>
        <family val="2"/>
        <charset val="238"/>
        <scheme val="minor"/>
      </rPr>
      <t>KONEČNÝ STAV - ČÁSTEČNĚ PROMINUTÉ PENÁLE UHRAZENO</t>
    </r>
  </si>
  <si>
    <r>
      <t xml:space="preserve">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ZKRÁCENÍ DOTACE</t>
    </r>
  </si>
  <si>
    <r>
      <t xml:space="preserve">18.3.2016 z ÚRR č.j. RRSZ 3612/2016 Oznámení o zahájení kontroly;
23.3.2016 z ÚRR č.j. RRSZ 3756/2016 Protokol o kontrole
</t>
    </r>
    <r>
      <rPr>
        <b/>
        <sz val="11"/>
        <rFont val="Calibri"/>
        <family val="2"/>
        <charset val="238"/>
        <scheme val="minor"/>
      </rPr>
      <t>KONEČNÝ STAV - ZKRÁCENÍ DOTACE</t>
    </r>
  </si>
  <si>
    <r>
      <t xml:space="preserve">13.7.2016 žádost ÚOHS u VZ - rentgeny o zaslání dokumentace, KK dne 13.7.2016 dokumentaci zaslal a 19.7.2016 ÚOHS - bez zjištění
</t>
    </r>
    <r>
      <rPr>
        <b/>
        <sz val="11"/>
        <rFont val="Calibri"/>
        <family val="2"/>
        <charset val="238"/>
        <scheme val="minor"/>
      </rPr>
      <t>ÚOHS - BEZ ZJIŠTĚNÍ</t>
    </r>
  </si>
  <si>
    <r>
      <t xml:space="preserve">22.2.2016 Návrh zprávy o auditu operace z MF, 3.3.2016 KK zaslalo stanovisko, že s návrhem souhlasí; 14.4.2016 Zpráva o auditu operace z MF; dle vyúčtování v ZKK celková kurzová ztráta 40.274,50 Kč, další neuznatelné výdaje v projektu nebyly identifikovány
</t>
    </r>
    <r>
      <rPr>
        <b/>
        <sz val="11"/>
        <rFont val="Calibri"/>
        <family val="2"/>
        <charset val="238"/>
        <scheme val="minor"/>
      </rPr>
      <t>KONEČNÝ STAV - ZKRÁCENÍ DOTACE</t>
    </r>
  </si>
  <si>
    <r>
      <t xml:space="preserve">12.7.2016 se KK vyjádřil k předmětné věci na SFŽP; 5.10.2017 z MŽP Výzva k úhradě prostředků dotčených pochybením; RKK dne 23.10.2017 schválila úhradu výzvy, uhrazeno dne 30.10.2017
</t>
    </r>
    <r>
      <rPr>
        <b/>
        <sz val="11"/>
        <rFont val="Calibri"/>
        <family val="2"/>
        <charset val="238"/>
        <scheme val="minor"/>
      </rPr>
      <t>BYLO ŘEŠENO JAKO ŠKODNÍ PŘÍPAD</t>
    </r>
    <r>
      <rPr>
        <sz val="11"/>
        <rFont val="Calibri"/>
        <family val="2"/>
        <charset val="238"/>
        <scheme val="minor"/>
      </rPr>
      <t xml:space="preserve">
</t>
    </r>
  </si>
  <si>
    <r>
      <t xml:space="preserve">16.11.2016 z ÚRR Oznámení o zahájení kontroly; 8.2.2017 ÚRR Protokol o kontrole - bez zjištění
</t>
    </r>
    <r>
      <rPr>
        <b/>
        <sz val="11"/>
        <rFont val="Calibri"/>
        <family val="2"/>
        <charset val="238"/>
        <scheme val="minor"/>
      </rPr>
      <t>ÚRR PROTOKOL O KONTROLE - BEZ ZJIŠTĚNÍ</t>
    </r>
  </si>
  <si>
    <r>
      <t xml:space="preserve">RK 1001/09/15 a ZK 411/10/15 - zdůvodnění nezpůsobilých výdajů
</t>
    </r>
    <r>
      <rPr>
        <b/>
        <sz val="11"/>
        <rFont val="Calibri"/>
        <family val="2"/>
        <charset val="238"/>
        <scheme val="minor"/>
      </rPr>
      <t>KONEČNÝ STAV - NEZPŮSOBILÉ VÝDAJE ZDŮVODNĚNY</t>
    </r>
  </si>
  <si>
    <r>
      <t xml:space="preserve">RK 1000/09/15 a ZK 410/10/15 - zdůvodnění nezpůsobilých výdajů - kurzová ztráta;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NEZPŮSOBILÉ VÝDAJE ZDŮVODNĚNY</t>
    </r>
  </si>
  <si>
    <r>
      <t xml:space="preserve">krácena ŽoP příjemci grantového projektu nikoli KK, KK vystavil platební výměr firmě LB plán, s.r.o., příjemce se odvolal k MF, rizikem je, že MF sníží nebo zruší odvod a po té KK bude muset uhradit výdaje příjemci
</t>
    </r>
    <r>
      <rPr>
        <b/>
        <sz val="11"/>
        <rFont val="Calibri"/>
        <family val="2"/>
        <charset val="238"/>
        <scheme val="minor"/>
      </rPr>
      <t>ODVOLÁNÍ U MF</t>
    </r>
  </si>
  <si>
    <r>
      <t xml:space="preserve">krácena ŽoP příjemci grantového projektu nikoli KK, KK vystavil platební výměr firmě FM Consulting, s.r.o., příjemce se odvolal k MF, rizikem je, že MF sníží nebo zruší odvod a po té KK bude muset uhradit výdaje příjemci;
</t>
    </r>
    <r>
      <rPr>
        <b/>
        <sz val="11"/>
        <rFont val="Calibri"/>
        <family val="2"/>
        <charset val="238"/>
        <scheme val="minor"/>
      </rPr>
      <t>ODVOLÁNÍ U MF</t>
    </r>
  </si>
  <si>
    <r>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 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</si>
  <si>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</si>
  <si>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</si>
  <si>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r>
      <rPr>
        <sz val="11"/>
        <rFont val="Calibri"/>
        <family val="2"/>
        <charset val="238"/>
        <scheme val="minor"/>
      </rPr>
      <t xml:space="preserve">
</t>
    </r>
  </si>
  <si>
    <r>
      <t xml:space="preserve">20.1.2016 Protokol o kontrole č.j.RRSZ 853/2016 - 4.2.2016  KK podal námitky proti kontrolním zjištěním;
2.3.2016 ÚRR prodloužilo lhůtu pro vyřízení námitek do 11.3.2016;
7.3.2016 - vyřízení námitek č.j. RRSZ 3082/2016 - zamítnuto;
vyúčtování v ZKK 22.6.2017 usn. 291/06/17
</t>
    </r>
    <r>
      <rPr>
        <b/>
        <sz val="11"/>
        <rFont val="Calibri"/>
        <family val="2"/>
        <charset val="238"/>
        <scheme val="minor"/>
      </rPr>
      <t>MOŽNÝ SPOR Z VEŘEJNOPRÁVNÍ SMLOUVY PRO PENĚŽITÉ PLNĚNÍ</t>
    </r>
  </si>
  <si>
    <t>Fa č.1506148 ve výši 1.820.007,72Kč a fa č. 1506168 ve výši 2.569.568,23 Kč byly uhrazeny po ukončení fyzické realizace projektu, z nichž byly způsobilé výdaje ve výši 2.093.355,34 Kč</t>
  </si>
  <si>
    <r>
      <t xml:space="preserve">4.10.2016 ÚOHS žádost o zaslání dokumentace do 10.10.2016; 7.10.2016 žádost na ÚOHS o prodloužení termínu do 13.10.2016;
12.10.2016 odeslána dokumentace a vyjádření na ÚOHS;
1.11.2016 Sdělení výsledku šetření z ÚOHS - bez zjištění; vyúčtování ZKK 356/09/17 ze dne 7.9.2017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</si>
  <si>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t>ÚOHS 
Příkaz</t>
  </si>
  <si>
    <t xml:space="preserve">přestupek dle § 120 odst. 1 písm. a) zákona č. 137/2006 Sb., ZVZ, postupoval v rozporu s § 82 odst. 7 písm. b) ZVZ a zásadou zákazu diskriminace zakotvenou v § 6 odst. 1 ZVZ, když s vybraným uchazečem – společností Metrostav a.s. uzavřel dodatek č. 1 ke smlouvě o dílo na plnění shora uvedené veřejné zakázky, kterým posunul konečný termín plnění této zakázky ze dne 31. 7. 2015 na den 31. 8. 2015, čímž umožnil podstatnou změnu práv a povinností vyplývajících ze smlouvy o dílo, když změna konečného termínu plnění mohla za použití v původním zadávacím řízení umožnit účast jiných dodavatelů, přičemž tento postup mohl podstatně ovlivnit výběr nejvhodnější nabídky
</t>
  </si>
  <si>
    <t>14.3.2013-28.7.2015
vyúčtování projektu
ZK 292/06/17</t>
  </si>
  <si>
    <t>20.11.2015 - 18.5.2016
vyúčtování projektu  
ZK 293/06/17</t>
  </si>
  <si>
    <t>Zpráva z Auditu operace MF ČR - jiný peněžní příjem - nejedná se o VZ;
doporučení z AO pro ŘO na prověření "jiného peněžního příjmu"</t>
  </si>
  <si>
    <t>ÚOHS pokuta</t>
  </si>
  <si>
    <t>ÚRR 
vrácení dotace/ odstoupení od smlouvy</t>
  </si>
  <si>
    <t>neprovedené korekce ŘO za VŘ 003 a 004</t>
  </si>
  <si>
    <t>neponížení požadovaných nákladů o výzisky z prodeje vyfrézovaného materiálu</t>
  </si>
  <si>
    <t xml:space="preserve">neponížení požadovaných nákladů o výzisky z prodeje vyfrézovaného materiálu
</t>
  </si>
  <si>
    <t xml:space="preserve">neprovedené korekce ŘO za VŘ 004
</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</si>
  <si>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</si>
  <si>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FÚ 
odvod za porušení rozp. kázně </t>
  </si>
  <si>
    <t>FÚ 
odvod za porušení rozpočtové kázně (mylná platba)</t>
  </si>
  <si>
    <t xml:space="preserve">FÚ 
odvod </t>
  </si>
  <si>
    <t>FÚ 
úrok z posečkání za odvod a penále</t>
  </si>
  <si>
    <t>FÚ 
odvod - doplatek</t>
  </si>
  <si>
    <t>20.4.2010 -30.6.2015
vyúčtování projektu
ZK 462/09/16 ze dne 8.9.2016</t>
  </si>
  <si>
    <t>1.3.2015 - 30.10.2015
vyúčtování projektu
ZK 375/09/17 ze dne 7.9.2017</t>
  </si>
  <si>
    <t>2.1.2007 - 30.7.2012
vyúčtování projektu
 ZK 102/04/15 ze dne 16.4.2015</t>
  </si>
  <si>
    <t>17.9.2013 -28.12.2015
vyúčtování projektu
ZK 450/09/16 ze dne 8.9.2016</t>
  </si>
  <si>
    <t>6.11.2013 - 30.11.2015
vyúčtování projektu
ZK 248/06/16 ze dne 9.6.2016</t>
  </si>
  <si>
    <t>5.12.2013 - 30.11.2015
vyúčtování projektu
ZK 248/06/16 ze dne 9.6.2016</t>
  </si>
  <si>
    <t>509 690 EUR;  
tj.
14 016 475 Kč</t>
  </si>
  <si>
    <t>18.12.2013 -27.3.2015
vyúčtování projektu
ZK 73/02/16 ze dne 25.2.2016</t>
  </si>
  <si>
    <t xml:space="preserve">13.12.2013 -27.3.2015
vyúčtování projektu
ZK 73/02/16 ze dne 25.2.2016
</t>
  </si>
  <si>
    <t>1.4.2015 - 27.11.2015
vyúčtování projektu 
ZK 257/06/16 ze dne 9.6.2016</t>
  </si>
  <si>
    <r>
      <t xml:space="preserve">9.2.2018 zaslal KK na ÚOHS na základě usnesení č. RK 805/07/17 podnět k případnému zahájení správního řízení z moci úřední,
15.3.2018 ÚOHS sdělil, že u veřejné zakázky "Modernizace a vybavení přístrojového vybavení Pavilonu akutní medicíny a centrálního vstupu KKN - Endosonografie - část 7" zahájil správní řízení, 
23.5.2018 nabylo právní moci rozhodnutí ÚOHS o vyměření pokuty ve výši 40.000 Kč, KKN pokutu uhradila.
KKN a.s. nepodala proti rozhodnutí rozklad – jednak z důvodu výše pokuty, jednak z důvodu limitně nulové pravděpodobnosti úspěchu,
KKN a.s. vyzvala k náhradě pokuty administrátora veřejné zakázky.
</t>
    </r>
    <r>
      <rPr>
        <b/>
        <sz val="11"/>
        <rFont val="Calibri"/>
        <family val="2"/>
        <charset val="238"/>
        <scheme val="minor"/>
      </rPr>
      <t>KONEČNÝ STAV</t>
    </r>
  </si>
  <si>
    <t>Sankce ve výši 25 % hodnoty veřejné zakázky "Dodávka automatizačního systému včetně učebních plánů" za pochybení při zadávacím řízení na tuto veřejnou zakázku - zadavatel byl povinen vyloučit všechny uchazeče, místo toho je vyzval k doplnění svých nabídek (doložení podepsaného návrhu smlouvy)</t>
  </si>
  <si>
    <t>Krajská agentura rozvoje podnikání, p.o.</t>
  </si>
  <si>
    <t>zadavatel nevyřadil při otevírání obálek nabídku, která obsahovala dokumenty v anglickém jazyce, k nimž nebyl připojen jejich úředně ověřený překlad do českého jazyka</t>
  </si>
  <si>
    <t xml:space="preserve">1.4.2010-31.3.2013
</t>
  </si>
  <si>
    <t>12.3.2007 - 29.7.2011
vyúčtování projektu
ZK 93/04/14 ze dne 24.4.2014</t>
  </si>
  <si>
    <t>25.9.2013 - 31.12.2013
vyúčtování projektu
ZK 302/09/15 ze dne 10.9.2015</t>
  </si>
  <si>
    <t>ÚRR 
očekávané penále</t>
  </si>
  <si>
    <t>z toho očekávaný finanční postih - odvod, pokuta nebo korekce, penále</t>
  </si>
  <si>
    <t>ÚRR očekávané penále</t>
  </si>
  <si>
    <t>27.6.2018 doručen platební výměr na odvod ve výši 89.250,00 Kč; předpoklad vyměření penále až do výše odvodu;</t>
  </si>
  <si>
    <t>28.6.2018 doručen platební výměr na odvod ve výši 19.278.653,00 Kč; předpoklad vyměření penále až do výše odvodu;</t>
  </si>
  <si>
    <t>V rámci kontroly 3E byly dotačním orgánem stanoveny ex-post maximální pořizovací ceny jednotlivých přístrojů. Vzhledem k tomu, že ceny experta ÚRR absolutně neodrážely realitu tržního prostředí a ÚRR umožňovala u projektu vyhotovení znaleckého posudku, KKN zadala u soudního znalce znalecké posudky. KKN se podařilo prostřednictvím soudního znalce snížit tyto neuznatelné výdaje na 323.212,20 Kč (z původních 3.462.807 Kč).</t>
  </si>
  <si>
    <r>
      <t xml:space="preserve">Dne 24.8.2017 vystavilo MŽP výzvu k vrácení dotace podle §14f, odst. 3 zákona 218/2000 Sb. na částku 27.029,82 Kč s tím, že splatnost je 30 dní ode dne doručení;
dne 7.9.2017 organizace výzvu uhradila;
dne 16.11.2017 se organizace rozhodla s ohledem na nízkou pravděpodobnost vymožení prostředků i přes případný úspěch žaloby prostředky nevymáhat;
dne 21.12. 2017 se škodní komise unesla, že původcem škody je spol. Olivius s.r.o.
</t>
    </r>
    <r>
      <rPr>
        <b/>
        <sz val="11"/>
        <color theme="1"/>
        <rFont val="Calibri"/>
        <family val="2"/>
        <charset val="238"/>
        <scheme val="minor"/>
      </rPr>
      <t>KONEČNÝ STAV - PROTI UHRAZENÉ VÝZVĚ NENÍ PŘÍPUSTNÁ DALŠÍ OBRANA</t>
    </r>
  </si>
  <si>
    <t>24.7.2018 doručen platební výměr na odvod ve výši 5.932.671,00 Kč; předpoklad vyměření penále až do výše odvodu;</t>
  </si>
  <si>
    <t>Výstavba kooperační sítě v oblasti automatizace za účelem zvýšení ekonomickotechnické úrovně v sasko-české oblasti podpory - AKONA</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</si>
  <si>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</si>
  <si>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r>
      <t xml:space="preserve">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Olivius,s.r. o. Zbylou část korekce uhradila ZZS KK ze svého rozpočtu.
</t>
    </r>
    <r>
      <rPr>
        <b/>
        <sz val="11"/>
        <color indexed="8"/>
        <rFont val="Calibri"/>
        <family val="2"/>
        <charset val="238"/>
      </rPr>
      <t>KONEČNÝ STAV - PROTI KRÁCENÍ SE JIŽ NELZE BRÁNIT</t>
    </r>
  </si>
  <si>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</si>
  <si>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1.8.2014 - 30.10.2015
vyúčtování projektu
ZK 449/09/16 ze dne 8.9.2016</t>
  </si>
  <si>
    <t>2.1.2012 - 29.10.2015
vyúčtování projektu
ZK 604/12/16 ze dne 20.12.2016</t>
  </si>
  <si>
    <t>1. 7. 2010 - 30. 6. 2013
vyúčtování projektu
ZK 121/04/14 ze dne 24.4.2014</t>
  </si>
  <si>
    <r>
      <t>20.12.2016 doručena Zpráva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</si>
  <si>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ÚRR 
krácení dotace</t>
  </si>
  <si>
    <t>MMR 
krácení dotace</t>
  </si>
  <si>
    <t>CRR ČR 
krácení dotace</t>
  </si>
  <si>
    <t>MŠMT
krácení dotace</t>
  </si>
  <si>
    <t>MŽP
krácení dotace</t>
  </si>
  <si>
    <t>MPSV
krácení dotace</t>
  </si>
  <si>
    <t>MF krácení dotace</t>
  </si>
  <si>
    <t>CRR
krácení dotace</t>
  </si>
  <si>
    <t>MŠMT 
krácení dotace</t>
  </si>
  <si>
    <t>krácení dotace</t>
  </si>
  <si>
    <t xml:space="preserve">dne 24.1.2018 - e-mailem sdělení z MŠMT o sankci, možno podat do 8.2.2018 námitky, sankce bude předána na FÚ; dne 6.2.2018 na MŠMT odeslány námitky; doručeno Rozhodnutí č. 3 o změně rozhodnutí o poskytnutí dotace č. 04/44/1.1./2013 ze dne 18.4.2018; ukončení udržitelnosti 30.6.2018
</t>
  </si>
  <si>
    <t>FÚ penále za prodlení</t>
  </si>
  <si>
    <r>
      <t xml:space="preserve">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 přečerpání položky - pravděpodobně chyba administrátora (příjemce bude po administrátorovi vymáhat), námitky zamítnuty, 15.2.2016 projekt finančně ukončen,
dne 27.1.2017 ÚRR dobrovolně odeslal Oznámení o krácení způsobilých výdajů; při závěrečném vyúčtování projektu pracovní skupina provedla přepočet krácení způsobilých výdajů dle zaslaného oznámení z ÚRR, původní pochybení ve výši 554.433,10 Kč za veřejnou zakázku se vztahovalo k projektu pouze částečně, a to jen ve výši 108.641,22 Kč;
Rada usnesením č. RK 932/08/17 ze dne 7.8.2017vzala na vědomí nepodání sporu pro peněžité plnění, náklady na zpracování návrhu na zahájení sporného řízení v konečném důsledku pravděpodobně převýšily případné snížení sankce; 
30.5.2018 proběhlo jednání škodní komise, které vzhledem k tomu, že škoda vznikla v roce 2008 a že výběrové řízení bylo konáno v souladu s tehdejší běžnou praxi a že nelze specifikovat osobu odpovědnou za vznik konkrétní škody doporučila  škodu ve výši 94.941,60 Kč nevymáhat. Částku ve výši 13 699,62 na základě výzvy Muzea Sokolov zaplatila firma OLIVIUS, s.r.o.   
</t>
    </r>
    <r>
      <rPr>
        <b/>
        <sz val="11"/>
        <rFont val="Calibri"/>
        <family val="2"/>
        <charset val="238"/>
        <scheme val="minor"/>
      </rPr>
      <t xml:space="preserve">KONEČNÝ STAV </t>
    </r>
  </si>
  <si>
    <r>
      <t xml:space="preserve">14.9.2016 doručena Zpráva o auditu operace ROPSZ/2016/O/012 ze dne 31.8.2016, auditované prostředky byly ve výši 171.293.570,94 Kč, identifikované nezpůsobilé výdaje ve výši 134.201,25 Kč, ( z toho 29.221,50  Kč za neprovedené korekce za VŘ 003 a VŘ 004.
</t>
    </r>
    <r>
      <rPr>
        <b/>
        <sz val="11"/>
        <color indexed="8"/>
        <rFont val="Calibri"/>
        <family val="2"/>
        <charset val="238"/>
      </rPr>
      <t>OČEKÁVÁME VYSTAVENÍ PLATEBNÍHO VÝMĚRU</t>
    </r>
  </si>
  <si>
    <t>1.10.2014-31.10.2015
informace k projektu 
ZK 285/09/15 ze dne 10.9.2015</t>
  </si>
  <si>
    <t>1.7.2015 - 30.11.2015
informace k projektu 
ZK 392/09/16 ze dne 8.9.2016</t>
  </si>
  <si>
    <t>9. 9. 2013 - 20.6. 2014
vyúčtování projektu
ZK 147/04/17 ze dne 20.4.2017</t>
  </si>
  <si>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</si>
  <si>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r>
      <t xml:space="preserve">9/2014 ukončena veřejnosprávní kontrola - protokol č. RRSZ 17123/2014; 
2.6.2015 doručena Zpráva o auditu operace č. ROPSZ/2015/O/020 ze dne 19.5.2015, potvrzen závěru z VSK, vč. výše fin. postihu, ve zprávě je uveden nulový finanční postih;
veřejnosprávní kontrola -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1.2.2017 ÚRR dobrovolně odeslal KKN Oznámení o krácení způsobilých výdajů;
12.7.2018 stanovisko KKN a.s. k případnému zahájení sporného řízení (písemnost čj. 2545/FI/18) - sporné řízení pro peněžité plnění  bude zahájeno s ohledem na rozhodovací praxi pouze  u identifikovaného pochybení ve veřejné zakázce  část 10 - monitorovací systémy ve výši 483.531 Kč.
24.8.2018 KKN podala návrh na zahájení sporného řízení pro peněžité plnění ve  výši 483.531 Kč (VŘ 020 - V.etapa, část 10 - Monitorovací systém).
</t>
    </r>
    <r>
      <rPr>
        <b/>
        <sz val="11"/>
        <rFont val="Calibri"/>
        <family val="2"/>
        <charset val="238"/>
        <scheme val="minor"/>
      </rPr>
      <t xml:space="preserve">OČEKÁVÁME </t>
    </r>
    <r>
      <rPr>
        <b/>
        <sz val="11"/>
        <rFont val="Calibri"/>
        <family val="2"/>
        <charset val="238"/>
      </rPr>
      <t>ROZHODNUTÍ SPORU Z VPS PRO PENĚŽITÉ PLNĚNÍ</t>
    </r>
  </si>
  <si>
    <t xml:space="preserve">FÚ penále </t>
  </si>
  <si>
    <t>penále za prodlení s odvodem</t>
  </si>
  <si>
    <t>6.9.2018 doručen PV na penále za prodlení s odvodem; dne 10.9.2018 PV na penále uhrazen</t>
  </si>
  <si>
    <t>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vyjádření k Protokolu dne 10.4.2017; dne 5.6.2017 zpráva o daňové kontrole a dne 6.6.2017 doručen PV na odvod, odvolání odesláno dne 29.6.2017; dne 4.9.2017 postoupení odvolání na Odvolací fin.řed.; dne 20.7.2018 doručeno rozhodnutí OFŘ snížení ve výši 201.662,00 Kč, odvod KK uhradil dne 27.7.2018; dne 4.9.2018 odeslána žádost o prominutí odvodu a nevyměřeného penále;</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</si>
  <si>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</si>
  <si>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r>
      <t xml:space="preserve">Dne 12. 9. 2017 vystavilo MŽP výzvu k vrácení dotace podle §14f, odst. 3 zákona 218/2000 Sb. na částku 70.013,51 Kč s tím, že splatnost je 30 dní ode dne doručení, dne 9.10.2017 škola výzvu hradila; RKK usneseneím č. RK 1231/10/17 ze dne 16.10.2017 uložila řediteli řešit uhrazenou výzvu jako škodní případ,
dne 7.9.2018 proběhlo jednání škodní komise, konečnou výši náhrady škody určí RKK, které budou na jednání  v 10/2018 předloženy doporučení škodní komise.
</t>
    </r>
    <r>
      <rPr>
        <b/>
        <sz val="11"/>
        <color theme="1"/>
        <rFont val="Calibri"/>
        <family val="2"/>
        <charset val="238"/>
        <scheme val="minor"/>
      </rPr>
      <t>KONEČNÝ STAV - PROTI UHRAZENÉ VÝZVĚ NENÍ PŘÍPUSTNÁ DALŠÍ OBRANA</t>
    </r>
  </si>
  <si>
    <t>19.6.2013-31.12.2014
vyúčtování projektu
ZK25/02/18 ze dne 22.2.2018</t>
  </si>
  <si>
    <r>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</si>
  <si>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30. 9. 2016 skupině pro řešení finančních postihů předložen souhrn nezpůsobilých nákladů, vyúčtování projektu - viz usnesení č. ZK 292/06/17; 
12.7.2018 stanovisko KKN a.s. k případnému zahájení sporného řízení (písemnost čj. 2545/FI/18) - sporné řízení pro peněžité plnění   s ohledem na rozhodovací praxi nebude zahájeno,
dle vyjádření KKN a.s. ze dne 26.10.2018 přistoupí k řešení konečné výše postihu jako škody
</t>
    </r>
    <r>
      <rPr>
        <b/>
        <sz val="11"/>
        <rFont val="Calibri"/>
        <family val="2"/>
        <charset val="238"/>
      </rPr>
      <t xml:space="preserve">KKK a.s. PŘISTOUPÍ K ŘEŠENÍ KONEČNÉ VÝŠE POSTIHU JAKO ŠKODY </t>
    </r>
  </si>
  <si>
    <r>
      <t xml:space="preserve">26.9.2016 doručeno oznámení o zahájení správního řízení ÚOHS-S0625/2016/VZ-39109/2016/542/JVo za VZ část 1 "Lůžka a anesteziologie" a část 2 "Ohřevy",
6.10.2016 odeslala KKN stanovisko k zahájenému správnímu řízení
16.11.2016 doručeno rozhodnutí o správní pokutě ve výši 30.000,- Kč, 1.12.2016 odeslán rozklad,
9.1.2017 sdělení ÚOHS o tom, že rozklad nebyl podán, neboť podání nebylo elektronicky podepsáno,
13.1.2017 doručena informace, že pokuta byla v termínu uhrazena
18.1.2017 odeslány námitky proti postupu ÚOHS,
3.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17.2.2017 KKN podala proti usnesení o nepřípustnosti žádosti a zastavení řízení rozklad,
9.3.2017  předseda ÚOHS stížnost proti postupu ÚOHS zamítl,
9.3.2017 KKN podala žalobu na ochranu před nezákonným zásahem
</t>
    </r>
    <r>
      <rPr>
        <sz val="11"/>
        <rFont val="Calibri"/>
        <family val="2"/>
        <charset val="238"/>
      </rPr>
      <t xml:space="preserve">Nejvyšší správní soud rozhodl, že ÚOHS postupuje chybně, proto ÚOHS  znovu otevřel řízení o rozkladu a zamítl jej, tedy procesně již postupoval správně. Obrana proti jeho postupu by s největší pravděpodobností byla neúspěšná - viz vyjádření KKN a.s. ze dne 26.10.2018. </t>
    </r>
    <r>
      <rPr>
        <b/>
        <sz val="11"/>
        <rFont val="Calibri"/>
        <family val="2"/>
        <charset val="238"/>
      </rPr>
      <t xml:space="preserve">
KONEČNÝ STAV</t>
    </r>
  </si>
  <si>
    <r>
      <t xml:space="preserve">dne 1.9.2016 doručena žádost o zaslání dokumentace k VZ pro části 7, nejpozději do dne 8.9.2016,
30.9.2016 doručeno oznámení o zahájení správního řízení č.j. ÚOHS-S0635/2016/VZ-39900/2016/551/OPa za VZ část 7 - Endoskopie a vrtačky, stanovisko odesláno 10.10.2016,
11.11.2016 doručeno rozhodnutí o udělení správní pokuty ve výši 60.000 Kč,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Nejvyšší správní soud rozhodl, že ÚOHS postupuje chybně, proto ÚOHS  znovu otevřel řízení o rozkladu a zamítl jej, tedy procesně již postupoval správně. Obrana proti jeho postupu by s největší pravděpodobností byla neúspěšná - viz vyjádření KKN a.s. ze dne 26.10.2018. 
</t>
    </r>
    <r>
      <rPr>
        <b/>
        <sz val="11"/>
        <rFont val="Calibri"/>
        <family val="2"/>
        <charset val="238"/>
      </rPr>
      <t>KONEČNÝ STAV</t>
    </r>
  </si>
  <si>
    <r>
      <t xml:space="preserve">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Kč,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Nejvyšší správní soud rozhodl, že ÚOHS postupuje chybně, proto </t>
    </r>
    <r>
      <rPr>
        <sz val="11"/>
        <rFont val="Calibri"/>
        <family val="2"/>
        <charset val="238"/>
      </rPr>
      <t xml:space="preserve">ÚOHS  znovu otevřel řízení o rozkladu a zamítl jej, tedy procesně již postupoval správně. Obrana proti jeho postupu by s největší pravděpodobností byla neúspěšná - viz vyjádření KKN a.s. ze dne 26.10.2018. </t>
    </r>
    <r>
      <rPr>
        <b/>
        <sz val="11"/>
        <rFont val="Calibri"/>
        <family val="2"/>
        <charset val="238"/>
      </rPr>
      <t xml:space="preserve">
KONEČNÝ STAV</t>
    </r>
  </si>
  <si>
    <r>
      <t xml:space="preserve">Dne 23.9.2016 doručena žádost o zaslání protokolů k VZ pro část 14, nejpozději do dne 27.9.2016,
30.9.2016 doručeno oznámení o zahájení správního řízení č.j. ÚOHS-S0638/2016/VZ-40019/2016/551/SBe za VZ část 14 - Inkubátory a vyhřívané lůžko, stanovisko odesláno 10.10.2016,
14.11.2016 doručeno rozhodnutí o správní pokutě ve výši 10.000 Kč,  30.11.2016 odeslán rozklad, dne 11.1.2017 sdělení ÚOHS o tom, že rozklad nebyl podán, neboť podání nebylo elektronicky podepsáno; dne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Nejvyšší správní soud rozhodl, že ÚOHS postupuje chybně, proto </t>
    </r>
    <r>
      <rPr>
        <sz val="11"/>
        <rFont val="Calibri"/>
        <family val="2"/>
        <charset val="238"/>
      </rPr>
      <t xml:space="preserve">ÚOHS  znovu otevřel řízení o rozkladu a zamítl jej, tedy procesně již postupoval správně. Obrana proti jeho postupu by s největší pravděpodobností byla neúspěšná - viz vyjádření KKN a.s. ze dne 26.10.2018. </t>
    </r>
    <r>
      <rPr>
        <b/>
        <sz val="11"/>
        <rFont val="Calibri"/>
        <family val="2"/>
        <charset val="238"/>
      </rPr>
      <t xml:space="preserve">
KONEČNÝ STAV</t>
    </r>
  </si>
  <si>
    <r>
      <t>30. 9. 2016 skupině pro řešení finančních postihů předložen souhrn nezpůsobilých nákladů, 
12.7.2018 stanovisko KKN a.s. k případnému zahájení sporného řízení (písemnost čj. 2545/FI/18) - sporné řízení pro peněžité plnění   s ohledem na rozhodovací praxi nebude zahájeno,
dle vyjádření KKN a.s. ze dne 26.10.2018 přistoupí k řešení konečné výše postihu jako škody.</t>
    </r>
    <r>
      <rPr>
        <b/>
        <sz val="11"/>
        <rFont val="Calibri"/>
        <family val="2"/>
        <charset val="238"/>
        <scheme val="minor"/>
      </rPr>
      <t xml:space="preserve">
KKK a.s. PŘISTOUPÍ K ŘEŠENÍ KONEČNÉ VÝŠE POSTIHU JAKO ŠKODY </t>
    </r>
    <r>
      <rPr>
        <sz val="11"/>
        <rFont val="Calibri"/>
        <family val="2"/>
        <charset val="238"/>
        <scheme val="minor"/>
      </rPr>
      <t xml:space="preserve">
</t>
    </r>
  </si>
  <si>
    <r>
      <t xml:space="preserve">dne 1.9.2016 doručena žádost o zaslání dokumentace k VZ 8, nejpozději do dne 8.9.2016;
23.9.2016 - ÚOHS neshledal důvody pro zahájení řízení.
</t>
    </r>
    <r>
      <rPr>
        <b/>
        <sz val="11"/>
        <color indexed="8"/>
        <rFont val="Calibri"/>
        <family val="2"/>
        <charset val="238"/>
      </rPr>
      <t>KONEČNÝ STAV - ŠETŘENÍ ÚOHS BYLO BEZDŮVODNÉ</t>
    </r>
  </si>
  <si>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4.8.2017 rozhodlo MF o odvolání proti PV č. 5/2014 a snížilo ho na částku 420.270 Kč, v důsledku předchozího rozhodnutí o prominutí by aktuální částka odvodu měla činit 105.068  Kč;
</t>
    </r>
    <r>
      <rPr>
        <sz val="11"/>
        <color indexed="8"/>
        <rFont val="Calibri"/>
        <family val="2"/>
        <charset val="238"/>
      </rPr>
      <t xml:space="preserve">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 KSÚS požádala o vrácení přeplatku 5.641.832,50 Kč (3.943.215 Kč + 1.383.415,50 Kč + 315.202 Kč);
</t>
    </r>
    <r>
      <rPr>
        <sz val="11"/>
        <rFont val="Calibri"/>
        <family val="2"/>
        <charset val="238"/>
      </rPr>
      <t>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č.2/2014, 3/2014 A 5/2014</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</si>
  <si>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č.9/2014</t>
    </r>
  </si>
  <si>
    <t>Technická pomoc - Karlovarský kraj - kód 121</t>
  </si>
  <si>
    <t>1.9.2015-31.12.2023</t>
  </si>
  <si>
    <t>výdaje na spotřebu paliva - neuznatelné</t>
  </si>
  <si>
    <t>Dne 31.10.2018 Oznámení o ukončení kontroly z CRR - krácení 81,20 EUR.</t>
  </si>
  <si>
    <t>dne 22.2.2018 z FÚ platební výměry na penále ve výši 17.228 Kč a 3.041 Kč; dne 5.3.2018 KK PV na penále uhradil; 19.3.2018 schválila RKK nepodání odvolání proti PV na penále -  viz RK 273/03/18.
Dne 3.11.2018 odeslána žádost o prominutí odvodu.</t>
  </si>
  <si>
    <t>dne 22.2.2018 z FÚ platební výměry na penále ve výši 1.970.915 Kč a 347.809 Kč; dne 5.3.2018 KK PV na penále uhradil; 19.3.2018 schválila RKK nepodání odvolání proti PV na penále -  viz RK 274/03/18.
Dne 3.11.2018 odeslána žádost o prominutí odvodu a penále.</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</si>
  <si>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t>
    </r>
    <r>
      <rPr>
        <b/>
        <sz val="11"/>
        <rFont val="Calibri"/>
        <family val="2"/>
        <charset val="238"/>
        <scheme val="minor"/>
      </rPr>
      <t>OČEKÁVÁME PV NA PENÁLE</t>
    </r>
    <r>
      <rPr>
        <b/>
        <sz val="16"/>
        <color theme="1"/>
        <rFont val="Calibri"/>
        <family val="2"/>
        <charset val="238"/>
        <scheme val="minor"/>
      </rPr>
      <t/>
    </r>
  </si>
  <si>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vyúčtování ZKK 356/09/17 ze dne 7.9.2017; dne 27. 6. 2018 z URR doručen PV č. 16/2018 ve výši 89.250,00 Kč; dne 28. 6 2018 z URR doručen PV č. 17/2018 ve výši 19.278.653,00 Kč; 26. 7. 2018 odesláno odvolání proti PV; Dne 5.9.2018 Policie ČR usnesením rozhodla o odložení trestní věci podezření ze spáchání trestného činu; 
</t>
    </r>
    <r>
      <rPr>
        <b/>
        <sz val="11"/>
        <rFont val="Calibri"/>
        <family val="2"/>
        <charset val="238"/>
        <scheme val="minor"/>
      </rPr>
      <t>OČEKÁVÁME PV NA PENÁLE</t>
    </r>
  </si>
  <si>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</si>
  <si>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předpoklad vyměření penále až do výše odvodu - dosud nevyměřeno</t>
  </si>
  <si>
    <r>
      <t xml:space="preserve">FÚ penále dosud nevyměřil,  penále bude ve výši 1 promile z částky odvodu za každý den prodlení, penále bude zřejmě ve 100% výši, 
7.10.2016 odeslána na FÚ žádost o prominutí odvodu a dosud nevym. penále
</t>
    </r>
    <r>
      <rPr>
        <b/>
        <sz val="11"/>
        <rFont val="Calibri"/>
        <family val="2"/>
        <charset val="238"/>
        <scheme val="minor"/>
      </rPr>
      <t>OČEKÁVÁME PV NA PENÁLE</t>
    </r>
  </si>
  <si>
    <t>FÚ
penále - dosud nevyměřeno</t>
  </si>
  <si>
    <r>
      <t xml:space="preserve">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a nepodání návrhu na spor pro 173.153,08  Kč (pochybení A1.3);
RKK usnesením č. RK 848/07/18 ze dne 23.7.2018 vzala na vědomí nepodání sporu na peněžité plnění, 
13.9.2018 vyzval KK ředitele KSÚS KK  dopisem  č.j. 2789/FI/18 k řešení škod dle usnesení č. RK 591/05/17
</t>
    </r>
    <r>
      <rPr>
        <b/>
        <sz val="11"/>
        <rFont val="Calibri"/>
        <family val="2"/>
        <charset val="238"/>
        <scheme val="minor"/>
      </rPr>
      <t>OČEKÁVÁME VYJÁDŘENÍ KSÚS K DALŠÍMU POSTUPU</t>
    </r>
  </si>
  <si>
    <r>
      <t xml:space="preserve">12.8.2010 ukončena veřejnosprávní kontrola - námitkám nebylo vyhověno,
11.5.2012 oznámení MMR ČR o provedení korekce, 
</t>
    </r>
    <r>
      <rPr>
        <sz val="11"/>
        <color indexed="8"/>
        <rFont val="Calibri"/>
        <family val="2"/>
        <charset val="238"/>
      </rPr>
      <t xml:space="preserve">výše nezpůsobilých výdajů navýšena dle vyúčtování projektu o další výdaje krácené mimo VSK (chybně proplacené výdaje apod.).
Pracovní skupina pro finanční postihy se o navýšení nezpůsobilých výdajů dozvěděla až  při závěrečném vyúčtování projektu - viz usnesení ZK 211/04/17, řediteli školy byla uložena část korekce k úhradě - viz usnesení RK 503/04/17, náhradu škody ředitel uhradil.
</t>
    </r>
    <r>
      <rPr>
        <b/>
        <sz val="11"/>
        <color indexed="8"/>
        <rFont val="Calibri"/>
        <family val="2"/>
        <charset val="238"/>
      </rPr>
      <t>KONEČNÝ STAV - PROTI KRÁCENÍ JIŽ NENÍ PŘÍPUSNÁ DALŠÍ OBRANA</t>
    </r>
  </si>
  <si>
    <t>1.1.2009 -31.8.2012
vyúčtování projektu
ZK 211/04/17 ze dne 20.4.2017</t>
  </si>
  <si>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6.1.2017 doručeno vyjádřená ÚRR ke sporu, 18.1.2017 odeslala KKN repliku.
</t>
    </r>
    <r>
      <rPr>
        <b/>
        <sz val="11"/>
        <color indexed="8"/>
        <rFont val="Calibri"/>
        <family val="2"/>
        <charset val="238"/>
      </rPr>
      <t>OČEKÁVÁME ROZHODNUTÍ MINISTERSTVA FINANCÍ VE VĚCI SPORU PRO PENĚŽITÉ A NEPENĚŽITÉ PLNĚNÍ</t>
    </r>
  </si>
  <si>
    <r>
      <t xml:space="preserve">7.11.2014 ukončena veřejnosprávní kontrola - námitkám bylo částečně vyhověno,
celkové navržené krácení 55.230,45 Kč (částka z dotace), ale příjemce 24.684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
22.5.2017 RKK vzala na vědomí rozhodnutí KSÚS o  nepodání návrhu na spor pro 6.582,40 Kč (viz usnesení 592/05/17), 13.9.2018 vyzval KK ředitele KSÚS KK  dopisem  č.j. 2789/FI/18 k řešení škod dle usnesení č. RK 592/05/17,
</t>
    </r>
    <r>
      <rPr>
        <b/>
        <sz val="11"/>
        <color theme="1"/>
        <rFont val="Calibri"/>
        <family val="2"/>
        <charset val="238"/>
        <scheme val="minor"/>
      </rPr>
      <t xml:space="preserve">KONEČNÝ STAV - </t>
    </r>
    <r>
      <rPr>
        <b/>
        <sz val="11"/>
        <color indexed="8"/>
        <rFont val="Calibri"/>
        <family val="2"/>
        <charset val="238"/>
      </rPr>
      <t>SPOR Z VPS NEBUDE PODÁN, RKK ULOŽILA  KSÚS VYPOŘÁDAT ŠKODU V SOULADU S PLATNOU LEGISLATIVOU</t>
    </r>
  </si>
  <si>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</si>
  <si>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r>
      <t xml:space="preserve">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
RKK usnesením č. RK 861/07/17 ze dne 24.7.2017 vzala na vědomí výsledek sporu pro nepeněžité plnění a informaci o nepodání návrhu na peněžité plnění,
13.9.2018 vyzval KK ředitele KSÚS KK  dopisem  č.j. 2789/FI/18 k řešení škod dle usnesení č. RK 861/07/17
</t>
    </r>
    <r>
      <rPr>
        <b/>
        <sz val="11"/>
        <color indexed="8"/>
        <rFont val="Calibri"/>
        <family val="2"/>
        <charset val="238"/>
      </rPr>
      <t>KSÚS BUDE KRÁCENÍ DOTACE  ŘEŠIT JAKO ŠKODNÍ PŘÍPAD</t>
    </r>
  </si>
  <si>
    <t>uhrazené platební výměry, provedené korekce, včetně vratitelného přeplatku ve výši 39.092.619,25 Kč</t>
  </si>
  <si>
    <r>
      <t xml:space="preserve">ÚOHS 10.4.2014 zamítnul rozklad, rozhodnutí o pokutě nabylo právní moci, pokuta uhrazena; 10.6.2014 podaná správní žaloba,
na 20.6.2016 předvolána ISŠTE k soudu v Brně; 30 Af 42/2014 - 71  ze dne 20.6.2016 rozsudek soudu ve věci správní žaloby -  zamítnuto, </t>
    </r>
    <r>
      <rPr>
        <b/>
        <sz val="11"/>
        <color indexed="8"/>
        <rFont val="Calibri"/>
        <family val="2"/>
        <charset val="238"/>
      </rPr>
      <t xml:space="preserve">
</t>
    </r>
    <r>
      <rPr>
        <sz val="11"/>
        <color indexed="8"/>
        <rFont val="Calibri"/>
        <family val="2"/>
        <charset val="238"/>
      </rPr>
      <t xml:space="preserve">19.7.2016 podala AK kasační stížnost, 3. 4. 2017 NSS  kasační stížnost zamítl;
9.6.2017 podala ISŠTE Sokolov prostřednictvím advokáta JUDr. Mgr. Slavomíra Hrinka ústavní stížnost - advokát zastupoval školu bezplatně, 20.6.2017 Ústavní soud rozhodl o bezdůvodnosti ústavní žaloby;
ISŠTE podala 28.7.2017 proti externímu administrátorovi společnosti AXCODE  žalobu, Obvodní soud pro prahu 10 rozsudkem z 18.4.2018 žalobu zamítnul. Škola dle usnesení č. RK 520/05/17 řeší finanční postih jako škodu, jednání škodní komise bylo přerušeno dne 14.11.2018 z  vyžádání stanoviska právní zástupkyně školy.
</t>
    </r>
    <r>
      <rPr>
        <b/>
        <sz val="11"/>
        <color indexed="8"/>
        <rFont val="Calibri"/>
        <family val="2"/>
        <charset val="238"/>
      </rPr>
      <t>KONEČNÝ STAV - PROTI ULOŽENÉ POKUTĚ JIŽ NENÍ MOŽNÉ UŽÍT ŽÁDNÝCH ŘÁDNÝCH OPRAVNÝCH PROSTŘEDKŮ</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</si>
  <si>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plnění, 
13.9.2018 vyzval KK ředitele KSÚS KK  dopisem  č.j. 2789/FI/18 k řešení škod dle usnesení č. RK 677/06/17.
</t>
    </r>
    <r>
      <rPr>
        <b/>
        <sz val="11"/>
        <rFont val="Calibri"/>
        <family val="2"/>
        <charset val="238"/>
      </rPr>
      <t>RKK ULOŽILA KSÚS  PŘEDLOŽIT INFORMACI O DALŠÍM POSTUPU</t>
    </r>
  </si>
  <si>
    <r>
      <t xml:space="preserve">6.12.2016 doručena Zpráva o auditu operace ROPSZ/2016/O/020 ze dne 30.11.2016, auditované prostředky byly ve výši 132.428.457,27 Kč, z toho 3.872 Kč za neprovedenou korekci za VŘ 004. 
</t>
    </r>
    <r>
      <rPr>
        <b/>
        <sz val="11"/>
        <rFont val="Calibri"/>
        <family val="2"/>
        <charset val="238"/>
      </rPr>
      <t>OČEKÁVÁME VYSTAVENÍ PLATEBNÍHO VÝMĚRU</t>
    </r>
  </si>
  <si>
    <r>
      <t xml:space="preserve">ÚOHS 24.11.2014 zamítnul rozklad, rozhodnutí o pokutě nabylo právní, pokuta uhrazena 22.12.2014;
23.1.2015 podaná správní žaloba na Krajský soud v Brně;
9.3.2016 rozsudek soudu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20. 4. 2017 NSS vydal rozsudek, ve kterém zamítl kasační stížnost podanou ÚOHS a rozhodl o náhradě výloh ve prospěch KSÚS.
</t>
    </r>
    <r>
      <rPr>
        <b/>
        <sz val="11"/>
        <color indexed="8"/>
        <rFont val="Calibri"/>
        <family val="2"/>
        <charset val="238"/>
      </rPr>
      <t>KONEČNÝ STAV - POSTIH ZRUŠEN</t>
    </r>
  </si>
  <si>
    <r>
      <t xml:space="preserve">rozhodnutím ÚOHS z 15.1.2015 snížena pokuta na 200 000 Kč; 28.1.2015 podán proti rozhodnutí rozklad;
4.1.2016 Rozhodnutí ÚOHS - zrušena pokuta, zastaveno správní řízení.
</t>
    </r>
    <r>
      <rPr>
        <b/>
        <sz val="11"/>
        <color indexed="8"/>
        <rFont val="Calibri"/>
        <family val="2"/>
        <charset val="238"/>
      </rPr>
      <t>KONEČNÝ STAV - POSTIH ZRUŠEN</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</si>
  <si>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19.2.2018 podána správní žaloba proti rozhodnutí o sporu.
</t>
    </r>
    <r>
      <rPr>
        <b/>
        <sz val="11"/>
        <rFont val="Calibri"/>
        <family val="2"/>
        <charset val="238"/>
      </rPr>
      <t>OČEKÁVÁME ROZSUDEK VE VĚCI SPRÁVNÍ ŽALOBY</t>
    </r>
  </si>
  <si>
    <r>
      <t xml:space="preserve">30.7.2014 ÚRR zahájil daňové řízení, 19.8.2014 zasláno na ÚRR podání ve věci daňového řízení; 
</t>
    </r>
    <r>
      <rPr>
        <sz val="11"/>
        <rFont val="Calibri"/>
        <family val="2"/>
        <charset val="238"/>
      </rPr>
      <t xml:space="preserve">6.11.2015 doručeny platební výměry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charset val="238"/>
      </rPr>
      <t>OČEKÁVÁME ROZHODNUTÍ POSKYTOVATELE DOTACE O PROMINUTÍ ODVODU A ROZHODNUTÍ MINISTERSTVA FINANCÍ O ODVOLÁNÍ PROTI PLATEBNÍMU VÝMĚRU</t>
    </r>
  </si>
  <si>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17.7.2018 podaná správní žaloba proti rozhodnutí o sporu (usnesení č. RK 785/07/18 ze dne 9.7.2018).
</t>
    </r>
    <r>
      <rPr>
        <b/>
        <sz val="11"/>
        <rFont val="Calibri"/>
        <family val="2"/>
        <charset val="238"/>
      </rPr>
      <t>RKK ULOŽILA KSÚS  PŘEDLOŽIT INFORMACI O DALŠÍM POSTUPU
OČEKÁVÁME ROZSUDEK VE VĚCI SPRÁVNÍ ŽALOBY</t>
    </r>
  </si>
  <si>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</si>
  <si>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</si>
  <si>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</si>
  <si>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r>
      <t xml:space="preserve">rozhodnutí o pokutě z 4.4.2012, pokutu ÚOHS uhradil ředitel školy - rozhodnutí škodní komise ze dne 21.5.201, datum úhrady 20.6.2012.
</t>
    </r>
    <r>
      <rPr>
        <b/>
        <sz val="11"/>
        <color indexed="8"/>
        <rFont val="Calibri"/>
        <family val="2"/>
        <charset val="238"/>
      </rPr>
      <t>KONEČNÝ STAV - ULOŽENÁ POKUTA JE DEFINITIVNÍ</t>
    </r>
  </si>
  <si>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dne 1.8.2016 doručen platební výměr  na částku 3.914.717 Kč,
dne 31.8.2016 odeslala KKN odvolání proti platebnímu výměru, v odvolání připouští některá formální pochybení, ale většinu údajných pochybení rozporuje, v odvolání žádá o snížení uložené sankce na 5 % či 10 %,
dne 3.10.2016 KKN odeslala žádost o prominutí dosud nevyměřeného penále k PV.
</t>
    </r>
    <r>
      <rPr>
        <b/>
        <sz val="11"/>
        <color indexed="8"/>
        <rFont val="Calibri"/>
        <family val="2"/>
        <charset val="238"/>
      </rPr>
      <t>OČEKÁVÁME ROZHODNUTÍ MINISTERSTVA FINANCÍ O ODVOLÁNÍ PROTI PLATEBNÍMU VÝMĚRU A ROZHODNUTÍ  POSKYTOVATELE DOTACE VE VĚCI PROMINUTÍ PENÁLE</t>
    </r>
  </si>
  <si>
    <r>
      <t xml:space="preserve">Rozhodnutí o pokutě z 10.6.2014; KKN a.s. rozklad nepodávala, KKN pokutu uhradila.
</t>
    </r>
    <r>
      <rPr>
        <b/>
        <sz val="11"/>
        <color indexed="8"/>
        <rFont val="Calibri"/>
        <family val="2"/>
        <charset val="238"/>
      </rPr>
      <t>KONEČNÝ STAV - ULOŽENÁ POKUTA JE DEFINITIVNÍ</t>
    </r>
  </si>
  <si>
    <r>
      <t xml:space="preserve">Stanovisko ÚRR č. RRSZ 17300/2015 ze dne 6.8.2015, dne 19.8.2015 podány Námitky proti stanovisku,
9.9.2015 podepsána Smlouva o dotaci v původní výši, přesun  způsobilých výdajů do nezpůsobilých ÚRR neprovedl.
</t>
    </r>
    <r>
      <rPr>
        <b/>
        <sz val="11"/>
        <color indexed="8"/>
        <rFont val="Calibri"/>
        <family val="2"/>
        <charset val="238"/>
      </rPr>
      <t>KONEČNÝ STAV - BEZ KRÁCENÍ</t>
    </r>
  </si>
  <si>
    <r>
      <t xml:space="preserve">10.2.2017 doručena zpráva o auditu operace, auditní orgány zkontroloval výdaje ve výši 98.302.215 Kč a neidentifikoval žádné nezpůsobilé výdaje.
</t>
    </r>
    <r>
      <rPr>
        <b/>
        <sz val="11"/>
        <color indexed="8"/>
        <rFont val="Calibri"/>
        <family val="2"/>
        <charset val="238"/>
      </rPr>
      <t>KONEČNÝ STAV - BEZ ZJIŠTĚNÍ</t>
    </r>
  </si>
  <si>
    <r>
      <t xml:space="preserve">24.3.2016 Doručen Protokol o kontrole č.j. RRSZ 3770/2016,
7.4.2016 KKN, a.s. podala námitky proti Protokolu,
5/2016 vyřízení námitek - částečně vyhověno,
27.1.2017 ÚRR dobrovolně odeslal Oznámení o krácení způsobilých výdajů,
</t>
    </r>
    <r>
      <rPr>
        <sz val="11"/>
        <rFont val="Calibri"/>
        <family val="2"/>
        <charset val="238"/>
      </rPr>
      <t>12.7.2018 stanovisko KKN a.s. k případnému zahájení sporného řízení (písemnost čj. 2545/FI/18) - sporné řízení pro peněžité plnění   s ohledem na rozhodovací praxi nebude zahájeno;</t>
    </r>
    <r>
      <rPr>
        <b/>
        <sz val="11"/>
        <rFont val="Calibri"/>
        <family val="2"/>
        <charset val="238"/>
      </rPr>
      <t xml:space="preserve">
</t>
    </r>
    <r>
      <rPr>
        <sz val="11"/>
        <rFont val="Calibri"/>
        <family val="2"/>
        <charset val="238"/>
      </rPr>
      <t>dle vyjádření KKN a.s. ze dne 26.10.2018 přistoupí k řešení konečné výše postihu jako škody.</t>
    </r>
    <r>
      <rPr>
        <b/>
        <sz val="11"/>
        <rFont val="Calibri"/>
        <family val="2"/>
        <charset val="238"/>
      </rPr>
      <t xml:space="preserve">
KKK a.s. PŘISTOUPÍ K ŘEŠENÍ KONEČNÉ VÝŠE POSTIHU JAKO ŠKODY </t>
    </r>
  </si>
  <si>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</si>
  <si>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r>
      <t xml:space="preserve">14.11.2014 ukončena veřejnosprávní kontrola - námitkám bylo částečně vyhověno; 16.2.2015 Protokol z VSK,
15.4.2015 Výsledek  šetření  podnětu ÚOHS 
ÚOHS-P57/2015/VZ-4918/2015/552/MSch (Jindřichovice) - bez  sankce,  ÚOHS-P56/2015/VZ-6679/2015/552/MSch (Chodov) - bez  sankce,
25.5.2015 doručen protokol o kontrole č.j. RRSZ 11564/2015, námitky nepodány z důvodu potřeby proplacení ŽoP,
11.4.2016 zahájen spor pro nepeněžité plnění, 2.11.2016 rozhodnutí MFČR ve sporu pro nepeněžité plnění ve prospěch KSÚS,
15.11.2016 ÚRR naplnil rozhodnutí MFČR a zaslal KSÚS oznámení a odůvodnění provedených krácení,
24.7.2017 RKK (RK 860/07/17) vzala na vědomí rozhodnutí KSÚS o podání návrhu na spor pro 377.246,20 Kč (pochybení D) a nepodání návrhu na spor pro 305.657,63 Kč (pochybení A1, A2, A3, F, G), 
28.6.2018 podala KSÚS návrh na zahájení sporu pro peněžité plnění ve výši 377.246,20 Kč, 
13.9.2018 vyzval KK ředitele KSÚS KK  dopisem  č.j. 2789/FI/18 k řešení škod dle usnesení č. RK 860/07/17,
9. 11.2018 Rozhodnutí MFČR o sporu pro penežité plnění - úspěch ve sporu, RRSZ zaplatí KSÚS 377.246,20 Kč včetně nákladů řízení.
</t>
    </r>
    <r>
      <rPr>
        <b/>
        <sz val="11"/>
        <rFont val="Calibri"/>
        <family val="2"/>
        <charset val="238"/>
        <scheme val="minor"/>
      </rPr>
      <t xml:space="preserve">OČEKÁVÁME ŘEŠENÍ ZBÝVAJÍÍHO FINAČNÍHO POSTIHU VE VÝŠI 305.657,63 KČ JAKO ŠKODY </t>
    </r>
  </si>
  <si>
    <t>ÚRR 
přesun do nezpůsobilých výdajů</t>
  </si>
  <si>
    <t xml:space="preserve">Přesun do nezpůsobilých výdajů - zjištění A.1: pravidal ROP neumoňují odměnu  a zjištění B.1: výstupy za zpracování projketové dokumentace se nepoužily </t>
  </si>
  <si>
    <t>Pochybení v 9 VZ, kde zadavatel nedodržel základní pravidla zadávání VZ - požadavek na prokázání zkušeností předložením údajů o 1 zakázce (diskriminační kritérium), zkrácení lhůty pro podání nabídek, rozeslání hromadných e-mailů, zveřejnění identifikačních údajů uchazečů, umělé dělení zakázek - finanční oprava od 2 % - 25 %.</t>
  </si>
  <si>
    <r>
      <t xml:space="preserve">24.10.2014 Protokol RRSZ 22527/2014, 22.3.2015 Kontrola RRSZ 6003/2015, 22.4.2015 Stanoviska RRSZ 9238/2015 a RRSZ 9241/2015. 
23.10.2015 Protokol RRSZ 22033/2015 - podány námitky,
4.12.2015 Dodatek k protokolu - námitkám částečně vyhověno
schváleno vyúčtování projektu ZKK, 22.3.2016 Protokol o kontrole RRSZ 3650/2016,
27.1.2017 ÚRR dobrovolně odeslal Oznámení o krácení způsobilých výdajů.
</t>
    </r>
    <r>
      <rPr>
        <b/>
        <sz val="11"/>
        <color indexed="8"/>
        <rFont val="Calibri"/>
        <family val="2"/>
        <charset val="238"/>
      </rPr>
      <t>PŘÍPRAVA NÁVRHU NA SPOR Z VEŘEJNOPRÁVNÍ SMLOUVY PRO PENĚŽITÉ PLNĚNÍ</t>
    </r>
  </si>
  <si>
    <r>
      <t xml:space="preserve">16.6.2015 doručen protokol o kontrole; 7.7.2015 podány námitky; 31.7.2015
MPSV zamítlo námitky; 29.7.2015
podána závěrečná ŽoP; 28.8.2015 proběhla ze strany CRR kontrola na místě, bez nálezu a projekt byl postoupen MPSV k závěrečné kontrole;
MPSV vydalo Závěrečné vyhodnocení akce, dne 27.6.2016 ukončen finančně; 
dne 11.9.2018 proběhlo jednání škodní komise, dne 5. 11. 2018 odeslána výzva k náhradě škody ve výši 20 % ze 75.625,00 Kč tj. 15.125,00 Kč. Dne 20. 11. 2018 uhradila APDM náhradu škody ve výši 15.125,00 Kč dle usnesení č. RK 1179/10/18 ze dne 22.10.2018.
</t>
    </r>
    <r>
      <rPr>
        <b/>
        <sz val="11"/>
        <rFont val="Calibri"/>
        <family val="2"/>
        <charset val="238"/>
        <scheme val="minor"/>
      </rPr>
      <t>KONEČNÝ STAV</t>
    </r>
  </si>
  <si>
    <r>
      <t xml:space="preserve">24.4.2017 ze SFŽP Protokol o kontrole, dne 15.5.2017 odeslána na SFŽP námitky; 9.6.2017 Rozhodnutí o námitce - zamítnuto; dne 11.12.2017 Výzva k úhradě prostředků z MŽP; RKK usnesením č. RK 05/01/18 ze dne 8.1.2018 schválila výzvu neuhradit; dne 26.11.2018 doručen dopis z MŽP č.j. ENV/2018/71735, MZP/2018/330/2157 ze dne 21.11.2018 - Předání podkladů na FÚ 
</t>
    </r>
    <r>
      <rPr>
        <b/>
        <sz val="11"/>
        <rFont val="Calibri"/>
        <family val="2"/>
        <charset val="238"/>
        <scheme val="minor"/>
      </rPr>
      <t>OČEKÁVÁME ZAHÁJENÍ DAŇOVÉHO ŘÍZENÍ</t>
    </r>
  </si>
  <si>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dne 27.7.2018 doručen rozsudek Krajského soudu v Plzni o zamítnutí žaloby; dne 28.10.2018 vydalo OLP pr. posouzení - za vznik škody odpovídá Sdružení RELSIE-PFI
</t>
    </r>
    <r>
      <rPr>
        <b/>
        <sz val="11"/>
        <rFont val="Calibri"/>
        <family val="2"/>
        <charset val="238"/>
        <scheme val="minor"/>
      </rPr>
      <t>ŽÁDOST O PROMINUTÍ ODVODU A DOSUD NEVYM.PENÁLE NA GENER.FIN.ŘED.</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</si>
  <si>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8.11.2018 podala ISŠTE zásahovou správní žalobu (žalobu na ochranu před nezákoným zásahem dle § 82 správního řádu, 
8.2.2018 zasla ISŠTE na RRSZ dopis s žádostí o vyjádření k žádosti o vratku.</t>
    </r>
    <r>
      <rPr>
        <b/>
        <sz val="11"/>
        <rFont val="Calibri"/>
        <family val="2"/>
        <charset val="238"/>
      </rPr>
      <t xml:space="preserve">
OČEKÁVÁME ROZHODNUTÍ MF O ODVOLÁNÍ PROTI NEPŘIZNÁNÍ VRATITELNÉHO PŘEPLATKU, PROTI CHYBNÉ VÝŠI ÚROKU Z VRATITELNÉHO PŘELATKU A PROTI NEPŘIZNÁNÍ ÚROKU Z NEOPRÁVNĚNÉHO JEDNÁNÍ SPRÁVCE DANĚ</t>
    </r>
  </si>
  <si>
    <r>
      <t xml:space="preserve">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 Rada KK usnesením č, 897/08/18 ze dne 6.8.2018 rozhodla o nepodání sporu z veřejnoprávní smlouvy pro peněžité plnění; 9.8.2018 odeslána APDM žádost o vyhotovení protokolu o škodě, 
17. 9. 2018 zasedala škodní komise na základě Protokolu o škodě ze dne 31. 8. 2018 vyhotoveného ředitelem APDM. Dne 5. 11. 2018 odeslána výzva k náhradě škody ve výši 16.023,96 Kč na základě usnesení RK 1178/10/18 ze dne 22.10.2018. Dne 20. 11. 2018 uhradila APDM náhradu škody ve výši 16.023,97 Kč.
</t>
    </r>
    <r>
      <rPr>
        <b/>
        <sz val="11"/>
        <rFont val="Calibri"/>
        <family val="2"/>
        <charset val="238"/>
        <scheme val="minor"/>
      </rPr>
      <t>KONEČNÝ STAV</t>
    </r>
  </si>
  <si>
    <r>
      <t xml:space="preserve">8.7.2015 doručen Protokol z VSK; 23.7.2015 podány námitky; 5.8.2015 námitkám částečně vyhověno; 13.11.2015 Protokol o kontrole ŽoP II.etapa - bez zjištění;
aktuálně prověřujeme skutečnou výši nezpůsobilých výdajů v souvislosti s vyúčtováním projektu;
31.1.2017 ÚRR Oznámení o krácení způsobilých výdajů;
proběhla škodní komise - RKK schválila usnesením č. RK 1330/11/17 ze dne 13.11.2017 - škoda bude vymáhána po vedoucím projektu APDM; Škoda ve výši 2.762,50 Kč byla APDM dne 9.8.2018 uhrazena 
</t>
    </r>
    <r>
      <rPr>
        <b/>
        <sz val="11"/>
        <rFont val="Calibri"/>
        <family val="2"/>
        <charset val="238"/>
        <scheme val="minor"/>
      </rPr>
      <t>KONEČNÝ STAV</t>
    </r>
  </si>
  <si>
    <t>10.9.2015 doručen Protokol z VSK; do 24.9.2015 odeslány námitky proti kontrolním zjištěním; 13.10.2015 námitky ÚRR zamítnul
30.1.2017 ÚRR Oznámení o krácení způsobilých výdajů; vyúčtování ZKK 356/09/17 ze dne 7.9.2017; Rada usnesením č. RK 1227/11/18 ze dne 5.11.2018 rozhodla o nepodání sporu a řešení krácení jako škodní případ; OLP vyhotovuje právní posouzení odpovědnosti za škodu externího administrátora</t>
  </si>
  <si>
    <t>8.2.2016 Protokol o kontrole interim se ŽoP za 2.etapu, č.j. RRSZ 1740/2016 - 23.2.2016  KK podal námitky proti kontrolním zjištěním;
7.3.2016 - vyřízení námitek č.j. RRSZ 3147/2016 - zamítnuto;
čekáme na vyúčtování;
30.1.2017 ÚRR Oznámení o krácení způsobilých výdajů
proběhla škodní komise na pozdě uhrazené faktury a dodatku č. 2 k příkazní smlouvě k TDS - RKK schválila usnesením č. RK 1087/09/17 ze dne 11.9.2017 - škoda bude vymáhána po vedoucím projektu APDM; vyúčtování ZKK 356/09/17 ze dne 7.9.2017; dne 28. 6. 2018 doručena APDM výzva k náhradě škody; Škoda ve výši 1.779.352,04 Kč byla APDM dne 12. a 13.8.2018 uhrazena;
U projektu CLP Policie ČR trestní věc odložila; odbor finanční vyhotovuje návrh na spor z VPS pro peněžité plnění</t>
  </si>
  <si>
    <t>dne 28.7.2017 podán podnět ze strany KK na ÚOHS, dne 1.8.2017 poplatek ve výši 10.000,- Kč uhrazen, dne 14.8.2017 z ÚOHS Sdělení k podnětu, KK odeslal dne 19.9.2017 vyjádření ke sdělení k podnětu, ÚOHS dne 20.10. 2017 zaslal Oznámení o zahájení správního řízení, KK dne 31.10.2017 zaslal na ÚOHS stanovisko k zahájenému správnímu řízení; dne 29.11.20107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KK uhradí pokutu v termínu do 13.4.2018; vyúčtování ZKK 356/09/17 ze dne 7.9.2017; KK uhradil pokutu 4.4.2018; dne 1.8.2018 vyhotoveno OLP právní posouzení odpovednosti za škodu externího administrátora; OLP bude vymáhat vzniklou škodu vůči ADW CONSULT, s.r.o.; dne 13.11.2018 odeslána Výzva k úhradě škody č.j.2817/LP/18 ze dne 12.11.2018</t>
  </si>
  <si>
    <r>
      <t xml:space="preserve">27.2.2017 Protokol o ústním jednání z FÚ; dne 13.3.2017 podáno stanovisko; 3.4.2017 z FÚ Zpráva o daňové kontrole a PV na odvod ve výši 129.560,-Kč, uhrazen dne 6.4.2017, odvolání proti PV 4.5.2017; dne 12.7.2017 postoupení odvolání Odvol.fin.řed.v Brně; Dne 6.4.2018 obdržel KK rozhodnutí o odvolání - snížení odvodu na 1.388,00 Kč, přeplatek ve výši 128.172,00 Kč vrátil FÚ na účet KK dne 18.4.2018; 9.8.2018 škodní komise - nevymáhat
</t>
    </r>
    <r>
      <rPr>
        <b/>
        <sz val="11"/>
        <rFont val="Calibri"/>
        <family val="2"/>
        <charset val="238"/>
        <scheme val="minor"/>
      </rPr>
      <t>KONEČNÝ STAV</t>
    </r>
    <r>
      <rPr>
        <sz val="11"/>
        <rFont val="Calibri"/>
        <family val="2"/>
        <charset val="238"/>
        <scheme val="minor"/>
      </rPr>
      <t xml:space="preserve">
</t>
    </r>
  </si>
  <si>
    <r>
      <t xml:space="preserve">27.2.2017 Protokol o ústním jednání z FÚ; dne 13.3.2017 podáno stanovisko; 3.4.2017 z FÚ Zpráva o daňové kontrole a PV na odvod ve výši 109.471,-Kč, uhrazen dne 6.4.2017, odvolání proti PV  4.5.2017; dne 12.7.2017 postoupení odvolání Odvol.fin.řed.v Brně; Dne 6.4.2018 obdržel KK rozhodnutí o odvolání - snížení odvodu na 1.386,00 Kč, přeplatek ve výši 108.085,00 Kč vrátil FÚ na účet KK dne 18.4.2018; 9.8.2018 škodní komise - nevymáhat
</t>
    </r>
    <r>
      <rPr>
        <b/>
        <sz val="11"/>
        <rFont val="Calibri"/>
        <family val="2"/>
        <charset val="238"/>
        <scheme val="minor"/>
      </rPr>
      <t>KONEČNÝ STAV</t>
    </r>
  </si>
  <si>
    <r>
      <t xml:space="preserve">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dne 3. 5. 2018 doručena žádost o opravu vydaných platebních výměrů z MF (nezohlednili 5% vlastních zdrojů příjemce dotace) dne 11. 5. 2018 podal KK proti PV odvolání; dne 19.6.2018 obdržel KK Návrh Zprávy o auditu - bez zjištění; 2. 7. 2018 doručeno Rozhodnutí o odvolání z FÚ KV- změna výše PV z 2.401,00 Kč na 2.281,00 Kč. Dne 17.9.2018 obdržel KK od FÚ KV vratku ve výši 120,00 Kč; 
</t>
    </r>
    <r>
      <rPr>
        <b/>
        <sz val="11"/>
        <rFont val="Calibri"/>
        <family val="2"/>
        <charset val="238"/>
        <scheme val="minor"/>
      </rPr>
      <t>PO UKONČENÍ PROJEKTU BUDE ŘEŠENO JAKO ŠKODNÍ PŘÍPAD</t>
    </r>
  </si>
  <si>
    <r>
      <t xml:space="preserve">dne 3. 5. 2018 doručen PV na penále za prodlení s odvodem za porušení rozpočtové kázně ve výši 1.140,00 Kč;
7.8.2018 z FÚ pro Karlovarský kraj doručen opravný platební výměr na penále za prodlení s odvodem,
KK uhradil 7.8.2018 PV na penále ve výši 1.084,00 Kč.
</t>
    </r>
    <r>
      <rPr>
        <b/>
        <sz val="11"/>
        <rFont val="Calibri"/>
        <family val="2"/>
        <charset val="238"/>
        <scheme val="minor"/>
      </rPr>
      <t>PO UKONČENÍ PROJEKTU BUDE ŘEŠENO JAKO ŠKODNÍ PŘÍPAD</t>
    </r>
  </si>
  <si>
    <r>
      <t xml:space="preserve">dne 23.10.2017 Oznámení o ukončení kontroly z CRR, stížnost do 24.11.2017, dne 15.11.2017 odeslaná stížnost na CRR a MMR; dne 15.12.2017 z CRR vypořádání stížnosti - zamítnutí; 10. 5. 2018 obdržel KK Odpověď na opakovanou žádost o odůvodnění rozhodnutí, ve kterém se CRR vyjádřilo ke správnému postupu kontrolora; dne 10.8.2018 postoupení věci MMR - přezkum postupu kontrolora; dne 8.10.2018 doručeno vyjádření MMR.
</t>
    </r>
    <r>
      <rPr>
        <b/>
        <sz val="11"/>
        <rFont val="Calibri"/>
        <family val="2"/>
        <charset val="238"/>
        <scheme val="minor"/>
      </rPr>
      <t>PO UKONČENÍ PROJEKTU BUDE ŘEŠENO JAKO ŠKODNÍ PŘÍPAD</t>
    </r>
  </si>
  <si>
    <r>
      <t xml:space="preserve">2.2.2018 doručen z URR Oznámení o zahájení daňového řízení, 22.2.2018 doručena z ÚOHS Výzva  k zaslání dokumentace, 23.2.2018 odeslány požadované dokumenty na URR, 5.3.2018 a 19.3.2018 odeslání požadovaných dokumentů, 12.3.2018 doručena opakovaná výzva z ÚOHS, 10.4.2018 doručen Příkaz o uložení pokuty z ÚOHS, rozhodnutím Rady č. 491/04/18 schválena úhrada; dne 22.5.2018 vyhotovila KKN Protokol o škodě; dne 25.5.2018 vyhotovila APDM Protokol o škodě; dne 20.6.2018 Policie ČR odložila trestní věc podezření ze spáchání přečinu; dne 24.8.2018 usnesením zamítlo státní zastupitelství stížnost poškozeného; dne 8.10.2018 OLP předal OF právní posouzení odpovědnosti KKN a APDM ze dne 14.8.2018; dne 25.10.2018 proběhlo jednání škodní komise - rozhodla o prověření podkladů předložených Radě KK; odbor finanční provádí prověřování podkladů
</t>
    </r>
    <r>
      <rPr>
        <b/>
        <sz val="11"/>
        <rFont val="Calibri"/>
        <family val="2"/>
        <charset val="238"/>
        <scheme val="minor"/>
      </rPr>
      <t>BUDE ZNOVU SVOLÁNO JEDNÁNÍ ŠKODNÍ KOMISE</t>
    </r>
  </si>
  <si>
    <t>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 Kč a 3.041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Dne 3.11.2018 odeslána žádost o prominutí odvodu a penále. Dne 29.11.2018 úhrada správního poplatku ve výši 4.000 Kč.</t>
  </si>
  <si>
    <t>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 Kč a 1.970.915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dne 5.4.2018 podána správní žaloba; dne 18.7.2018 uhrazen soudní poplatek 3.000,00 Kč na výzvu Krajského soudu v Plzni. Dne 14.9.2018 doručena výzva o vyjádření k rozhodnutí o věci samé bez jednání a uplatnění práva na náhradu nákladů řízení před soudem. Dne 21.9.2018 KK odeslal Vyjádření k výzvě soudu.
Dne 3.11.2018 odeslána žádost o prominutí odvodu a penále. Dne 29.11.2018 úhrada správního poplatku ve výši 4.000 Kč.</t>
  </si>
  <si>
    <r>
      <t xml:space="preserve">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RKK usnesením č. RK 444/04/18 ze dne 23.4.2018 schválila soudní vymáhání pohledávky po mandantáři Veřejné zakázky s.r.o.;  dle info z OLP ze dne 5.9.2018 bude s ohledem na složitost posouzení odpovědnosti (spojení s porušením rozpočtové kázně) podána žaloba a v případě, že dojde k mimosoudnímu jednání, bude požádáno o přerušení jednání.</t>
    </r>
  </si>
  <si>
    <r>
      <t xml:space="preserve">Dne 14.12.2015 doručena Zpráva o auditu operace  ROPSZ/2015/5202-9 za II. etapu projektu, k pochybením uvedeno, že ovlivňují i certifikované výdaje I.etapy projektu, 
dne 21.1.2016 ÚRR doručil </t>
    </r>
    <r>
      <rPr>
        <b/>
        <sz val="11"/>
        <color theme="1"/>
        <rFont val="Calibri"/>
        <family val="2"/>
        <charset val="238"/>
        <scheme val="minor"/>
      </rPr>
      <t>Výzvy k vrácení dotace dle § 22 odst. 6 zák. 250/2000 Sb., tj. nejedná se o daňové řízení</t>
    </r>
    <r>
      <rPr>
        <sz val="11"/>
        <color theme="1"/>
        <rFont val="Calibri"/>
        <family val="2"/>
        <charset val="238"/>
        <scheme val="minor"/>
      </rPr>
      <t xml:space="preserve">, výzvy z důvodu předpokladu chybně stanovených částek nebyly uhrazeny,
dne </t>
    </r>
    <r>
      <rPr>
        <b/>
        <sz val="11"/>
        <color theme="1"/>
        <rFont val="Calibri"/>
        <family val="2"/>
        <charset val="238"/>
        <scheme val="minor"/>
      </rPr>
      <t>20.8.2016 bylo ISŠTE doručeno oznámení o zahájení daňového řízení</t>
    </r>
    <r>
      <rPr>
        <sz val="11"/>
        <color theme="1"/>
        <rFont val="Calibri"/>
        <family val="2"/>
        <charset val="238"/>
        <scheme val="minor"/>
      </rPr>
      <t xml:space="preserve">,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t>
    </r>
    <r>
      <rPr>
        <b/>
        <sz val="11"/>
        <color theme="1"/>
        <rFont val="Calibri"/>
        <family val="2"/>
        <charset val="238"/>
        <scheme val="minor"/>
      </rPr>
      <t>13. 4. 2017 podáno odvolání proti PV č. 3/2017;</t>
    </r>
    <r>
      <rPr>
        <sz val="11"/>
        <color theme="1"/>
        <rFont val="Calibri"/>
        <family val="2"/>
        <charset val="238"/>
        <scheme val="minor"/>
      </rPr>
      <t xml:space="preserve">
ÚRR dne 7. 9. 2018 zahájil kontrolu dodržování parametrů a účelu projketu, 19.10.2018 Protokol o kontrole RRSZ  6407/2018 - bez zjištění.
</t>
    </r>
    <r>
      <rPr>
        <b/>
        <sz val="11"/>
        <color theme="1"/>
        <rFont val="Calibri"/>
        <family val="2"/>
        <charset val="238"/>
        <scheme val="minor"/>
      </rPr>
      <t xml:space="preserve">Dne 30.11.2018 doručen PV č. 21/2018 ve výši 5.878.388 Kč </t>
    </r>
    <r>
      <rPr>
        <sz val="11"/>
        <color theme="1"/>
        <rFont val="Calibri"/>
        <family val="2"/>
        <charset val="238"/>
        <scheme val="minor"/>
      </rPr>
      <t xml:space="preserve">za zjištění č. 6 ze Zprávy o auditu opearace.
</t>
    </r>
    <r>
      <rPr>
        <b/>
        <sz val="11"/>
        <color indexed="8"/>
        <rFont val="Calibri"/>
        <family val="2"/>
        <charset val="238"/>
      </rPr>
      <t>OČEKÁVÁME VYDÁNÍ PLATEBNÍCH VÝMĚRŮ PRO DALŠÍ ZJIŠTĚNÍ, PŘÍPRAVA ODVOLÁNÍ PRTI PV č.  21/2018, OČEKÁVÁME ROZHODNUTÍ O ODVOLÁNÍ PROTI PLATEBNÍMU VÝMĚRU č.  3/2017</t>
    </r>
  </si>
  <si>
    <t>Dne 19.11.2016 na FÚ podána žádost o prominutí odvodu a dosud nevyměřeného penále; dne 18.7.2017 doručen platební výměr na penále ve výši 103.933,00 Kč; PV uhrazen dne 25.7.2017; dne 30.10.2018 doručeno Rozhodnutí o prominutí daně - prominutí o 77.470,00 Kč;
dne 27.11.2018 podána žádost o vratku vratitelného přeplatku; dne 29.11.2018 doručeno Rozhodnutí o přeplatku č. j. 1004089/18/2400-31471-403322 ze dne  29. 11. 2018 z Finančního úřadu pro Karlovarský kraj, ve kterém rozhodl o vrácení přeplatku v požadované výši;  odbor školství vyhotovuje protokol o škodě</t>
  </si>
  <si>
    <t>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 Kč a 18.934 Kč, 
9.8.2016 podáno na FÚ odvolání; dále podá i žádosti o prominutí odvodu a penále;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dne 10.7.2017 uhrazen odvod; dne 30.10.2018 doručeno Rozhodnutí o prominutí daně - prominutí o 14.123,00 Kč; dne 27.11.2018 podána žádost o vratku vratitelného přeplatku; dne 29.11.2018 doručeno Rozhodnutí o přeplatku č. j. 1004089/18/2400-31471-403322 ze dne  29. 11. 2018 z Finančního úřadu pro Karlovarský kraj, ve kterém rozhodl o vrácení přeplatku v požadované výši;  odbor školství vyhotovuje protokol o škodě</t>
  </si>
  <si>
    <t xml:space="preserve">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dne 10.7.2017 uhrazen odvod; dne 30.10.2018 doručeno Rozhodnutí o prominutí daně - prominutí o 2.493,00 Kč; dne 27.11.2018 podána žádost o vratku vratitelného přeplatku; dne 29.11.2018 doručeno Rozhodnutí o přeplatku č. j. 1004089/18/2400-31471-403322 ze dne  29. 11. 2018 z Finančního úřadu pro Karlovarský kraj, ve kterém rozhodl o vrácení přeplatku v požadované výši; odbor školství vyhotovuje protokol o škodě
</t>
  </si>
  <si>
    <t>Dne 19.11.2016 na FÚ podána žádost o prominutí odvodu a dosud nevyměřeného penále; dne 18.7.2017 doručen platební výměr na penále ve výši 16.342,00 Kč; PV uhrazen dne 25.7.2017; dne 30.10.2018 doručeno Rozhodnutí o prominutí daně - prominutí o 13.672,00 Kč;
dne 27.11.2018 podána žádost o vratku vratitelného přeplatku; dne 29.11.2018 doručeno Rozhodnutí o přeplatku č. j. 1004089/18/2400-31471-403322 ze dne  29. 11. 2018 z Finančního úřadu pro Karlovarský kraj, ve kterém rozhodl o vrácení přeplatku v požadované výši; odbor školství vyhotovuje protokol o škodě</t>
  </si>
  <si>
    <r>
      <t xml:space="preserve">7/2014 ukončena VSK, podány námitky, v 8/2015 vydán Dodatek k protokolu o kontrole RRSZ 14703/2015 - námitkám částečně vyhověno,
1/2016 ukončena VSK, v protokolu 1376/2016 stanovena korekce
dle závěrečného vyúčtování VZ na stavební práce nedočerpána v plné výši;
dne 19.12.2016 podán spor pro nepeněžité plnění
25.1.2017 doručen příkaz MFČR, podle kterého musí ÚRR splnit povinnosti ze smlouvy o dotaci (úspěch sporu),
24.1.2017 odeslalo Oznámení o krácení dotace, čímž splnilo předmět ustanovení, které bylo předmětem sporu,
13.2.2017 odeslala škola zpětvzetí návrhu na spor za předpokladu, že ji budou uhrazeny náklady na správní poplatek,
22.2.2017 MFČR zastavilo řízení o sporu a rozhodlo o povinnosti ÚRR uhradit škole náklady na správní poplatek, RKK usnesením č. RK 1047/09/18 ze dne 10.9.2018 schválila podání návrhu na zahájení sporu pro peněžité plnění, 
16.11.2018 podán návrh na zahájení sporného řízení na peněžité plnění. 
</t>
    </r>
    <r>
      <rPr>
        <b/>
        <sz val="11"/>
        <color indexed="8"/>
        <rFont val="Calibri"/>
        <family val="2"/>
        <charset val="238"/>
      </rPr>
      <t>OĚKÁVÁME ROZHODNUTÍ MFČR O SPORU Z VEŘEJNOPRÁVNÍ SMLOUVY PRO PENĚŽITÉ PLNĚNÍ</t>
    </r>
  </si>
  <si>
    <r>
      <t xml:space="preserve">Dne 21.3.2016 obdrželo Gymnázium a obchodní akademie Mariánské Lázně Protokol o výsledku veřejnosprávní kontroly od MŠMT. Proti protokolu podány námitky, námitkám nevyhověno - potvrzena korekce dotace.
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
</t>
    </r>
    <r>
      <rPr>
        <b/>
        <sz val="11"/>
        <color indexed="8"/>
        <rFont val="Calibri"/>
        <family val="2"/>
        <charset val="238"/>
      </rPr>
      <t xml:space="preserve">KONEČNÝ STAV - VZHLEDEM K CHARAKTERU POCHYBENÍ ROZHODLA RKK O NEUPLATNĚNÍ OBRANY 
</t>
    </r>
    <r>
      <rPr>
        <sz val="11"/>
        <color indexed="8"/>
        <rFont val="Calibri"/>
        <family val="2"/>
        <charset val="238"/>
      </rPr>
      <t xml:space="preserve">Dne 20.11.2018 vyzval odbor finanční ředitele příspěvkové organizace o vyhotovení protokolu o škodě.
</t>
    </r>
    <r>
      <rPr>
        <b/>
        <sz val="11"/>
        <color indexed="8"/>
        <rFont val="Calibri"/>
        <family val="2"/>
        <charset val="238"/>
      </rPr>
      <t>PŘÍPRAVA JEDNÁNÍ ŠKODNÍ KOMISE</t>
    </r>
  </si>
  <si>
    <r>
      <t xml:space="preserve">10.11.2014 ukončena veřejnosprávní kontrola č.j. RRSZ 23317/2014 - námitkám nebylo vyhověno; 9.4.2015  doručen  zápis z administrativní kontroly č.j. RRSZ 7426/2015 ze dne 8.4.2015, 14.4.2015 podáno nesouhlasné stanovisko, 27.5.2015 sdělení ke stanovisku, částečně vyhověno; 14.10.2015 Protokol o kontrole č.j. 21378/2015, podány námitky, kterým bylo částečně vyhověno;  v červnu 2016 podán návrh na zahájení sporného řízení  z veřejnosprávní smlouvy na nepeněžité plnění; 13.10.2016 MFČR rozhodlo ve sporu pro nepeněžité plnění ve prospěch Muzea.  
21.10.2016 byla doručeno výzva k podání stanoviska k odporu ÚRR proti rozhodnutí MFČR,  21.11.2016 odesláno stanovisko k odporu, 19.12.2016 doručeno Oznámení o krácení způsobilých výdajů projektu; 10.1.2017 dotaz MFČR na procesní stanovisko Muzea, 16.1.2017 Muzeum souhlasí se zpětvzetím sporu,
27.1.2017 doručeno usnesení o zastavení sporu spolu s rozhodnutím o povinnosti ÚRR nahradit Muzeu Sokolov náklady na správní poplatek; 
31.10.2018 Muzeum Sokolov podalo na MFČR  návrh na zahájení sporu z VPS pro peněžité plnění ve výši 2.288.358,54 Kč, zbývající  část postihu ve výši 70.716,93 Kč bude řešit Muzeum jako škodní případ (viz RK 975/08/18 ze dne 20.8.2018).
8. 11. 2018 zaslalo Muzeum Sokolov na MFČR Odstranění vady návrhu na zahájení sporného řízení  a zaplatilo stanovený správní poplatek ve výši 114.418,- Kč.   
</t>
    </r>
    <r>
      <rPr>
        <b/>
        <sz val="11"/>
        <rFont val="Calibri"/>
        <family val="2"/>
        <charset val="238"/>
      </rPr>
      <t>OČEKÁVÁME ROZHODNUTÍ MINISTERSTVA FINANCÍ VE VĚCI SPORU PRO PENĚŽITÉ PLNĚNÍ</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</si>
</sst>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15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i/>
      <sz val="11"/>
      <color theme="1"/>
      <name val="Calibri"/>
      <family val="2"/>
      <charset val="238"/>
      <scheme val="minor"/>
    </font>
    <font>
      <b/>
      <sz val="11"/>
      <color theme="1"/>
      <name val="Calibri"/>
      <family val="2"/>
      <scheme val="minor"/>
    </font>
    <font>
      <sz val="11"/>
      <color rgb="FF0070C0"/>
      <name val="Calibri"/>
      <family val="2"/>
      <charset val="238"/>
      <scheme val="minor"/>
    </font>
    <font>
      <sz val="11"/>
      <color rgb="FF0070C0"/>
      <name val="Calibri"/>
      <family val="2"/>
      <scheme val="minor"/>
    </font>
    <font>
      <sz val="11"/>
      <name val="Calibri"/>
      <family val="2"/>
      <scheme val="minor"/>
    </font>
    <font>
      <sz val="11"/>
      <color indexed="8"/>
      <name val="Calibri"/>
      <family val="2"/>
    </font>
    <font>
      <sz val="10"/>
      <name val="Arial CE"/>
      <charset val="238"/>
    </font>
    <font>
      <sz val="10"/>
      <name val="Arial"/>
      <family val="2"/>
      <charset val="238"/>
    </font>
    <font>
      <sz val="11"/>
      <name val="Calibri"/>
      <family val="2"/>
      <charset val="238"/>
      <scheme val="minor"/>
    </font>
    <font>
      <sz val="11"/>
      <color rgb="FF00B050"/>
      <name val="Calibri"/>
      <family val="2"/>
      <charset val="238"/>
      <scheme val="minor"/>
    </font>
    <font>
      <b/>
      <sz val="11"/>
      <color rgb="FFFF0000"/>
      <name val="Calibri"/>
      <family val="2"/>
      <charset val="238"/>
      <scheme val="minor"/>
    </font>
    <font>
      <b/>
      <sz val="11"/>
      <name val="Calibri"/>
      <family val="2"/>
      <scheme val="minor"/>
    </font>
    <font>
      <b/>
      <sz val="11"/>
      <color rgb="FF00B050"/>
      <name val="Calibri"/>
      <family val="2"/>
      <charset val="238"/>
      <scheme val="minor"/>
    </font>
    <font>
      <sz val="11"/>
      <color rgb="FFFF0000"/>
      <name val="Calibri"/>
      <family val="2"/>
      <scheme val="minor"/>
    </font>
    <font>
      <b/>
      <sz val="11"/>
      <name val="Calibri"/>
      <family val="2"/>
      <charset val="238"/>
      <scheme val="minor"/>
    </font>
    <font>
      <b/>
      <sz val="22"/>
      <color theme="1"/>
      <name val="Calibri"/>
      <family val="2"/>
      <charset val="238"/>
      <scheme val="minor"/>
    </font>
    <font>
      <b/>
      <sz val="22"/>
      <name val="Calibri"/>
      <family val="2"/>
      <charset val="238"/>
      <scheme val="minor"/>
    </font>
    <font>
      <sz val="12"/>
      <color theme="1"/>
      <name val="Calibri"/>
      <family val="2"/>
      <charset val="238"/>
      <scheme val="minor"/>
    </font>
    <font>
      <sz val="14"/>
      <color theme="1"/>
      <name val="Calibri"/>
      <family val="2"/>
      <scheme val="minor"/>
    </font>
    <font>
      <b/>
      <sz val="10"/>
      <color theme="1"/>
      <name val="Calibri"/>
      <family val="2"/>
      <charset val="238"/>
      <scheme val="minor"/>
    </font>
    <font>
      <sz val="10"/>
      <color theme="1"/>
      <name val="Calibri"/>
      <family val="2"/>
      <charset val="238"/>
      <scheme val="minor"/>
    </font>
    <font>
      <b/>
      <sz val="11"/>
      <color rgb="FF7030A0"/>
      <name val="Calibri"/>
      <family val="2"/>
      <charset val="238"/>
      <scheme val="minor"/>
    </font>
    <font>
      <sz val="11"/>
      <color rgb="FF7030A0"/>
      <name val="Calibri"/>
      <family val="2"/>
      <charset val="238"/>
      <scheme val="minor"/>
    </font>
    <font>
      <i/>
      <sz val="11"/>
      <color theme="1"/>
      <name val="Calibri"/>
      <family val="2"/>
      <charset val="238"/>
      <scheme val="minor"/>
    </font>
    <font>
      <i/>
      <sz val="10"/>
      <color theme="1"/>
      <name val="Calibri"/>
      <family val="2"/>
      <charset val="238"/>
      <scheme val="minor"/>
    </font>
    <font>
      <b/>
      <i/>
      <sz val="10"/>
      <color theme="1"/>
      <name val="Calibri"/>
      <family val="2"/>
      <charset val="238"/>
      <scheme val="minor"/>
    </font>
    <font>
      <b/>
      <sz val="12"/>
      <color theme="1"/>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b/>
      <i/>
      <sz val="12"/>
      <color theme="1"/>
      <name val="Calibri"/>
      <family val="2"/>
      <charset val="238"/>
      <scheme val="minor"/>
    </font>
    <font>
      <i/>
      <sz val="12"/>
      <name val="Calibri"/>
      <family val="2"/>
      <charset val="238"/>
      <scheme val="minor"/>
    </font>
    <font>
      <b/>
      <sz val="12"/>
      <name val="Calibri"/>
      <family val="2"/>
      <charset val="238"/>
      <scheme val="minor"/>
    </font>
    <font>
      <b/>
      <sz val="12"/>
      <color rgb="FF00B050"/>
      <name val="Calibri"/>
      <family val="2"/>
      <charset val="238"/>
      <scheme val="minor"/>
    </font>
    <font>
      <b/>
      <sz val="12"/>
      <color rgb="FF7030A0"/>
      <name val="Calibri"/>
      <family val="2"/>
      <charset val="238"/>
      <scheme val="minor"/>
    </font>
    <font>
      <b/>
      <sz val="18"/>
      <color theme="1"/>
      <name val="Calibri"/>
      <family val="2"/>
      <charset val="238"/>
      <scheme val="minor"/>
    </font>
    <font>
      <b/>
      <sz val="20"/>
      <color theme="1"/>
      <name val="Calibri"/>
      <family val="2"/>
      <charset val="238"/>
      <scheme val="minor"/>
    </font>
    <font>
      <sz val="12"/>
      <color theme="1"/>
      <name val="Calibri"/>
      <family val="2"/>
      <scheme val="minor"/>
    </font>
    <font>
      <b/>
      <sz val="12"/>
      <color theme="1"/>
      <name val="Calibri"/>
      <family val="2"/>
      <scheme val="minor"/>
    </font>
    <font>
      <sz val="11"/>
      <color rgb="FFFF0000"/>
      <name val="Calibri"/>
      <family val="2"/>
      <charset val="238"/>
      <scheme val="minor"/>
    </font>
    <font>
      <b/>
      <sz val="16"/>
      <color theme="1"/>
      <name val="Calibri"/>
      <family val="2"/>
      <charset val="238"/>
      <scheme val="minor"/>
    </font>
    <font>
      <b/>
      <i/>
      <sz val="11"/>
      <name val="Calibri"/>
      <family val="2"/>
      <charset val="238"/>
      <scheme val="minor"/>
    </font>
    <font>
      <i/>
      <sz val="10"/>
      <name val="Calibri"/>
      <family val="2"/>
      <charset val="238"/>
      <scheme val="minor"/>
    </font>
    <font>
      <sz val="8"/>
      <color indexed="81"/>
      <name val="Tahoma"/>
      <family val="2"/>
      <charset val="238"/>
    </font>
    <font>
      <b/>
      <sz val="8"/>
      <color indexed="81"/>
      <name val="Tahoma"/>
      <family val="2"/>
      <charset val="238"/>
    </font>
    <font>
      <b/>
      <sz val="22"/>
      <name val="Calibri"/>
      <family val="2"/>
      <charset val="238"/>
    </font>
    <font>
      <b/>
      <sz val="22"/>
      <color indexed="8"/>
      <name val="Calibri"/>
      <family val="2"/>
      <charset val="238"/>
    </font>
    <font>
      <b/>
      <sz val="11"/>
      <color indexed="8"/>
      <name val="Calibri"/>
      <family val="2"/>
      <charset val="238"/>
    </font>
    <font>
      <sz val="11"/>
      <color indexed="8"/>
      <name val="Calibri"/>
      <family val="2"/>
      <charset val="238"/>
    </font>
    <font>
      <sz val="11"/>
      <name val="Calibri"/>
      <family val="2"/>
      <charset val="238"/>
    </font>
    <font>
      <b/>
      <sz val="11"/>
      <name val="Calibri"/>
      <family val="2"/>
      <charset val="238"/>
    </font>
    <font>
      <b/>
      <sz val="11"/>
      <color indexed="36"/>
      <name val="Calibri"/>
      <family val="2"/>
      <charset val="238"/>
    </font>
    <font>
      <b/>
      <sz val="11"/>
      <color indexed="10"/>
      <name val="Calibri"/>
      <family val="2"/>
      <charset val="238"/>
    </font>
    <font>
      <sz val="11"/>
      <color rgb="FF00B050"/>
      <name val="Calibri"/>
      <family val="2"/>
      <charset val="238"/>
    </font>
    <font>
      <sz val="11"/>
      <color rgb="FF7030A0"/>
      <name val="Calibri"/>
      <family val="2"/>
      <charset val="238"/>
    </font>
    <font>
      <sz val="11"/>
      <color rgb="FF0070C0"/>
      <name val="Calibri"/>
      <family val="2"/>
      <charset val="238"/>
    </font>
    <font>
      <b/>
      <sz val="11"/>
      <color rgb="FF0070C0"/>
      <name val="Calibri"/>
      <family val="2"/>
      <charset val="238"/>
      <scheme val="minor"/>
    </font>
    <font>
      <b/>
      <sz val="11"/>
      <color rgb="FF002060"/>
      <name val="Calibri"/>
      <family val="2"/>
      <charset val="238"/>
      <scheme val="minor"/>
    </font>
    <font>
      <sz val="11"/>
      <color rgb="FF00B050"/>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lightTrellis">
        <fgColor theme="0"/>
        <bgColor theme="9" tint="0.79998168889431442"/>
      </patternFill>
    </fill>
    <fill>
      <patternFill patternType="darkUp">
        <fgColor theme="0"/>
        <bgColor theme="6" tint="0.59996337778862885"/>
      </patternFill>
    </fill>
    <fill>
      <patternFill patternType="darkUp">
        <fgColor theme="0"/>
        <bgColor theme="7" tint="0.59996337778862885"/>
      </patternFill>
    </fill>
    <fill>
      <patternFill patternType="darkUp">
        <fgColor theme="0"/>
        <bgColor theme="5" tint="0.59996337778862885"/>
      </patternFill>
    </fill>
    <fill>
      <patternFill patternType="darkUp">
        <fgColor theme="0"/>
        <bgColor theme="9" tint="0.59996337778862885"/>
      </patternFill>
    </fill>
    <fill>
      <patternFill patternType="darkUp">
        <fgColor theme="0"/>
        <bgColor theme="3" tint="0.59996337778862885"/>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diagonal/>
    </border>
    <border>
      <left style="medium">
        <color indexed="64"/>
      </left>
      <right style="thin">
        <color indexed="64"/>
      </right>
      <top/>
      <bottom style="medium">
        <color indexed="64"/>
      </bottom>
      <diagonal/>
    </border>
  </borders>
  <cellStyleXfs count="11">
    <xf numFmtId="0" fontId="0" fillId="0" borderId="0"/>
    <xf numFmtId="0" fontId="101" fillId="0" borderId="0"/>
    <xf numFmtId="0" fontId="102" fillId="0" borderId="0"/>
    <xf numFmtId="0" fontId="93" fillId="0" borderId="0"/>
    <xf numFmtId="0" fontId="103" fillId="0" borderId="0"/>
    <xf numFmtId="0" fontId="93" fillId="0" borderId="0"/>
    <xf numFmtId="0" fontId="92" fillId="0" borderId="0"/>
    <xf numFmtId="0" fontId="91" fillId="11" borderId="1"/>
    <xf numFmtId="0" fontId="89" fillId="0" borderId="0"/>
    <xf numFmtId="0" fontId="88" fillId="0" borderId="0"/>
    <xf numFmtId="0" fontId="12" fillId="0" borderId="0"/>
  </cellStyleXfs>
  <cellXfs count="1260">
    <xf numFmtId="0" fontId="0" fillId="0" borderId="0" xfId="0"/>
    <xf numFmtId="0" fontId="95" fillId="0" borderId="0" xfId="0" applyFont="1"/>
    <xf numFmtId="0" fontId="97" fillId="0" borderId="1" xfId="0" applyFont="1" applyBorder="1" applyAlignment="1">
      <alignment horizontal="center" vertical="center"/>
    </xf>
    <xf numFmtId="0" fontId="93" fillId="0" borderId="1" xfId="0" applyFont="1" applyBorder="1" applyAlignment="1">
      <alignment vertical="center" wrapText="1"/>
    </xf>
    <xf numFmtId="0" fontId="0" fillId="0" borderId="1" xfId="0" applyBorder="1" applyAlignment="1">
      <alignment horizontal="center" vertical="center"/>
    </xf>
    <xf numFmtId="4" fontId="0" fillId="0" borderId="1" xfId="0" applyNumberFormat="1" applyBorder="1" applyAlignment="1">
      <alignment vertical="center"/>
    </xf>
    <xf numFmtId="4" fontId="0" fillId="0" borderId="1" xfId="0" applyNumberFormat="1" applyFill="1" applyBorder="1" applyAlignment="1">
      <alignment vertical="center"/>
    </xf>
    <xf numFmtId="0" fontId="0" fillId="0" borderId="1" xfId="0" applyBorder="1"/>
    <xf numFmtId="4" fontId="98" fillId="0" borderId="1" xfId="0" applyNumberFormat="1" applyFont="1" applyBorder="1" applyAlignment="1">
      <alignment horizontal="right" vertical="center" wrapText="1"/>
    </xf>
    <xf numFmtId="4" fontId="0" fillId="0" borderId="0" xfId="0" applyNumberFormat="1"/>
    <xf numFmtId="4" fontId="0" fillId="0" borderId="4" xfId="0" applyNumberFormat="1" applyBorder="1" applyAlignment="1">
      <alignment vertical="center"/>
    </xf>
    <xf numFmtId="0" fontId="0" fillId="0" borderId="1" xfId="0" applyBorder="1" applyAlignment="1">
      <alignment vertical="center" wrapText="1"/>
    </xf>
    <xf numFmtId="0" fontId="0" fillId="0" borderId="1" xfId="0" applyFont="1" applyBorder="1" applyAlignment="1">
      <alignment vertical="center" wrapText="1"/>
    </xf>
    <xf numFmtId="0" fontId="0" fillId="0" borderId="3" xfId="0" applyFill="1" applyBorder="1" applyAlignment="1">
      <alignment horizontal="center" vertical="center"/>
    </xf>
    <xf numFmtId="4" fontId="0" fillId="0" borderId="3" xfId="0" applyNumberFormat="1" applyFill="1" applyBorder="1" applyAlignment="1">
      <alignment vertical="center"/>
    </xf>
    <xf numFmtId="0" fontId="0" fillId="0" borderId="2" xfId="0" applyBorder="1"/>
    <xf numFmtId="4" fontId="93" fillId="0" borderId="1"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99" fillId="0" borderId="0" xfId="0" applyNumberFormat="1" applyFont="1" applyAlignment="1">
      <alignment horizontal="center" vertical="center"/>
    </xf>
    <xf numFmtId="4" fontId="0" fillId="0" borderId="0" xfId="0" applyNumberFormat="1" applyAlignment="1">
      <alignment vertical="center"/>
    </xf>
    <xf numFmtId="0" fontId="94" fillId="0" borderId="0" xfId="0" applyFont="1"/>
    <xf numFmtId="0" fontId="0" fillId="0" borderId="0" xfId="0" applyAlignment="1">
      <alignment horizontal="center"/>
    </xf>
    <xf numFmtId="0" fontId="94" fillId="0" borderId="0" xfId="0" applyFont="1" applyFill="1"/>
    <xf numFmtId="4" fontId="100" fillId="0" borderId="1" xfId="0" applyNumberFormat="1" applyFont="1" applyBorder="1" applyAlignment="1">
      <alignment horizontal="right" vertical="center" wrapText="1"/>
    </xf>
    <xf numFmtId="0" fontId="93" fillId="0" borderId="6" xfId="5" applyBorder="1" applyAlignment="1">
      <alignment vertical="center" wrapText="1"/>
    </xf>
    <xf numFmtId="0" fontId="93" fillId="0" borderId="2" xfId="5" applyBorder="1" applyAlignment="1">
      <alignment vertical="center" wrapText="1"/>
    </xf>
    <xf numFmtId="0" fontId="93" fillId="0" borderId="2" xfId="5" applyBorder="1" applyAlignment="1">
      <alignment horizontal="left" vertical="center" wrapText="1"/>
    </xf>
    <xf numFmtId="0" fontId="0" fillId="0" borderId="1" xfId="0" applyFill="1" applyBorder="1"/>
    <xf numFmtId="4" fontId="93" fillId="0" borderId="2" xfId="0" applyNumberFormat="1" applyFont="1" applyBorder="1" applyAlignment="1">
      <alignment vertical="center"/>
    </xf>
    <xf numFmtId="0" fontId="93" fillId="0" borderId="4" xfId="0" applyFont="1" applyBorder="1" applyAlignment="1">
      <alignment vertical="center" wrapText="1"/>
    </xf>
    <xf numFmtId="0" fontId="0" fillId="0" borderId="4" xfId="0" applyBorder="1" applyAlignment="1">
      <alignment horizontal="center" vertical="center"/>
    </xf>
    <xf numFmtId="0" fontId="96" fillId="4" borderId="8" xfId="0" applyFont="1" applyFill="1" applyBorder="1" applyAlignment="1">
      <alignment horizontal="center" vertical="center" textRotation="90" wrapText="1"/>
    </xf>
    <xf numFmtId="0" fontId="96" fillId="4" borderId="8" xfId="0" applyFont="1" applyFill="1" applyBorder="1" applyAlignment="1">
      <alignment horizontal="center" vertical="center" wrapText="1"/>
    </xf>
    <xf numFmtId="0" fontId="96" fillId="4" borderId="9" xfId="0" applyFont="1" applyFill="1" applyBorder="1" applyAlignment="1">
      <alignment horizontal="center" vertical="center" wrapText="1"/>
    </xf>
    <xf numFmtId="4" fontId="0" fillId="0" borderId="6" xfId="0" applyNumberFormat="1" applyBorder="1" applyAlignment="1">
      <alignment vertical="center"/>
    </xf>
    <xf numFmtId="4" fontId="0" fillId="0" borderId="10" xfId="0" applyNumberFormat="1" applyBorder="1" applyAlignment="1">
      <alignment vertical="center"/>
    </xf>
    <xf numFmtId="4" fontId="0" fillId="0" borderId="2" xfId="0" applyNumberFormat="1" applyBorder="1" applyAlignment="1">
      <alignment vertical="center"/>
    </xf>
    <xf numFmtId="0" fontId="96" fillId="4" borderId="11" xfId="0" applyFont="1" applyFill="1" applyBorder="1" applyAlignment="1">
      <alignment horizontal="center" vertical="center" wrapText="1"/>
    </xf>
    <xf numFmtId="0" fontId="96" fillId="4" borderId="13" xfId="0" applyFont="1" applyFill="1" applyBorder="1" applyAlignment="1">
      <alignment horizontal="center" vertical="center" wrapText="1"/>
    </xf>
    <xf numFmtId="0" fontId="96" fillId="4" borderId="14" xfId="0" applyFont="1" applyFill="1" applyBorder="1" applyAlignment="1">
      <alignment horizontal="center" vertical="center" wrapText="1"/>
    </xf>
    <xf numFmtId="0" fontId="0" fillId="0" borderId="15" xfId="0" applyBorder="1" applyAlignment="1">
      <alignment horizontal="left" vertical="center" wrapText="1"/>
    </xf>
    <xf numFmtId="0" fontId="100" fillId="5" borderId="16" xfId="0" applyFont="1" applyFill="1" applyBorder="1" applyAlignment="1">
      <alignment horizontal="left" vertical="center" wrapText="1"/>
    </xf>
    <xf numFmtId="0" fontId="0" fillId="0" borderId="17" xfId="0" applyBorder="1" applyAlignment="1">
      <alignment horizontal="left" vertical="center" wrapText="1"/>
    </xf>
    <xf numFmtId="0" fontId="0" fillId="5" borderId="18" xfId="0" applyFill="1" applyBorder="1" applyAlignment="1">
      <alignment horizontal="left" vertical="center" wrapText="1"/>
    </xf>
    <xf numFmtId="0" fontId="0" fillId="6" borderId="18" xfId="0" applyFill="1" applyBorder="1" applyAlignment="1">
      <alignment horizontal="left" vertical="center" wrapText="1"/>
    </xf>
    <xf numFmtId="0" fontId="0" fillId="3" borderId="18" xfId="0" applyFill="1" applyBorder="1" applyAlignment="1">
      <alignment horizontal="left" vertical="center" wrapText="1"/>
    </xf>
    <xf numFmtId="164" fontId="0" fillId="0" borderId="17" xfId="0" applyNumberFormat="1" applyFill="1" applyBorder="1" applyAlignment="1">
      <alignment vertical="center" wrapText="1"/>
    </xf>
    <xf numFmtId="0" fontId="104" fillId="0" borderId="17" xfId="5" applyFont="1" applyBorder="1" applyAlignment="1">
      <alignment horizontal="left" vertical="center" wrapText="1"/>
    </xf>
    <xf numFmtId="0" fontId="104" fillId="3" borderId="18" xfId="0" applyFont="1" applyFill="1" applyBorder="1" applyAlignment="1">
      <alignment horizontal="left" vertical="center" wrapText="1"/>
    </xf>
    <xf numFmtId="0" fontId="93" fillId="0" borderId="17" xfId="5" applyFont="1" applyBorder="1" applyAlignment="1">
      <alignment horizontal="left" vertical="center" wrapText="1"/>
    </xf>
    <xf numFmtId="0" fontId="104" fillId="0" borderId="17" xfId="5" applyFont="1" applyBorder="1" applyAlignment="1">
      <alignment vertical="center" wrapText="1"/>
    </xf>
    <xf numFmtId="0" fontId="0" fillId="0" borderId="2" xfId="0" applyFill="1" applyBorder="1"/>
    <xf numFmtId="0" fontId="96" fillId="4" borderId="19" xfId="0" applyFont="1" applyFill="1" applyBorder="1" applyAlignment="1">
      <alignment horizontal="center" vertical="center" wrapText="1"/>
    </xf>
    <xf numFmtId="0" fontId="0" fillId="0" borderId="15" xfId="0" applyBorder="1" applyAlignment="1">
      <alignment horizontal="center"/>
    </xf>
    <xf numFmtId="0" fontId="0" fillId="0" borderId="17" xfId="0" applyBorder="1" applyAlignment="1">
      <alignment horizontal="center"/>
    </xf>
    <xf numFmtId="0" fontId="0" fillId="0" borderId="17" xfId="0" applyBorder="1" applyAlignment="1">
      <alignment horizontal="center" vertical="center" wrapText="1"/>
    </xf>
    <xf numFmtId="0" fontId="0" fillId="0" borderId="0" xfId="0" applyFill="1" applyBorder="1" applyAlignment="1">
      <alignment horizontal="left" vertical="center" wrapText="1"/>
    </xf>
    <xf numFmtId="0" fontId="94" fillId="3" borderId="0" xfId="0" applyFont="1" applyFill="1"/>
    <xf numFmtId="0" fontId="94" fillId="7" borderId="0" xfId="0" applyFont="1" applyFill="1"/>
    <xf numFmtId="0" fontId="94" fillId="0" borderId="0" xfId="0" applyFont="1" applyAlignment="1">
      <alignment vertical="center"/>
    </xf>
    <xf numFmtId="0" fontId="94" fillId="9" borderId="0" xfId="0" applyFont="1" applyFill="1" applyBorder="1"/>
    <xf numFmtId="0" fontId="94" fillId="8" borderId="0" xfId="0" applyFont="1" applyFill="1" applyBorder="1"/>
    <xf numFmtId="0" fontId="94" fillId="10" borderId="0" xfId="0" applyFont="1" applyFill="1"/>
    <xf numFmtId="0" fontId="0" fillId="10" borderId="18" xfId="0" applyFill="1" applyBorder="1" applyAlignment="1">
      <alignment horizontal="left" vertical="center" wrapText="1"/>
    </xf>
    <xf numFmtId="0" fontId="97" fillId="0" borderId="0" xfId="0" applyFont="1" applyBorder="1" applyAlignment="1">
      <alignment horizontal="center" vertical="center"/>
    </xf>
    <xf numFmtId="0" fontId="93" fillId="0" borderId="0" xfId="0" applyFont="1" applyBorder="1" applyAlignment="1">
      <alignment vertical="center" wrapText="1"/>
    </xf>
    <xf numFmtId="0" fontId="0" fillId="0" borderId="0" xfId="0" applyBorder="1" applyAlignment="1">
      <alignment horizontal="left" vertical="center" wrapText="1"/>
    </xf>
    <xf numFmtId="0" fontId="93" fillId="0" borderId="0" xfId="0" applyFont="1" applyBorder="1" applyAlignment="1">
      <alignment horizontal="center" vertical="center"/>
    </xf>
    <xf numFmtId="4" fontId="93" fillId="0" borderId="0" xfId="0" applyNumberFormat="1" applyFont="1" applyBorder="1" applyAlignment="1">
      <alignment vertical="center"/>
    </xf>
    <xf numFmtId="4" fontId="100" fillId="0" borderId="0" xfId="0" applyNumberFormat="1" applyFont="1" applyBorder="1" applyAlignment="1">
      <alignment horizontal="right" vertical="center" wrapText="1"/>
    </xf>
    <xf numFmtId="0" fontId="104" fillId="0" borderId="0" xfId="5" applyFont="1" applyBorder="1" applyAlignment="1">
      <alignment vertical="center" wrapText="1"/>
    </xf>
    <xf numFmtId="0" fontId="0" fillId="0" borderId="0" xfId="0" applyFill="1" applyBorder="1"/>
    <xf numFmtId="0" fontId="0" fillId="0" borderId="0" xfId="0" applyBorder="1" applyAlignment="1">
      <alignment horizontal="center" vertical="center" wrapText="1"/>
    </xf>
    <xf numFmtId="0" fontId="107" fillId="0" borderId="1" xfId="0" applyFont="1" applyBorder="1" applyAlignment="1">
      <alignment horizontal="center" vertical="center"/>
    </xf>
    <xf numFmtId="0" fontId="100" fillId="0" borderId="1" xfId="0" applyFont="1" applyBorder="1" applyAlignment="1">
      <alignment vertical="center" wrapText="1"/>
    </xf>
    <xf numFmtId="0" fontId="100" fillId="0" borderId="2" xfId="5" applyFont="1" applyBorder="1" applyAlignment="1">
      <alignment horizontal="left" vertical="center" wrapText="1"/>
    </xf>
    <xf numFmtId="0" fontId="100" fillId="0" borderId="1" xfId="0" applyFont="1" applyBorder="1" applyAlignment="1">
      <alignment horizontal="center" vertical="center"/>
    </xf>
    <xf numFmtId="0" fontId="100" fillId="0" borderId="1" xfId="0" applyFont="1" applyBorder="1"/>
    <xf numFmtId="0" fontId="100" fillId="0" borderId="2" xfId="0" applyFont="1" applyBorder="1"/>
    <xf numFmtId="0" fontId="100" fillId="0" borderId="17" xfId="5" applyFont="1" applyBorder="1" applyAlignment="1">
      <alignment vertical="center" wrapText="1"/>
    </xf>
    <xf numFmtId="0" fontId="100" fillId="10" borderId="18" xfId="0" applyFont="1" applyFill="1" applyBorder="1" applyAlignment="1">
      <alignment horizontal="left" vertical="center" wrapText="1"/>
    </xf>
    <xf numFmtId="0" fontId="108" fillId="0" borderId="5" xfId="0" applyFont="1" applyFill="1" applyBorder="1" applyAlignment="1">
      <alignment horizontal="center" vertical="center" wrapText="1"/>
    </xf>
    <xf numFmtId="0" fontId="108" fillId="0" borderId="2" xfId="0" applyFont="1" applyFill="1" applyBorder="1" applyAlignment="1">
      <alignment horizontal="center" vertical="center" wrapText="1"/>
    </xf>
    <xf numFmtId="0" fontId="90" fillId="0" borderId="1" xfId="0" applyFont="1" applyBorder="1" applyAlignment="1">
      <alignment vertical="center" wrapText="1"/>
    </xf>
    <xf numFmtId="0" fontId="90" fillId="10" borderId="18" xfId="5" applyFont="1" applyFill="1" applyBorder="1" applyAlignment="1">
      <alignment horizontal="left" vertical="center" wrapText="1"/>
    </xf>
    <xf numFmtId="0" fontId="90" fillId="0" borderId="18" xfId="5" applyFont="1" applyBorder="1" applyAlignment="1">
      <alignment horizontal="left" vertical="center" wrapText="1"/>
    </xf>
    <xf numFmtId="0" fontId="90" fillId="0" borderId="17" xfId="5" applyFont="1" applyBorder="1" applyAlignment="1">
      <alignment horizontal="left" vertical="center" wrapText="1"/>
    </xf>
    <xf numFmtId="0" fontId="0" fillId="12" borderId="12" xfId="0" applyFill="1" applyBorder="1"/>
    <xf numFmtId="0" fontId="0" fillId="13" borderId="5" xfId="0" applyFill="1" applyBorder="1"/>
    <xf numFmtId="4" fontId="0" fillId="13" borderId="1" xfId="0" applyNumberFormat="1" applyFill="1" applyBorder="1"/>
    <xf numFmtId="0" fontId="0" fillId="13" borderId="1" xfId="0" applyFill="1" applyBorder="1"/>
    <xf numFmtId="0" fontId="0" fillId="13" borderId="2" xfId="0" applyFill="1" applyBorder="1"/>
    <xf numFmtId="0" fontId="0" fillId="14" borderId="1" xfId="0" applyFill="1" applyBorder="1"/>
    <xf numFmtId="0" fontId="0" fillId="14" borderId="2" xfId="0" applyFill="1" applyBorder="1"/>
    <xf numFmtId="0" fontId="109" fillId="14" borderId="1" xfId="0" applyFont="1" applyFill="1" applyBorder="1" applyAlignment="1">
      <alignment horizontal="center" vertical="center" wrapText="1"/>
    </xf>
    <xf numFmtId="0" fontId="0" fillId="15" borderId="1" xfId="0" applyFill="1" applyBorder="1"/>
    <xf numFmtId="0" fontId="0" fillId="15" borderId="1" xfId="0" applyFill="1" applyBorder="1" applyAlignment="1">
      <alignment horizontal="center" vertical="center" wrapText="1"/>
    </xf>
    <xf numFmtId="0" fontId="0" fillId="0" borderId="5" xfId="0" applyFill="1" applyBorder="1"/>
    <xf numFmtId="0" fontId="105" fillId="0" borderId="5" xfId="0" applyFont="1" applyFill="1" applyBorder="1"/>
    <xf numFmtId="0" fontId="105" fillId="0" borderId="1" xfId="0" applyFont="1" applyFill="1" applyBorder="1"/>
    <xf numFmtId="0" fontId="105" fillId="0" borderId="2" xfId="0" applyFont="1" applyFill="1" applyBorder="1"/>
    <xf numFmtId="0" fontId="0" fillId="0" borderId="6" xfId="0" applyBorder="1" applyAlignment="1">
      <alignment horizontal="left" vertical="center" wrapText="1"/>
    </xf>
    <xf numFmtId="0" fontId="104" fillId="0" borderId="15" xfId="5" applyFont="1" applyBorder="1" applyAlignment="1">
      <alignment vertical="center" wrapText="1"/>
    </xf>
    <xf numFmtId="0" fontId="0" fillId="0" borderId="12" xfId="0" applyFill="1" applyBorder="1"/>
    <xf numFmtId="0" fontId="0" fillId="0" borderId="6" xfId="0" applyFill="1" applyBorder="1"/>
    <xf numFmtId="0" fontId="0" fillId="0" borderId="15" xfId="0" applyBorder="1" applyAlignment="1">
      <alignment horizontal="center" vertical="center" wrapText="1"/>
    </xf>
    <xf numFmtId="0" fontId="97" fillId="0" borderId="8" xfId="0" applyFont="1" applyBorder="1" applyAlignment="1">
      <alignment horizontal="center" vertical="center"/>
    </xf>
    <xf numFmtId="0" fontId="93" fillId="0" borderId="8" xfId="0" applyFont="1" applyBorder="1" applyAlignment="1">
      <alignment vertical="center" wrapText="1"/>
    </xf>
    <xf numFmtId="0" fontId="93" fillId="2" borderId="8" xfId="0" applyFont="1" applyFill="1" applyBorder="1" applyAlignment="1">
      <alignment vertical="center" wrapText="1"/>
    </xf>
    <xf numFmtId="0" fontId="0" fillId="0" borderId="9" xfId="0" applyBorder="1" applyAlignment="1">
      <alignment horizontal="left" vertical="center" wrapText="1"/>
    </xf>
    <xf numFmtId="0" fontId="93" fillId="0" borderId="8" xfId="0" applyFont="1" applyBorder="1" applyAlignment="1">
      <alignment horizontal="center" vertical="center"/>
    </xf>
    <xf numFmtId="4" fontId="93" fillId="0" borderId="8" xfId="0" applyNumberFormat="1" applyFont="1" applyBorder="1" applyAlignment="1">
      <alignment vertical="center"/>
    </xf>
    <xf numFmtId="4" fontId="100" fillId="0" borderId="8" xfId="0" applyNumberFormat="1" applyFont="1" applyBorder="1" applyAlignment="1">
      <alignment horizontal="right" vertical="center" wrapText="1"/>
    </xf>
    <xf numFmtId="4" fontId="93" fillId="0" borderId="9" xfId="0" applyNumberFormat="1" applyFont="1" applyBorder="1" applyAlignment="1">
      <alignment vertical="center"/>
    </xf>
    <xf numFmtId="0" fontId="104" fillId="0" borderId="19" xfId="5" applyFont="1" applyBorder="1" applyAlignment="1">
      <alignment vertical="center" wrapText="1"/>
    </xf>
    <xf numFmtId="0" fontId="0" fillId="7" borderId="14" xfId="0" applyFill="1" applyBorder="1" applyAlignment="1">
      <alignment horizontal="left" vertical="center" wrapText="1"/>
    </xf>
    <xf numFmtId="0" fontId="0" fillId="0" borderId="11" xfId="0" applyFill="1" applyBorder="1"/>
    <xf numFmtId="0" fontId="0" fillId="16" borderId="8" xfId="0" applyFill="1" applyBorder="1"/>
    <xf numFmtId="0" fontId="0" fillId="0" borderId="9" xfId="0" applyFill="1" applyBorder="1"/>
    <xf numFmtId="0" fontId="0" fillId="0" borderId="19" xfId="0" applyBorder="1" applyAlignment="1">
      <alignment horizontal="center" vertical="center" wrapText="1"/>
    </xf>
    <xf numFmtId="0" fontId="0" fillId="0" borderId="16" xfId="0" applyFill="1" applyBorder="1" applyAlignment="1">
      <alignment horizontal="left" vertical="center" wrapText="1"/>
    </xf>
    <xf numFmtId="0" fontId="0" fillId="0" borderId="4" xfId="0" applyFill="1" applyBorder="1"/>
    <xf numFmtId="0" fontId="94" fillId="0" borderId="4" xfId="0" applyFont="1" applyBorder="1" applyAlignment="1">
      <alignment vertical="center" wrapText="1"/>
    </xf>
    <xf numFmtId="0" fontId="94" fillId="2" borderId="4" xfId="0" applyFont="1" applyFill="1" applyBorder="1" applyAlignment="1">
      <alignment vertical="center" wrapText="1"/>
    </xf>
    <xf numFmtId="4" fontId="94" fillId="0" borderId="4" xfId="0" applyNumberFormat="1" applyFont="1" applyBorder="1" applyAlignment="1">
      <alignment vertical="center"/>
    </xf>
    <xf numFmtId="4" fontId="110" fillId="0" borderId="4" xfId="0" applyNumberFormat="1" applyFont="1" applyBorder="1" applyAlignment="1">
      <alignment horizontal="right" vertical="center" wrapText="1"/>
    </xf>
    <xf numFmtId="4" fontId="94" fillId="0" borderId="6" xfId="0" applyNumberFormat="1" applyFont="1" applyBorder="1" applyAlignment="1">
      <alignment vertical="center"/>
    </xf>
    <xf numFmtId="0" fontId="104" fillId="0" borderId="1" xfId="0" applyFont="1" applyBorder="1" applyAlignment="1">
      <alignment vertical="center" wrapText="1"/>
    </xf>
    <xf numFmtId="0" fontId="104" fillId="0" borderId="2" xfId="5" applyFont="1" applyBorder="1" applyAlignment="1">
      <alignment horizontal="left" vertical="center" wrapText="1"/>
    </xf>
    <xf numFmtId="0" fontId="104" fillId="0" borderId="1" xfId="0" applyFont="1" applyBorder="1" applyAlignment="1">
      <alignment horizontal="center" vertical="center"/>
    </xf>
    <xf numFmtId="4" fontId="104" fillId="0" borderId="1" xfId="0" applyNumberFormat="1" applyFont="1" applyBorder="1" applyAlignment="1">
      <alignment horizontal="right" vertical="center" wrapText="1"/>
    </xf>
    <xf numFmtId="0" fontId="104" fillId="0" borderId="2" xfId="0" applyFont="1" applyBorder="1"/>
    <xf numFmtId="0" fontId="104" fillId="0" borderId="18" xfId="0" applyFont="1" applyFill="1" applyBorder="1" applyAlignment="1">
      <alignment horizontal="left" vertical="center" wrapText="1"/>
    </xf>
    <xf numFmtId="4" fontId="100" fillId="0" borderId="4" xfId="0" applyNumberFormat="1" applyFont="1" applyBorder="1" applyAlignment="1">
      <alignment vertical="center"/>
    </xf>
    <xf numFmtId="0" fontId="0" fillId="0" borderId="0" xfId="0" applyBorder="1"/>
    <xf numFmtId="0" fontId="97" fillId="0" borderId="4" xfId="0" applyFont="1" applyBorder="1" applyAlignment="1">
      <alignment horizontal="center" vertical="center"/>
    </xf>
    <xf numFmtId="0" fontId="93" fillId="0" borderId="4" xfId="5" applyBorder="1" applyAlignment="1">
      <alignment horizontal="left" vertical="center" wrapText="1"/>
    </xf>
    <xf numFmtId="0" fontId="93" fillId="0" borderId="4" xfId="0" applyFont="1" applyBorder="1" applyAlignment="1">
      <alignment horizontal="center" vertical="center"/>
    </xf>
    <xf numFmtId="4" fontId="98" fillId="0" borderId="7" xfId="0" applyNumberFormat="1" applyFont="1" applyBorder="1" applyAlignment="1">
      <alignment horizontal="right" vertical="center" wrapText="1"/>
    </xf>
    <xf numFmtId="4" fontId="0" fillId="0" borderId="2" xfId="0" applyNumberFormat="1" applyFill="1" applyBorder="1" applyAlignment="1">
      <alignment vertical="center"/>
    </xf>
    <xf numFmtId="4" fontId="0" fillId="0" borderId="10" xfId="0" applyNumberFormat="1" applyFill="1" applyBorder="1" applyAlignment="1">
      <alignment vertical="center"/>
    </xf>
    <xf numFmtId="4" fontId="104" fillId="0" borderId="2" xfId="0" applyNumberFormat="1" applyFont="1" applyBorder="1" applyAlignment="1">
      <alignment horizontal="right" vertical="center" wrapText="1"/>
    </xf>
    <xf numFmtId="4" fontId="100" fillId="0" borderId="6" xfId="0" applyNumberFormat="1" applyFont="1" applyBorder="1" applyAlignment="1">
      <alignment vertical="center"/>
    </xf>
    <xf numFmtId="4" fontId="100" fillId="0" borderId="9" xfId="0" applyNumberFormat="1" applyFont="1" applyBorder="1" applyAlignment="1">
      <alignment horizontal="right" vertical="center" wrapText="1"/>
    </xf>
    <xf numFmtId="4" fontId="110" fillId="0" borderId="6" xfId="0" applyNumberFormat="1" applyFont="1" applyBorder="1" applyAlignment="1">
      <alignment horizontal="right" vertical="center" wrapText="1"/>
    </xf>
    <xf numFmtId="4" fontId="0" fillId="0" borderId="18" xfId="0" applyNumberFormat="1" applyBorder="1" applyAlignment="1">
      <alignment vertical="center"/>
    </xf>
    <xf numFmtId="0" fontId="0" fillId="0" borderId="0" xfId="0" applyFill="1" applyAlignment="1">
      <alignment vertical="center"/>
    </xf>
    <xf numFmtId="0" fontId="0" fillId="0" borderId="0" xfId="0" applyFill="1"/>
    <xf numFmtId="0" fontId="0" fillId="0" borderId="27" xfId="0" applyBorder="1"/>
    <xf numFmtId="4" fontId="100"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89" fillId="0" borderId="0" xfId="0" applyFont="1" applyBorder="1" applyAlignment="1">
      <alignment vertical="center" wrapText="1"/>
    </xf>
    <xf numFmtId="0" fontId="89" fillId="0" borderId="0" xfId="0" applyFont="1" applyBorder="1" applyAlignment="1">
      <alignment horizontal="center" vertical="center"/>
    </xf>
    <xf numFmtId="4" fontId="89" fillId="0" borderId="0" xfId="0" applyNumberFormat="1" applyFont="1" applyBorder="1" applyAlignment="1">
      <alignment vertical="center"/>
    </xf>
    <xf numFmtId="0" fontId="89" fillId="0" borderId="0" xfId="0" applyFont="1" applyFill="1" applyBorder="1" applyAlignment="1">
      <alignment vertical="center" wrapText="1"/>
    </xf>
    <xf numFmtId="0" fontId="89" fillId="0" borderId="0" xfId="0" applyFont="1" applyFill="1" applyBorder="1" applyAlignment="1">
      <alignment horizontal="center" vertical="center"/>
    </xf>
    <xf numFmtId="4" fontId="89" fillId="0" borderId="0" xfId="0" applyNumberFormat="1" applyFont="1" applyFill="1" applyBorder="1" applyAlignment="1">
      <alignment horizontal="center" vertical="center"/>
    </xf>
    <xf numFmtId="0" fontId="111" fillId="0" borderId="0" xfId="0" applyFont="1" applyFill="1"/>
    <xf numFmtId="0" fontId="111" fillId="0" borderId="0" xfId="0" applyFont="1" applyFill="1" applyBorder="1" applyAlignment="1"/>
    <xf numFmtId="0" fontId="114" fillId="0" borderId="0" xfId="0" applyFont="1"/>
    <xf numFmtId="10" fontId="0" fillId="0" borderId="0" xfId="0" applyNumberFormat="1"/>
    <xf numFmtId="0" fontId="113" fillId="0" borderId="0" xfId="0" applyFont="1"/>
    <xf numFmtId="10" fontId="113" fillId="0" borderId="0" xfId="0" applyNumberFormat="1" applyFont="1"/>
    <xf numFmtId="0" fontId="113" fillId="0" borderId="0" xfId="0" applyFont="1" applyAlignment="1">
      <alignment horizontal="left" vertical="top"/>
    </xf>
    <xf numFmtId="0" fontId="115" fillId="0" borderId="0" xfId="0" applyFont="1" applyBorder="1" applyAlignment="1">
      <alignment horizontal="left" vertical="center" wrapText="1"/>
    </xf>
    <xf numFmtId="10" fontId="100" fillId="0" borderId="0" xfId="0" applyNumberFormat="1" applyFont="1" applyBorder="1" applyAlignment="1">
      <alignment horizontal="left" vertical="center" wrapText="1"/>
    </xf>
    <xf numFmtId="10" fontId="100" fillId="0" borderId="0" xfId="0" applyNumberFormat="1" applyFont="1" applyBorder="1" applyAlignment="1">
      <alignment horizontal="center" vertical="center" wrapText="1"/>
    </xf>
    <xf numFmtId="0" fontId="115" fillId="0" borderId="0" xfId="0" applyFont="1" applyFill="1" applyBorder="1" applyAlignment="1">
      <alignment horizontal="left" vertical="center" wrapText="1"/>
    </xf>
    <xf numFmtId="4" fontId="115" fillId="0" borderId="0" xfId="0" applyNumberFormat="1" applyFont="1" applyFill="1" applyBorder="1" applyAlignment="1">
      <alignment horizontal="right" vertical="center"/>
    </xf>
    <xf numFmtId="4" fontId="116" fillId="0" borderId="0" xfId="0" applyNumberFormat="1" applyFont="1" applyFill="1" applyBorder="1" applyAlignment="1">
      <alignment horizontal="right" vertical="center"/>
    </xf>
    <xf numFmtId="10" fontId="115" fillId="0" borderId="0" xfId="0" applyNumberFormat="1" applyFont="1" applyFill="1" applyBorder="1" applyAlignment="1">
      <alignment horizontal="center" vertical="center"/>
    </xf>
    <xf numFmtId="0" fontId="95" fillId="0" borderId="0" xfId="0" applyFont="1" applyFill="1" applyBorder="1" applyAlignment="1">
      <alignment vertical="center"/>
    </xf>
    <xf numFmtId="0" fontId="120" fillId="17" borderId="8" xfId="0" applyFont="1" applyFill="1" applyBorder="1" applyAlignment="1">
      <alignment horizontal="center" vertical="center" wrapText="1"/>
    </xf>
    <xf numFmtId="0" fontId="120" fillId="17" borderId="9" xfId="0" applyFont="1" applyFill="1" applyBorder="1" applyAlignment="1">
      <alignment horizontal="center" vertical="center" wrapText="1"/>
    </xf>
    <xf numFmtId="0" fontId="120" fillId="17" borderId="23" xfId="0" applyFont="1" applyFill="1" applyBorder="1" applyAlignment="1">
      <alignment horizontal="center" vertical="center" wrapText="1"/>
    </xf>
    <xf numFmtId="0" fontId="120" fillId="17" borderId="11" xfId="0" applyFont="1" applyFill="1" applyBorder="1" applyAlignment="1">
      <alignment horizontal="center" vertical="center" wrapText="1"/>
    </xf>
    <xf numFmtId="10" fontId="87" fillId="0" borderId="24" xfId="0" applyNumberFormat="1" applyFont="1" applyBorder="1" applyAlignment="1">
      <alignment horizontal="center" vertical="center"/>
    </xf>
    <xf numFmtId="0" fontId="87" fillId="2" borderId="1" xfId="0" applyFont="1" applyFill="1" applyBorder="1" applyAlignment="1">
      <alignment horizontal="left" vertical="center" wrapText="1"/>
    </xf>
    <xf numFmtId="4" fontId="105" fillId="2" borderId="5" xfId="0" applyNumberFormat="1" applyFont="1" applyFill="1" applyBorder="1" applyAlignment="1">
      <alignment horizontal="right" vertical="center"/>
    </xf>
    <xf numFmtId="0" fontId="87" fillId="2" borderId="2" xfId="0" applyFont="1" applyFill="1" applyBorder="1" applyAlignment="1">
      <alignment horizontal="left" vertical="center" wrapText="1"/>
    </xf>
    <xf numFmtId="4" fontId="118" fillId="2" borderId="5" xfId="0" applyNumberFormat="1" applyFont="1" applyFill="1" applyBorder="1" applyAlignment="1">
      <alignment horizontal="right" vertical="center"/>
    </xf>
    <xf numFmtId="4" fontId="104" fillId="2" borderId="22" xfId="0" applyNumberFormat="1" applyFont="1" applyFill="1" applyBorder="1" applyAlignment="1">
      <alignment horizontal="right" vertical="center" wrapText="1"/>
    </xf>
    <xf numFmtId="4" fontId="105" fillId="2" borderId="5" xfId="0" applyNumberFormat="1" applyFont="1" applyFill="1" applyBorder="1" applyAlignment="1">
      <alignment horizontal="right" vertical="center" wrapText="1"/>
    </xf>
    <xf numFmtId="0" fontId="87" fillId="0" borderId="2" xfId="0" applyFont="1" applyFill="1" applyBorder="1" applyAlignment="1">
      <alignment horizontal="left" vertical="center" wrapText="1"/>
    </xf>
    <xf numFmtId="0" fontId="87" fillId="0" borderId="1" xfId="0" applyFont="1" applyFill="1" applyBorder="1" applyAlignment="1">
      <alignment vertical="center" wrapText="1"/>
    </xf>
    <xf numFmtId="0" fontId="87" fillId="2" borderId="1" xfId="0" applyFont="1" applyFill="1" applyBorder="1" applyAlignment="1">
      <alignment vertical="center" wrapText="1"/>
    </xf>
    <xf numFmtId="0" fontId="87" fillId="2" borderId="2" xfId="0" applyFont="1" applyFill="1" applyBorder="1" applyAlignment="1">
      <alignment vertical="center" wrapText="1"/>
    </xf>
    <xf numFmtId="0" fontId="87" fillId="2" borderId="1" xfId="0" applyFont="1" applyFill="1" applyBorder="1" applyAlignment="1">
      <alignment horizontal="left" vertical="center"/>
    </xf>
    <xf numFmtId="0" fontId="98" fillId="0" borderId="1" xfId="8" applyFont="1" applyBorder="1" applyAlignment="1">
      <alignment horizontal="left" vertical="center" wrapText="1"/>
    </xf>
    <xf numFmtId="4" fontId="98" fillId="0" borderId="1" xfId="0" applyNumberFormat="1" applyFont="1" applyFill="1" applyBorder="1" applyAlignment="1">
      <alignment horizontal="right" vertical="center"/>
    </xf>
    <xf numFmtId="0" fontId="104" fillId="0" borderId="1" xfId="0" applyFont="1" applyFill="1" applyBorder="1" applyAlignment="1">
      <alignment vertical="center" wrapText="1"/>
    </xf>
    <xf numFmtId="0" fontId="104" fillId="0" borderId="1" xfId="0" applyFont="1" applyBorder="1" applyAlignment="1">
      <alignment horizontal="left" vertical="center"/>
    </xf>
    <xf numFmtId="0" fontId="104" fillId="2" borderId="1" xfId="0" applyFont="1" applyFill="1" applyBorder="1" applyAlignment="1">
      <alignment horizontal="left" vertical="center" wrapText="1"/>
    </xf>
    <xf numFmtId="0" fontId="104" fillId="0" borderId="2" xfId="0" applyFont="1" applyFill="1" applyBorder="1" applyAlignment="1">
      <alignment horizontal="left" vertical="center" wrapText="1"/>
    </xf>
    <xf numFmtId="4" fontId="104" fillId="2" borderId="22" xfId="0" applyNumberFormat="1" applyFont="1" applyFill="1" applyBorder="1" applyAlignment="1">
      <alignment horizontal="right" vertical="center"/>
    </xf>
    <xf numFmtId="0" fontId="104" fillId="0" borderId="4" xfId="9" applyFont="1" applyBorder="1" applyAlignment="1">
      <alignment horizontal="left" vertical="center" wrapText="1"/>
    </xf>
    <xf numFmtId="4" fontId="104" fillId="0" borderId="2" xfId="0" applyNumberFormat="1" applyFont="1" applyBorder="1" applyAlignment="1">
      <alignment horizontal="right" vertical="center"/>
    </xf>
    <xf numFmtId="0" fontId="87" fillId="2" borderId="6" xfId="0" applyFont="1" applyFill="1" applyBorder="1" applyAlignment="1">
      <alignment horizontal="left" vertical="center" wrapText="1"/>
    </xf>
    <xf numFmtId="0" fontId="98" fillId="0" borderId="1" xfId="0" applyFont="1" applyBorder="1" applyAlignment="1">
      <alignment vertical="center" wrapText="1"/>
    </xf>
    <xf numFmtId="0" fontId="87" fillId="0" borderId="1" xfId="0" applyFont="1" applyBorder="1" applyAlignment="1">
      <alignment vertical="center"/>
    </xf>
    <xf numFmtId="10" fontId="110" fillId="17" borderId="43" xfId="0" applyNumberFormat="1" applyFont="1" applyFill="1" applyBorder="1" applyAlignment="1">
      <alignment horizontal="center" vertical="center" wrapText="1"/>
    </xf>
    <xf numFmtId="0" fontId="94" fillId="0" borderId="6" xfId="0" applyFont="1" applyBorder="1" applyAlignment="1">
      <alignment horizontal="center" vertical="center"/>
    </xf>
    <xf numFmtId="0" fontId="104" fillId="0" borderId="24" xfId="0" applyFont="1" applyFill="1" applyBorder="1" applyAlignment="1">
      <alignment horizontal="center" vertical="center"/>
    </xf>
    <xf numFmtId="4" fontId="108" fillId="0" borderId="12" xfId="0" applyNumberFormat="1" applyFont="1" applyFill="1" applyBorder="1" applyAlignment="1">
      <alignment vertical="center"/>
    </xf>
    <xf numFmtId="4" fontId="104" fillId="0" borderId="6" xfId="0" applyNumberFormat="1" applyFont="1" applyFill="1" applyBorder="1" applyAlignment="1">
      <alignment horizontal="center" vertical="center" wrapText="1"/>
    </xf>
    <xf numFmtId="4" fontId="104" fillId="0" borderId="24" xfId="0" applyNumberFormat="1" applyFont="1" applyFill="1" applyBorder="1" applyAlignment="1">
      <alignment horizontal="center" vertical="center" wrapText="1"/>
    </xf>
    <xf numFmtId="0" fontId="104" fillId="0" borderId="22" xfId="0" applyFont="1" applyBorder="1" applyAlignment="1">
      <alignment horizontal="center" vertical="center"/>
    </xf>
    <xf numFmtId="4" fontId="117" fillId="0" borderId="5" xfId="0" applyNumberFormat="1" applyFont="1" applyFill="1" applyBorder="1" applyAlignment="1">
      <alignment vertical="center"/>
    </xf>
    <xf numFmtId="4" fontId="94" fillId="0" borderId="2" xfId="0" applyNumberFormat="1" applyFont="1" applyFill="1" applyBorder="1" applyAlignment="1">
      <alignment vertical="center"/>
    </xf>
    <xf numFmtId="4" fontId="87" fillId="0" borderId="22" xfId="0" applyNumberFormat="1" applyFont="1" applyBorder="1" applyAlignment="1">
      <alignment horizontal="center" vertical="center"/>
    </xf>
    <xf numFmtId="0" fontId="96" fillId="17" borderId="33" xfId="0" applyFont="1" applyFill="1" applyBorder="1" applyAlignment="1">
      <alignment vertical="center" wrapText="1"/>
    </xf>
    <xf numFmtId="0" fontId="119" fillId="17" borderId="31" xfId="0" applyFont="1" applyFill="1" applyBorder="1" applyAlignment="1">
      <alignment vertical="center" wrapText="1"/>
    </xf>
    <xf numFmtId="0" fontId="119" fillId="17" borderId="37" xfId="0" applyFont="1" applyFill="1" applyBorder="1" applyAlignment="1">
      <alignment vertical="center" wrapText="1"/>
    </xf>
    <xf numFmtId="4" fontId="104" fillId="2" borderId="18" xfId="0" applyNumberFormat="1" applyFont="1" applyFill="1" applyBorder="1" applyAlignment="1">
      <alignment horizontal="right" vertical="center" wrapText="1"/>
    </xf>
    <xf numFmtId="0" fontId="0" fillId="0" borderId="0" xfId="0" applyAlignment="1">
      <alignment horizontal="left"/>
    </xf>
    <xf numFmtId="0" fontId="95" fillId="0" borderId="0" xfId="0" applyFont="1" applyAlignment="1">
      <alignment horizontal="right"/>
    </xf>
    <xf numFmtId="0" fontId="86" fillId="2" borderId="1" xfId="0" applyFont="1" applyFill="1" applyBorder="1" applyAlignment="1">
      <alignment horizontal="left" vertical="center" wrapText="1"/>
    </xf>
    <xf numFmtId="4" fontId="104" fillId="0" borderId="22" xfId="0" applyNumberFormat="1" applyFont="1" applyFill="1" applyBorder="1" applyAlignment="1">
      <alignment vertical="center"/>
    </xf>
    <xf numFmtId="0" fontId="120" fillId="5" borderId="8" xfId="0" applyFont="1" applyFill="1" applyBorder="1" applyAlignment="1">
      <alignment horizontal="center" vertical="center" wrapText="1"/>
    </xf>
    <xf numFmtId="0" fontId="120" fillId="5" borderId="9" xfId="0" applyFont="1" applyFill="1" applyBorder="1" applyAlignment="1">
      <alignment horizontal="center" vertical="center" wrapText="1"/>
    </xf>
    <xf numFmtId="0" fontId="120" fillId="5" borderId="11" xfId="0" applyFont="1" applyFill="1" applyBorder="1" applyAlignment="1">
      <alignment horizontal="center" vertical="center" wrapText="1"/>
    </xf>
    <xf numFmtId="0" fontId="119" fillId="5" borderId="31" xfId="0" applyFont="1" applyFill="1" applyBorder="1" applyAlignment="1">
      <alignment horizontal="left" vertical="center" wrapText="1"/>
    </xf>
    <xf numFmtId="0" fontId="108" fillId="0" borderId="27" xfId="0" applyFont="1" applyFill="1" applyBorder="1" applyAlignment="1">
      <alignment horizontal="right" vertical="center" wrapText="1"/>
    </xf>
    <xf numFmtId="0" fontId="104" fillId="0" borderId="27" xfId="0" applyFont="1" applyFill="1" applyBorder="1" applyAlignment="1">
      <alignment horizontal="center" vertical="center"/>
    </xf>
    <xf numFmtId="0" fontId="105" fillId="0" borderId="27" xfId="0" applyFont="1" applyFill="1" applyBorder="1" applyAlignment="1">
      <alignment horizontal="center" vertical="center"/>
    </xf>
    <xf numFmtId="0" fontId="105" fillId="0" borderId="46" xfId="0" applyFont="1" applyFill="1" applyBorder="1" applyAlignment="1">
      <alignment horizontal="center" vertical="center"/>
    </xf>
    <xf numFmtId="10" fontId="94" fillId="5" borderId="45" xfId="0" applyNumberFormat="1" applyFont="1" applyFill="1" applyBorder="1" applyAlignment="1">
      <alignment horizontal="center" vertical="center"/>
    </xf>
    <xf numFmtId="0" fontId="86" fillId="0" borderId="15" xfId="0" applyFont="1" applyBorder="1" applyAlignment="1">
      <alignment horizontal="center" vertical="center"/>
    </xf>
    <xf numFmtId="0" fontId="86" fillId="0" borderId="17" xfId="0" applyFont="1" applyBorder="1" applyAlignment="1">
      <alignment horizontal="center" vertical="center"/>
    </xf>
    <xf numFmtId="4" fontId="0" fillId="0" borderId="0" xfId="0" applyNumberFormat="1" applyAlignment="1">
      <alignment horizontal="center" vertical="center"/>
    </xf>
    <xf numFmtId="0" fontId="85" fillId="0" borderId="1" xfId="8" applyFont="1" applyFill="1" applyBorder="1" applyAlignment="1">
      <alignment horizontal="left" vertical="center" wrapText="1"/>
    </xf>
    <xf numFmtId="0" fontId="85" fillId="2" borderId="2" xfId="0" applyFont="1" applyFill="1" applyBorder="1" applyAlignment="1">
      <alignment horizontal="left" vertical="center" wrapText="1"/>
    </xf>
    <xf numFmtId="4" fontId="105" fillId="2" borderId="12" xfId="0" applyNumberFormat="1" applyFont="1" applyFill="1" applyBorder="1" applyAlignment="1">
      <alignment horizontal="right" vertical="center"/>
    </xf>
    <xf numFmtId="0" fontId="122" fillId="0" borderId="0" xfId="0" applyFont="1"/>
    <xf numFmtId="0" fontId="126" fillId="18" borderId="4" xfId="0" applyFont="1" applyFill="1" applyBorder="1" applyAlignment="1">
      <alignment horizontal="left" vertical="center" wrapText="1"/>
    </xf>
    <xf numFmtId="0" fontId="126" fillId="18" borderId="6" xfId="0" applyFont="1" applyFill="1" applyBorder="1" applyAlignment="1">
      <alignment horizontal="left" vertical="center" wrapText="1"/>
    </xf>
    <xf numFmtId="0" fontId="127" fillId="18" borderId="24" xfId="0" applyFont="1" applyFill="1" applyBorder="1" applyAlignment="1">
      <alignment horizontal="center" vertical="center" wrapText="1"/>
    </xf>
    <xf numFmtId="0" fontId="127" fillId="18" borderId="1" xfId="0" applyFont="1" applyFill="1" applyBorder="1" applyAlignment="1">
      <alignment horizontal="center" vertical="center" wrapText="1"/>
    </xf>
    <xf numFmtId="0" fontId="127" fillId="18" borderId="15" xfId="0" applyFont="1" applyFill="1" applyBorder="1" applyAlignment="1">
      <alignment horizontal="center" vertical="center" wrapText="1"/>
    </xf>
    <xf numFmtId="4" fontId="122" fillId="17" borderId="24" xfId="0" applyNumberFormat="1" applyFont="1" applyFill="1" applyBorder="1" applyAlignment="1">
      <alignment horizontal="right" vertical="center" wrapText="1"/>
    </xf>
    <xf numFmtId="4" fontId="122" fillId="17" borderId="24" xfId="0" applyNumberFormat="1" applyFont="1" applyFill="1" applyBorder="1" applyAlignment="1">
      <alignment horizontal="right" vertical="center"/>
    </xf>
    <xf numFmtId="4" fontId="122" fillId="17" borderId="12" xfId="0" applyNumberFormat="1" applyFont="1" applyFill="1" applyBorder="1" applyAlignment="1">
      <alignment horizontal="right" vertical="center"/>
    </xf>
    <xf numFmtId="4" fontId="113" fillId="17" borderId="1" xfId="0" applyNumberFormat="1" applyFont="1" applyFill="1" applyBorder="1" applyAlignment="1">
      <alignment horizontal="right" vertical="center"/>
    </xf>
    <xf numFmtId="4" fontId="113" fillId="17" borderId="2" xfId="0" applyNumberFormat="1" applyFont="1" applyFill="1" applyBorder="1" applyAlignment="1">
      <alignment horizontal="right" vertical="center"/>
    </xf>
    <xf numFmtId="4" fontId="113" fillId="5" borderId="1" xfId="0" applyNumberFormat="1" applyFont="1" applyFill="1" applyBorder="1" applyAlignment="1">
      <alignment horizontal="right" vertical="center"/>
    </xf>
    <xf numFmtId="0" fontId="113" fillId="0" borderId="23" xfId="0" applyFont="1" applyBorder="1" applyAlignment="1">
      <alignment horizontal="center" vertical="center" wrapText="1"/>
    </xf>
    <xf numFmtId="4" fontId="122" fillId="0" borderId="23" xfId="0" applyNumberFormat="1" applyFont="1" applyBorder="1" applyAlignment="1">
      <alignment horizontal="right" vertical="center"/>
    </xf>
    <xf numFmtId="4" fontId="122" fillId="0" borderId="11" xfId="0" applyNumberFormat="1" applyFont="1" applyBorder="1" applyAlignment="1">
      <alignment horizontal="right" vertical="center"/>
    </xf>
    <xf numFmtId="4" fontId="113" fillId="0" borderId="8" xfId="0" applyNumberFormat="1" applyFont="1" applyBorder="1" applyAlignment="1">
      <alignment horizontal="right" vertical="center"/>
    </xf>
    <xf numFmtId="4" fontId="113" fillId="0" borderId="9" xfId="0" applyNumberFormat="1" applyFont="1" applyBorder="1" applyAlignment="1">
      <alignment horizontal="right" vertical="center"/>
    </xf>
    <xf numFmtId="10" fontId="113" fillId="0" borderId="19" xfId="0" applyNumberFormat="1" applyFont="1" applyFill="1" applyBorder="1" applyAlignment="1">
      <alignment horizontal="center" vertical="center"/>
    </xf>
    <xf numFmtId="4" fontId="122" fillId="18" borderId="32" xfId="0" applyNumberFormat="1" applyFont="1" applyFill="1" applyBorder="1" applyAlignment="1">
      <alignment horizontal="right" vertical="center"/>
    </xf>
    <xf numFmtId="4" fontId="113" fillId="18" borderId="36" xfId="0" applyNumberFormat="1" applyFont="1" applyFill="1" applyBorder="1" applyAlignment="1">
      <alignment horizontal="right" vertical="center"/>
    </xf>
    <xf numFmtId="4" fontId="113" fillId="18" borderId="25" xfId="0" applyNumberFormat="1" applyFont="1" applyFill="1" applyBorder="1" applyAlignment="1">
      <alignment horizontal="right" vertical="center"/>
    </xf>
    <xf numFmtId="10" fontId="122" fillId="18" borderId="29" xfId="0" applyNumberFormat="1" applyFont="1" applyFill="1" applyBorder="1" applyAlignment="1">
      <alignment horizontal="center" vertical="center"/>
    </xf>
    <xf numFmtId="10" fontId="122" fillId="18" borderId="15" xfId="0" applyNumberFormat="1" applyFont="1" applyFill="1" applyBorder="1" applyAlignment="1">
      <alignment horizontal="center" vertical="center"/>
    </xf>
    <xf numFmtId="0" fontId="122" fillId="0" borderId="2" xfId="0" applyFont="1" applyFill="1" applyBorder="1" applyAlignment="1">
      <alignment horizontal="right" vertical="center" wrapText="1"/>
    </xf>
    <xf numFmtId="4" fontId="128" fillId="0" borderId="2" xfId="0" applyNumberFormat="1" applyFont="1" applyFill="1" applyBorder="1" applyAlignment="1">
      <alignment horizontal="right" vertical="center"/>
    </xf>
    <xf numFmtId="0" fontId="122" fillId="0" borderId="2" xfId="0" applyFont="1" applyFill="1" applyBorder="1" applyAlignment="1">
      <alignment horizontal="left" vertical="center" wrapText="1"/>
    </xf>
    <xf numFmtId="4" fontId="130" fillId="0" borderId="2" xfId="0" applyNumberFormat="1" applyFont="1" applyFill="1" applyBorder="1" applyAlignment="1">
      <alignment horizontal="right" vertical="center"/>
    </xf>
    <xf numFmtId="4" fontId="122" fillId="0" borderId="2" xfId="0" applyNumberFormat="1" applyFont="1" applyFill="1" applyBorder="1" applyAlignment="1">
      <alignment horizontal="right" vertical="center"/>
    </xf>
    <xf numFmtId="0" fontId="113" fillId="0" borderId="1" xfId="0" applyFont="1" applyBorder="1" applyAlignment="1">
      <alignment horizontal="center" vertical="top"/>
    </xf>
    <xf numFmtId="0" fontId="113" fillId="0" borderId="1" xfId="0" applyFont="1" applyFill="1" applyBorder="1" applyAlignment="1">
      <alignment horizontal="center" vertical="top"/>
    </xf>
    <xf numFmtId="0" fontId="131" fillId="0" borderId="0" xfId="0" applyFont="1" applyFill="1" applyBorder="1" applyAlignment="1">
      <alignment vertical="center"/>
    </xf>
    <xf numFmtId="0" fontId="133" fillId="0" borderId="0" xfId="0" applyFont="1"/>
    <xf numFmtId="0" fontId="134" fillId="0" borderId="0" xfId="0" applyFont="1" applyFill="1" applyBorder="1" applyAlignment="1">
      <alignment horizontal="left" vertical="center" wrapText="1"/>
    </xf>
    <xf numFmtId="4" fontId="134" fillId="0" borderId="0" xfId="0" applyNumberFormat="1" applyFont="1" applyFill="1" applyBorder="1" applyAlignment="1">
      <alignment horizontal="right" vertical="center"/>
    </xf>
    <xf numFmtId="4" fontId="133" fillId="0" borderId="0" xfId="0" applyNumberFormat="1" applyFont="1" applyFill="1" applyBorder="1" applyAlignment="1">
      <alignment horizontal="right" vertical="center"/>
    </xf>
    <xf numFmtId="10" fontId="134" fillId="0" borderId="0" xfId="0" applyNumberFormat="1" applyFont="1" applyFill="1" applyBorder="1" applyAlignment="1">
      <alignment horizontal="center" vertical="center"/>
    </xf>
    <xf numFmtId="0" fontId="133" fillId="0" borderId="0" xfId="0" applyFont="1" applyFill="1" applyBorder="1" applyAlignment="1">
      <alignment horizontal="right"/>
    </xf>
    <xf numFmtId="0" fontId="133" fillId="0" borderId="0" xfId="0" applyFont="1" applyAlignment="1">
      <alignment horizontal="right"/>
    </xf>
    <xf numFmtId="0" fontId="84" fillId="2" borderId="2" xfId="0" applyFont="1" applyFill="1" applyBorder="1" applyAlignment="1">
      <alignment horizontal="left" vertical="center" wrapText="1"/>
    </xf>
    <xf numFmtId="0" fontId="104" fillId="0" borderId="46" xfId="0" applyFont="1" applyFill="1" applyBorder="1" applyAlignment="1">
      <alignment horizontal="center" vertical="center"/>
    </xf>
    <xf numFmtId="0" fontId="104" fillId="0" borderId="39" xfId="0" applyFont="1" applyBorder="1" applyAlignment="1">
      <alignment horizontal="center" vertical="center"/>
    </xf>
    <xf numFmtId="0" fontId="94" fillId="0" borderId="30" xfId="0" applyFont="1" applyBorder="1" applyAlignment="1">
      <alignment horizontal="right" vertical="center" wrapText="1"/>
    </xf>
    <xf numFmtId="0" fontId="87" fillId="0" borderId="1" xfId="0" applyFont="1" applyFill="1" applyBorder="1" applyAlignment="1">
      <alignment horizontal="center" vertical="center" wrapText="1"/>
    </xf>
    <xf numFmtId="0" fontId="104" fillId="0" borderId="1" xfId="0" applyFont="1" applyFill="1" applyBorder="1" applyAlignment="1">
      <alignment horizontal="center" vertical="center" wrapText="1"/>
    </xf>
    <xf numFmtId="10" fontId="87" fillId="0" borderId="24" xfId="0" applyNumberFormat="1" applyFont="1" applyBorder="1" applyAlignment="1">
      <alignment horizontal="center" vertical="center"/>
    </xf>
    <xf numFmtId="4" fontId="118" fillId="2" borderId="5" xfId="0" applyNumberFormat="1" applyFont="1" applyFill="1" applyBorder="1" applyAlignment="1">
      <alignment horizontal="right" vertical="center" wrapText="1"/>
    </xf>
    <xf numFmtId="0" fontId="104" fillId="0" borderId="5" xfId="0" applyFont="1" applyBorder="1" applyAlignment="1">
      <alignment vertical="center" wrapText="1"/>
    </xf>
    <xf numFmtId="0" fontId="87" fillId="0" borderId="4" xfId="0" applyFont="1" applyFill="1" applyBorder="1" applyAlignment="1">
      <alignment horizontal="center" vertical="center" wrapText="1"/>
    </xf>
    <xf numFmtId="10" fontId="87" fillId="0" borderId="24" xfId="0" applyNumberFormat="1" applyFont="1" applyBorder="1" applyAlignment="1">
      <alignment horizontal="center" vertical="center"/>
    </xf>
    <xf numFmtId="0" fontId="87" fillId="2" borderId="1" xfId="0" applyFont="1" applyFill="1" applyBorder="1" applyAlignment="1">
      <alignment horizontal="left" vertical="center" wrapText="1"/>
    </xf>
    <xf numFmtId="0" fontId="87" fillId="0" borderId="4" xfId="0" applyFont="1" applyFill="1" applyBorder="1" applyAlignment="1">
      <alignment vertical="center" wrapText="1"/>
    </xf>
    <xf numFmtId="10" fontId="87" fillId="0" borderId="22" xfId="0" applyNumberFormat="1" applyFont="1" applyBorder="1" applyAlignment="1">
      <alignment horizontal="center" vertical="center"/>
    </xf>
    <xf numFmtId="0" fontId="116" fillId="0" borderId="1" xfId="9" applyFont="1" applyBorder="1" applyAlignment="1">
      <alignment horizontal="left" vertical="center" wrapText="1"/>
    </xf>
    <xf numFmtId="4" fontId="104" fillId="0" borderId="6" xfId="0" applyNumberFormat="1" applyFont="1" applyBorder="1" applyAlignment="1">
      <alignment horizontal="right" vertical="center" wrapText="1"/>
    </xf>
    <xf numFmtId="4" fontId="94" fillId="17" borderId="51" xfId="0" applyNumberFormat="1" applyFont="1" applyFill="1" applyBorder="1" applyAlignment="1">
      <alignment horizontal="right" vertical="center"/>
    </xf>
    <xf numFmtId="4" fontId="104" fillId="0" borderId="24" xfId="0" applyNumberFormat="1" applyFont="1" applyFill="1" applyBorder="1" applyAlignment="1">
      <alignment horizontal="right" vertical="center" wrapText="1"/>
    </xf>
    <xf numFmtId="0" fontId="104" fillId="0" borderId="5" xfId="0" applyFont="1" applyFill="1" applyBorder="1" applyAlignment="1">
      <alignment vertical="center" wrapText="1"/>
    </xf>
    <xf numFmtId="4" fontId="104" fillId="0" borderId="22" xfId="0" applyNumberFormat="1" applyFont="1" applyFill="1" applyBorder="1" applyAlignment="1">
      <alignment horizontal="right" vertical="center"/>
    </xf>
    <xf numFmtId="0" fontId="104" fillId="0" borderId="12" xfId="0" applyFont="1" applyBorder="1" applyAlignment="1">
      <alignment vertical="center" wrapText="1"/>
    </xf>
    <xf numFmtId="4" fontId="104" fillId="0" borderId="22" xfId="0" applyNumberFormat="1" applyFont="1" applyFill="1" applyBorder="1" applyAlignment="1">
      <alignment horizontal="right" vertical="center" wrapText="1"/>
    </xf>
    <xf numFmtId="10" fontId="87" fillId="0" borderId="33" xfId="0" applyNumberFormat="1" applyFont="1" applyBorder="1" applyAlignment="1">
      <alignment horizontal="center" vertical="center"/>
    </xf>
    <xf numFmtId="4" fontId="104" fillId="0" borderId="33" xfId="0" applyNumberFormat="1" applyFont="1" applyFill="1" applyBorder="1" applyAlignment="1">
      <alignment horizontal="right" vertical="center" wrapText="1"/>
    </xf>
    <xf numFmtId="4" fontId="105" fillId="2" borderId="30" xfId="0" applyNumberFormat="1" applyFont="1" applyFill="1" applyBorder="1" applyAlignment="1">
      <alignment horizontal="right" vertical="center"/>
    </xf>
    <xf numFmtId="4" fontId="0" fillId="0" borderId="0" xfId="0" applyNumberFormat="1" applyFill="1"/>
    <xf numFmtId="10" fontId="87" fillId="0" borderId="24" xfId="0" applyNumberFormat="1" applyFont="1" applyBorder="1" applyAlignment="1">
      <alignment horizontal="center" vertical="center"/>
    </xf>
    <xf numFmtId="0" fontId="87" fillId="2" borderId="1" xfId="0" applyFont="1" applyFill="1" applyBorder="1" applyAlignment="1">
      <alignment horizontal="left" vertical="center" wrapText="1"/>
    </xf>
    <xf numFmtId="0" fontId="87" fillId="0" borderId="1" xfId="0" applyFont="1" applyFill="1" applyBorder="1" applyAlignment="1">
      <alignment horizontal="left" vertical="center" wrapText="1"/>
    </xf>
    <xf numFmtId="0" fontId="79" fillId="2" borderId="6" xfId="0" applyFont="1" applyFill="1" applyBorder="1" applyAlignment="1">
      <alignment horizontal="left" vertical="center" wrapText="1"/>
    </xf>
    <xf numFmtId="0" fontId="79" fillId="2" borderId="10" xfId="0" applyFont="1" applyFill="1" applyBorder="1" applyAlignment="1">
      <alignment horizontal="left" vertical="center" wrapText="1"/>
    </xf>
    <xf numFmtId="4" fontId="104" fillId="0" borderId="1" xfId="0" applyNumberFormat="1" applyFont="1" applyFill="1" applyBorder="1" applyAlignment="1">
      <alignment horizontal="right" vertical="center"/>
    </xf>
    <xf numFmtId="0" fontId="79" fillId="0" borderId="2" xfId="0" applyFont="1" applyFill="1" applyBorder="1" applyAlignment="1">
      <alignment horizontal="left" vertical="center" wrapText="1"/>
    </xf>
    <xf numFmtId="10" fontId="87" fillId="0" borderId="24" xfId="0" applyNumberFormat="1" applyFont="1" applyBorder="1" applyAlignment="1">
      <alignment horizontal="center" vertical="center"/>
    </xf>
    <xf numFmtId="0" fontId="104" fillId="0" borderId="31" xfId="0" applyFont="1" applyBorder="1" applyAlignment="1">
      <alignment vertical="center" wrapText="1"/>
    </xf>
    <xf numFmtId="0" fontId="78" fillId="2" borderId="7" xfId="0" applyFont="1" applyFill="1" applyBorder="1" applyAlignment="1">
      <alignment horizontal="left" vertical="center" wrapText="1"/>
    </xf>
    <xf numFmtId="0" fontId="104" fillId="0" borderId="1" xfId="0" applyFont="1" applyBorder="1" applyAlignment="1">
      <alignment horizontal="left" vertical="center" wrapText="1"/>
    </xf>
    <xf numFmtId="0" fontId="76" fillId="2" borderId="2" xfId="0" applyFont="1" applyFill="1" applyBorder="1" applyAlignment="1">
      <alignment horizontal="left" vertical="center" wrapText="1"/>
    </xf>
    <xf numFmtId="0" fontId="104" fillId="2" borderId="1" xfId="8" applyFont="1" applyFill="1" applyBorder="1" applyAlignment="1">
      <alignment horizontal="left" vertical="center" wrapText="1"/>
    </xf>
    <xf numFmtId="10" fontId="87" fillId="0" borderId="24" xfId="0" applyNumberFormat="1" applyFont="1" applyBorder="1" applyAlignment="1">
      <alignment horizontal="center" vertical="center"/>
    </xf>
    <xf numFmtId="0" fontId="75" fillId="0" borderId="7" xfId="0" applyFont="1" applyFill="1" applyBorder="1" applyAlignment="1">
      <alignment horizontal="left" vertical="center" wrapText="1"/>
    </xf>
    <xf numFmtId="10" fontId="87" fillId="0" borderId="24" xfId="0" applyNumberFormat="1" applyFont="1" applyBorder="1" applyAlignment="1">
      <alignment horizontal="center" vertical="center"/>
    </xf>
    <xf numFmtId="10" fontId="0" fillId="0" borderId="1" xfId="0" applyNumberFormat="1" applyBorder="1" applyAlignment="1">
      <alignment vertical="center"/>
    </xf>
    <xf numFmtId="0" fontId="119" fillId="5" borderId="20" xfId="0" applyFont="1" applyFill="1" applyBorder="1" applyAlignment="1">
      <alignment horizontal="left" vertical="center" wrapText="1"/>
    </xf>
    <xf numFmtId="10" fontId="0" fillId="0" borderId="4" xfId="0" applyNumberFormat="1" applyBorder="1" applyAlignment="1">
      <alignment vertical="center"/>
    </xf>
    <xf numFmtId="0" fontId="120" fillId="5" borderId="19" xfId="0" applyFont="1" applyFill="1" applyBorder="1" applyAlignment="1">
      <alignment horizontal="center" vertical="center" wrapText="1"/>
    </xf>
    <xf numFmtId="4" fontId="94" fillId="5" borderId="45" xfId="0" applyNumberFormat="1" applyFont="1" applyFill="1" applyBorder="1" applyAlignment="1">
      <alignment horizontal="center" vertical="center"/>
    </xf>
    <xf numFmtId="0" fontId="120" fillId="17" borderId="19" xfId="0" applyFont="1" applyFill="1" applyBorder="1" applyAlignment="1">
      <alignment horizontal="center" vertical="center" wrapText="1"/>
    </xf>
    <xf numFmtId="0" fontId="120" fillId="17" borderId="14" xfId="0" applyFont="1" applyFill="1" applyBorder="1" applyAlignment="1">
      <alignment horizontal="center" vertical="center" wrapText="1"/>
    </xf>
    <xf numFmtId="10" fontId="87" fillId="0" borderId="24" xfId="0" applyNumberFormat="1" applyFont="1" applyBorder="1" applyAlignment="1">
      <alignment horizontal="center" vertical="center"/>
    </xf>
    <xf numFmtId="10" fontId="87" fillId="0" borderId="33" xfId="0" applyNumberFormat="1" applyFont="1" applyBorder="1" applyAlignment="1">
      <alignment horizontal="center" vertical="center"/>
    </xf>
    <xf numFmtId="0" fontId="82" fillId="2" borderId="3" xfId="0" applyFont="1" applyFill="1" applyBorder="1" applyAlignment="1">
      <alignment horizontal="left" vertical="center" wrapText="1"/>
    </xf>
    <xf numFmtId="4" fontId="104" fillId="0" borderId="39" xfId="0" applyNumberFormat="1" applyFont="1" applyFill="1" applyBorder="1" applyAlignment="1">
      <alignment horizontal="right" vertical="center" wrapText="1"/>
    </xf>
    <xf numFmtId="4" fontId="104" fillId="0" borderId="30" xfId="0" applyNumberFormat="1" applyFont="1" applyFill="1" applyBorder="1" applyAlignment="1">
      <alignment horizontal="right" vertical="center" wrapText="1"/>
    </xf>
    <xf numFmtId="0" fontId="74" fillId="2" borderId="18" xfId="0" applyFont="1" applyFill="1" applyBorder="1" applyAlignment="1">
      <alignment horizontal="left" vertical="center" wrapText="1"/>
    </xf>
    <xf numFmtId="4" fontId="118" fillId="0" borderId="17" xfId="0" applyNumberFormat="1" applyFont="1" applyFill="1" applyBorder="1" applyAlignment="1">
      <alignment horizontal="right" vertical="center" wrapText="1"/>
    </xf>
    <xf numFmtId="10" fontId="87" fillId="0" borderId="24" xfId="0" applyNumberFormat="1" applyFont="1" applyBorder="1" applyAlignment="1">
      <alignment horizontal="center" vertical="center"/>
    </xf>
    <xf numFmtId="0" fontId="0" fillId="0" borderId="2" xfId="0" applyFill="1" applyBorder="1" applyAlignment="1">
      <alignment horizontal="left" vertical="center" wrapText="1"/>
    </xf>
    <xf numFmtId="10" fontId="0" fillId="0" borderId="0" xfId="0" applyNumberFormat="1" applyBorder="1" applyAlignment="1">
      <alignment vertical="center"/>
    </xf>
    <xf numFmtId="4" fontId="0" fillId="0" borderId="0" xfId="0" applyNumberFormat="1" applyBorder="1" applyAlignment="1">
      <alignment vertical="center"/>
    </xf>
    <xf numFmtId="10" fontId="87" fillId="0" borderId="24" xfId="0" applyNumberFormat="1" applyFont="1" applyBorder="1" applyAlignment="1">
      <alignment horizontal="center" vertical="center"/>
    </xf>
    <xf numFmtId="0" fontId="71" fillId="2" borderId="1" xfId="0" applyFont="1" applyFill="1" applyBorder="1" applyAlignment="1">
      <alignment horizontal="left" vertical="center" wrapText="1"/>
    </xf>
    <xf numFmtId="0" fontId="69" fillId="0" borderId="6" xfId="0" applyFont="1" applyFill="1" applyBorder="1" applyAlignment="1">
      <alignment horizontal="left" vertical="center" wrapText="1"/>
    </xf>
    <xf numFmtId="4" fontId="94" fillId="5" borderId="52" xfId="0" applyNumberFormat="1" applyFont="1" applyFill="1" applyBorder="1" applyAlignment="1">
      <alignment horizontal="right" vertical="center"/>
    </xf>
    <xf numFmtId="10" fontId="87" fillId="0" borderId="33" xfId="0" applyNumberFormat="1" applyFont="1" applyBorder="1" applyAlignment="1">
      <alignment horizontal="center" vertical="center"/>
    </xf>
    <xf numFmtId="0" fontId="0" fillId="0" borderId="1" xfId="0" applyBorder="1" applyAlignment="1">
      <alignment horizontal="center" vertical="center" wrapText="1"/>
    </xf>
    <xf numFmtId="4" fontId="94" fillId="17" borderId="53" xfId="0" applyNumberFormat="1" applyFont="1" applyFill="1" applyBorder="1" applyAlignment="1">
      <alignment horizontal="right" vertical="center"/>
    </xf>
    <xf numFmtId="0" fontId="87" fillId="17" borderId="53" xfId="0" applyFont="1" applyFill="1" applyBorder="1" applyAlignment="1">
      <alignment horizontal="center" vertical="center"/>
    </xf>
    <xf numFmtId="0" fontId="87" fillId="17" borderId="57" xfId="0" applyFont="1" applyFill="1" applyBorder="1" applyAlignment="1">
      <alignment horizontal="center" vertical="center"/>
    </xf>
    <xf numFmtId="0" fontId="87" fillId="17" borderId="58" xfId="0" applyFont="1" applyFill="1" applyBorder="1" applyAlignment="1">
      <alignment horizontal="center" vertical="center"/>
    </xf>
    <xf numFmtId="0" fontId="0" fillId="2" borderId="27" xfId="0" applyFill="1" applyBorder="1" applyAlignment="1">
      <alignment horizontal="left" vertical="center" wrapText="1"/>
    </xf>
    <xf numFmtId="10" fontId="94" fillId="5" borderId="54" xfId="0" applyNumberFormat="1" applyFont="1" applyFill="1" applyBorder="1" applyAlignment="1">
      <alignment horizontal="center" vertical="center"/>
    </xf>
    <xf numFmtId="0" fontId="104" fillId="2" borderId="1" xfId="0" applyFont="1" applyFill="1" applyBorder="1" applyAlignment="1">
      <alignment vertical="center" wrapText="1"/>
    </xf>
    <xf numFmtId="0" fontId="65" fillId="2" borderId="1" xfId="0" applyFont="1" applyFill="1" applyBorder="1" applyAlignment="1">
      <alignment horizontal="left" vertical="center" wrapText="1"/>
    </xf>
    <xf numFmtId="4" fontId="0" fillId="0" borderId="1" xfId="0" applyNumberFormat="1" applyBorder="1" applyAlignment="1">
      <alignment horizontal="right" vertical="center"/>
    </xf>
    <xf numFmtId="10" fontId="87" fillId="0" borderId="24" xfId="0" applyNumberFormat="1" applyFont="1" applyBorder="1" applyAlignment="1">
      <alignment horizontal="center" vertical="center"/>
    </xf>
    <xf numFmtId="0" fontId="104" fillId="0" borderId="41" xfId="9" applyFont="1" applyBorder="1" applyAlignment="1">
      <alignment horizontal="left" vertical="center" wrapText="1"/>
    </xf>
    <xf numFmtId="0" fontId="64" fillId="2" borderId="2"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0" fillId="0" borderId="1" xfId="0" applyBorder="1" applyAlignment="1">
      <alignment horizontal="left" vertical="center" wrapText="1"/>
    </xf>
    <xf numFmtId="4" fontId="98" fillId="0" borderId="1" xfId="0" applyNumberFormat="1" applyFont="1" applyFill="1" applyBorder="1" applyAlignment="1">
      <alignment horizontal="right" vertical="center" wrapText="1"/>
    </xf>
    <xf numFmtId="4" fontId="94" fillId="17" borderId="61" xfId="0" applyNumberFormat="1" applyFont="1" applyFill="1" applyBorder="1" applyAlignment="1">
      <alignment horizontal="right" vertical="center"/>
    </xf>
    <xf numFmtId="4" fontId="94" fillId="17" borderId="62" xfId="0" applyNumberFormat="1" applyFont="1" applyFill="1" applyBorder="1" applyAlignment="1">
      <alignment horizontal="right" vertical="center"/>
    </xf>
    <xf numFmtId="10" fontId="110" fillId="17" borderId="54" xfId="0" applyNumberFormat="1" applyFont="1" applyFill="1" applyBorder="1" applyAlignment="1">
      <alignment horizontal="center" vertical="center" wrapText="1"/>
    </xf>
    <xf numFmtId="0" fontId="65" fillId="0" borderId="1" xfId="0" applyFont="1" applyBorder="1" applyAlignment="1">
      <alignment horizontal="left" vertical="center" wrapText="1"/>
    </xf>
    <xf numFmtId="164" fontId="68" fillId="2" borderId="1" xfId="0" applyNumberFormat="1" applyFont="1" applyFill="1" applyBorder="1" applyAlignment="1">
      <alignment vertical="center" wrapText="1"/>
    </xf>
    <xf numFmtId="0" fontId="0" fillId="0" borderId="20" xfId="0" applyBorder="1" applyAlignment="1">
      <alignment horizontal="left" vertical="center" wrapText="1"/>
    </xf>
    <xf numFmtId="0" fontId="0" fillId="0" borderId="1" xfId="0" applyBorder="1" applyAlignment="1">
      <alignment horizontal="left" vertical="center" wrapText="1"/>
    </xf>
    <xf numFmtId="10" fontId="87" fillId="0" borderId="24" xfId="0" applyNumberFormat="1" applyFont="1"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vertical="center" wrapText="1"/>
    </xf>
    <xf numFmtId="164" fontId="68" fillId="2" borderId="20" xfId="0" applyNumberFormat="1" applyFont="1" applyFill="1" applyBorder="1" applyAlignment="1">
      <alignment vertical="center" wrapText="1"/>
    </xf>
    <xf numFmtId="10" fontId="87" fillId="0" borderId="24" xfId="0" applyNumberFormat="1" applyFont="1" applyBorder="1" applyAlignment="1">
      <alignment horizontal="center" vertical="center"/>
    </xf>
    <xf numFmtId="0" fontId="60" fillId="2" borderId="1" xfId="0" applyFont="1" applyFill="1" applyBorder="1" applyAlignment="1">
      <alignment horizontal="left" vertical="center" wrapText="1"/>
    </xf>
    <xf numFmtId="0" fontId="59" fillId="2" borderId="1" xfId="0" applyFont="1" applyFill="1" applyBorder="1" applyAlignment="1">
      <alignment horizontal="left" vertical="center" wrapText="1"/>
    </xf>
    <xf numFmtId="0" fontId="59" fillId="2" borderId="4" xfId="0" applyFont="1" applyFill="1" applyBorder="1" applyAlignment="1">
      <alignment horizontal="left" vertical="center" wrapText="1"/>
    </xf>
    <xf numFmtId="4" fontId="0" fillId="0" borderId="0" xfId="0" applyNumberFormat="1" applyAlignment="1">
      <alignment horizontal="center"/>
    </xf>
    <xf numFmtId="0" fontId="0" fillId="0" borderId="1" xfId="0" applyBorder="1" applyAlignment="1">
      <alignment horizontal="left" vertical="center" wrapText="1"/>
    </xf>
    <xf numFmtId="10" fontId="87" fillId="0" borderId="33" xfId="0" applyNumberFormat="1" applyFont="1" applyBorder="1" applyAlignment="1">
      <alignment horizontal="center" vertical="center"/>
    </xf>
    <xf numFmtId="0" fontId="56" fillId="2" borderId="1" xfId="0" applyFont="1" applyFill="1" applyBorder="1" applyAlignment="1">
      <alignment horizontal="left" vertical="center" wrapText="1"/>
    </xf>
    <xf numFmtId="4" fontId="104" fillId="0" borderId="5" xfId="0" applyNumberFormat="1" applyFont="1" applyFill="1" applyBorder="1" applyAlignment="1">
      <alignment horizontal="right" vertical="center" wrapText="1"/>
    </xf>
    <xf numFmtId="0" fontId="56" fillId="2" borderId="2" xfId="0" applyFont="1" applyFill="1" applyBorder="1" applyAlignment="1">
      <alignment horizontal="left" vertical="center" wrapText="1"/>
    </xf>
    <xf numFmtId="0" fontId="94" fillId="19" borderId="0" xfId="0" applyFont="1" applyFill="1" applyAlignment="1">
      <alignment vertical="center"/>
    </xf>
    <xf numFmtId="0" fontId="87" fillId="2" borderId="20" xfId="0" applyFont="1" applyFill="1" applyBorder="1" applyAlignment="1">
      <alignment horizontal="left" vertical="center" wrapText="1"/>
    </xf>
    <xf numFmtId="4" fontId="104" fillId="0" borderId="24" xfId="0" applyNumberFormat="1" applyFont="1" applyFill="1" applyBorder="1" applyAlignment="1">
      <alignment vertical="center"/>
    </xf>
    <xf numFmtId="10" fontId="104" fillId="0" borderId="22" xfId="0" applyNumberFormat="1" applyFont="1" applyFill="1" applyBorder="1" applyAlignment="1">
      <alignment horizontal="center" vertical="center"/>
    </xf>
    <xf numFmtId="4" fontId="104" fillId="0" borderId="27" xfId="0" applyNumberFormat="1" applyFont="1" applyFill="1" applyBorder="1" applyAlignment="1">
      <alignment horizontal="right" vertical="center"/>
    </xf>
    <xf numFmtId="4" fontId="105" fillId="0" borderId="17" xfId="0" applyNumberFormat="1" applyFont="1" applyFill="1" applyBorder="1" applyAlignment="1">
      <alignment horizontal="right" vertical="center" wrapText="1"/>
    </xf>
    <xf numFmtId="10" fontId="87" fillId="0" borderId="24" xfId="0" applyNumberFormat="1" applyFont="1" applyBorder="1" applyAlignment="1">
      <alignment horizontal="center" vertical="center"/>
    </xf>
    <xf numFmtId="0" fontId="55" fillId="2" borderId="1" xfId="0" applyFont="1" applyFill="1" applyBorder="1" applyAlignment="1">
      <alignment vertical="center" wrapText="1"/>
    </xf>
    <xf numFmtId="0" fontId="0" fillId="0" borderId="1" xfId="0" applyBorder="1" applyAlignment="1">
      <alignment horizontal="left" vertical="center" wrapText="1"/>
    </xf>
    <xf numFmtId="0" fontId="104" fillId="2" borderId="27" xfId="0" applyFont="1" applyFill="1" applyBorder="1" applyAlignment="1">
      <alignment vertical="center" wrapText="1"/>
    </xf>
    <xf numFmtId="0" fontId="54" fillId="0" borderId="2" xfId="0" applyFont="1" applyBorder="1" applyAlignment="1">
      <alignment horizontal="left" vertical="center" wrapText="1"/>
    </xf>
    <xf numFmtId="0" fontId="54" fillId="2" borderId="1" xfId="0" applyFont="1" applyFill="1" applyBorder="1" applyAlignment="1">
      <alignment horizontal="left" vertical="center" wrapText="1"/>
    </xf>
    <xf numFmtId="0" fontId="0" fillId="0" borderId="1" xfId="0" applyBorder="1" applyAlignment="1">
      <alignment horizontal="left" vertical="center" wrapText="1"/>
    </xf>
    <xf numFmtId="4" fontId="130" fillId="0" borderId="30" xfId="0" applyNumberFormat="1" applyFont="1" applyFill="1" applyBorder="1" applyAlignment="1">
      <alignment horizontal="left" vertical="center"/>
    </xf>
    <xf numFmtId="4" fontId="130" fillId="0" borderId="5" xfId="0" applyNumberFormat="1" applyFont="1" applyFill="1" applyBorder="1" applyAlignment="1">
      <alignment horizontal="left" vertical="center"/>
    </xf>
    <xf numFmtId="0" fontId="0" fillId="0" borderId="28" xfId="0" applyBorder="1" applyAlignment="1">
      <alignment vertical="center"/>
    </xf>
    <xf numFmtId="0" fontId="52" fillId="0" borderId="2" xfId="0" applyFont="1" applyFill="1" applyBorder="1" applyAlignment="1">
      <alignment horizontal="left" vertical="center" wrapText="1"/>
    </xf>
    <xf numFmtId="0" fontId="0" fillId="0" borderId="1" xfId="0" applyBorder="1" applyAlignment="1">
      <alignment horizontal="left" vertical="center" wrapText="1"/>
    </xf>
    <xf numFmtId="0" fontId="111" fillId="0" borderId="0" xfId="0" applyFont="1" applyFill="1" applyBorder="1" applyAlignment="1">
      <alignment horizontal="left"/>
    </xf>
    <xf numFmtId="0" fontId="94" fillId="5" borderId="57"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111" fillId="0" borderId="0" xfId="0" applyFont="1" applyFill="1" applyBorder="1" applyAlignment="1">
      <alignment horizontal="right"/>
    </xf>
    <xf numFmtId="0" fontId="0" fillId="0" borderId="0" xfId="0" applyAlignment="1">
      <alignment horizontal="right" vertical="center"/>
    </xf>
    <xf numFmtId="0" fontId="0" fillId="0" borderId="0" xfId="0" applyAlignment="1">
      <alignment horizontal="right"/>
    </xf>
    <xf numFmtId="4" fontId="105" fillId="0" borderId="12" xfId="0" applyNumberFormat="1" applyFont="1" applyBorder="1" applyAlignment="1">
      <alignment horizontal="right" vertical="center"/>
    </xf>
    <xf numFmtId="0" fontId="0" fillId="0" borderId="1" xfId="0" applyBorder="1" applyAlignment="1">
      <alignment horizontal="left" vertical="center" wrapText="1"/>
    </xf>
    <xf numFmtId="0" fontId="50" fillId="2" borderId="1" xfId="0" applyFont="1" applyFill="1" applyBorder="1" applyAlignment="1">
      <alignment horizontal="left" vertical="center" wrapText="1"/>
    </xf>
    <xf numFmtId="10" fontId="0" fillId="0" borderId="24" xfId="0" applyNumberFormat="1" applyBorder="1" applyAlignment="1">
      <alignment horizontal="center" vertical="center"/>
    </xf>
    <xf numFmtId="10" fontId="87" fillId="0" borderId="33" xfId="0" applyNumberFormat="1" applyFont="1" applyBorder="1" applyAlignment="1">
      <alignment horizontal="center" vertical="center"/>
    </xf>
    <xf numFmtId="0" fontId="48" fillId="2" borderId="1" xfId="0" applyFont="1" applyFill="1" applyBorder="1" applyAlignment="1">
      <alignment horizontal="left" vertical="center" wrapText="1"/>
    </xf>
    <xf numFmtId="0" fontId="104" fillId="0" borderId="15" xfId="0" applyFont="1" applyFill="1" applyBorder="1" applyAlignment="1">
      <alignment horizontal="left" vertical="center" wrapText="1"/>
    </xf>
    <xf numFmtId="0" fontId="48" fillId="2" borderId="2" xfId="0" applyFont="1" applyFill="1" applyBorder="1" applyAlignment="1">
      <alignment horizontal="left" vertical="center" wrapText="1"/>
    </xf>
    <xf numFmtId="0" fontId="0" fillId="0" borderId="1" xfId="0" applyBorder="1" applyAlignment="1">
      <alignment horizontal="left" vertical="center" wrapText="1"/>
    </xf>
    <xf numFmtId="0" fontId="47" fillId="2" borderId="1" xfId="0" applyFont="1" applyFill="1" applyBorder="1" applyAlignment="1">
      <alignment horizontal="left" vertical="center" wrapText="1"/>
    </xf>
    <xf numFmtId="0" fontId="45" fillId="0" borderId="2" xfId="0" applyFont="1" applyBorder="1" applyAlignment="1">
      <alignment horizontal="left" vertical="center" wrapText="1"/>
    </xf>
    <xf numFmtId="4" fontId="104" fillId="0" borderId="1" xfId="0" applyNumberFormat="1" applyFont="1" applyFill="1" applyBorder="1" applyAlignment="1">
      <alignment horizontal="center" vertical="center"/>
    </xf>
    <xf numFmtId="0" fontId="41" fillId="17" borderId="55" xfId="0" applyFont="1" applyFill="1" applyBorder="1" applyAlignment="1">
      <alignment horizontal="center" vertical="center"/>
    </xf>
    <xf numFmtId="0" fontId="41" fillId="0" borderId="12" xfId="0" applyFont="1" applyBorder="1" applyAlignment="1">
      <alignment horizontal="center" vertical="center"/>
    </xf>
    <xf numFmtId="0" fontId="41" fillId="0" borderId="5" xfId="0" applyFont="1" applyBorder="1" applyAlignment="1">
      <alignment horizontal="center" vertical="center"/>
    </xf>
    <xf numFmtId="0" fontId="41" fillId="0" borderId="4" xfId="0" applyFont="1" applyFill="1" applyBorder="1" applyAlignment="1">
      <alignment vertical="center" wrapText="1"/>
    </xf>
    <xf numFmtId="0" fontId="104" fillId="0" borderId="1" xfId="0" applyFont="1" applyBorder="1" applyAlignment="1">
      <alignment horizontal="left" vertical="center" wrapText="1"/>
    </xf>
    <xf numFmtId="4" fontId="0" fillId="0" borderId="1" xfId="0" applyNumberFormat="1" applyBorder="1" applyAlignment="1">
      <alignment horizontal="center" vertical="center"/>
    </xf>
    <xf numFmtId="4" fontId="104" fillId="0" borderId="2" xfId="0" applyNumberFormat="1" applyFont="1" applyFill="1" applyBorder="1" applyAlignment="1">
      <alignment horizontal="center" vertical="center"/>
    </xf>
    <xf numFmtId="0" fontId="112" fillId="0" borderId="0" xfId="0" applyFont="1" applyFill="1" applyBorder="1" applyAlignment="1">
      <alignment horizontal="left"/>
    </xf>
    <xf numFmtId="0" fontId="138" fillId="5" borderId="8" xfId="0" applyFont="1" applyFill="1" applyBorder="1" applyAlignment="1">
      <alignment horizontal="center" vertical="center" wrapText="1"/>
    </xf>
    <xf numFmtId="4" fontId="104" fillId="0" borderId="1" xfId="0" applyNumberFormat="1" applyFont="1" applyFill="1" applyBorder="1" applyAlignment="1">
      <alignment horizontal="left" vertical="center" wrapText="1"/>
    </xf>
    <xf numFmtId="4" fontId="110" fillId="5" borderId="57" xfId="0" applyNumberFormat="1" applyFont="1" applyFill="1" applyBorder="1" applyAlignment="1">
      <alignment horizontal="left" vertical="center"/>
    </xf>
    <xf numFmtId="0" fontId="104" fillId="0" borderId="0" xfId="0" applyFont="1" applyAlignment="1">
      <alignment horizontal="left" vertical="center"/>
    </xf>
    <xf numFmtId="0" fontId="104" fillId="0" borderId="0" xfId="0" applyFont="1" applyAlignment="1">
      <alignment horizontal="left"/>
    </xf>
    <xf numFmtId="0" fontId="120" fillId="5" borderId="64" xfId="0" applyFont="1" applyFill="1" applyBorder="1" applyAlignment="1">
      <alignment horizontal="center" vertical="center" wrapText="1"/>
    </xf>
    <xf numFmtId="0" fontId="120" fillId="5" borderId="35" xfId="0" applyFont="1" applyFill="1" applyBorder="1" applyAlignment="1">
      <alignment horizontal="center" vertical="center" wrapText="1"/>
    </xf>
    <xf numFmtId="10" fontId="0" fillId="0" borderId="12" xfId="0" applyNumberFormat="1" applyBorder="1" applyAlignment="1">
      <alignment vertical="center"/>
    </xf>
    <xf numFmtId="10" fontId="0" fillId="0" borderId="5" xfId="0" applyNumberFormat="1" applyBorder="1" applyAlignment="1">
      <alignment vertical="center"/>
    </xf>
    <xf numFmtId="0" fontId="104" fillId="0" borderId="22" xfId="0" applyFont="1" applyFill="1" applyBorder="1" applyAlignment="1">
      <alignment vertical="center" wrapText="1"/>
    </xf>
    <xf numFmtId="0" fontId="94" fillId="0" borderId="65" xfId="0" applyFont="1" applyBorder="1" applyAlignment="1">
      <alignment horizontal="center" vertical="center"/>
    </xf>
    <xf numFmtId="0" fontId="94" fillId="0" borderId="61" xfId="0" applyFont="1" applyBorder="1" applyAlignment="1">
      <alignment horizontal="center" vertical="center"/>
    </xf>
    <xf numFmtId="0" fontId="94" fillId="0" borderId="57" xfId="0" applyFont="1" applyBorder="1" applyAlignment="1">
      <alignment horizontal="right" vertical="center" wrapText="1"/>
    </xf>
    <xf numFmtId="0" fontId="0" fillId="0" borderId="0" xfId="0" applyAlignment="1">
      <alignment wrapText="1"/>
    </xf>
    <xf numFmtId="4" fontId="0" fillId="0" borderId="1" xfId="0" applyNumberFormat="1" applyBorder="1"/>
    <xf numFmtId="0" fontId="0" fillId="0" borderId="17" xfId="0" applyBorder="1"/>
    <xf numFmtId="4" fontId="0" fillId="0" borderId="18" xfId="0" applyNumberFormat="1" applyBorder="1"/>
    <xf numFmtId="0" fontId="0" fillId="0" borderId="19" xfId="0" applyBorder="1"/>
    <xf numFmtId="4" fontId="0" fillId="0" borderId="8" xfId="0" applyNumberFormat="1" applyBorder="1"/>
    <xf numFmtId="4" fontId="0" fillId="0" borderId="14" xfId="0" applyNumberFormat="1" applyBorder="1"/>
    <xf numFmtId="4" fontId="0" fillId="0" borderId="4" xfId="0" applyNumberFormat="1" applyBorder="1"/>
    <xf numFmtId="4" fontId="0" fillId="0" borderId="16" xfId="0" applyNumberFormat="1" applyBorder="1"/>
    <xf numFmtId="0" fontId="0" fillId="0" borderId="15" xfId="0" applyBorder="1"/>
    <xf numFmtId="0" fontId="0" fillId="0" borderId="69" xfId="0" applyBorder="1"/>
    <xf numFmtId="4" fontId="0" fillId="0" borderId="12" xfId="0" applyNumberFormat="1" applyBorder="1"/>
    <xf numFmtId="4" fontId="0" fillId="0" borderId="5" xfId="0" applyNumberFormat="1" applyBorder="1"/>
    <xf numFmtId="4" fontId="0" fillId="0" borderId="11" xfId="0" applyNumberFormat="1" applyBorder="1"/>
    <xf numFmtId="0" fontId="0" fillId="0" borderId="72" xfId="0" applyBorder="1" applyAlignment="1">
      <alignment wrapText="1"/>
    </xf>
    <xf numFmtId="0" fontId="0" fillId="0" borderId="73" xfId="0" applyBorder="1" applyAlignment="1">
      <alignment wrapText="1"/>
    </xf>
    <xf numFmtId="0" fontId="0" fillId="0" borderId="74" xfId="0" applyBorder="1" applyAlignment="1">
      <alignment wrapText="1"/>
    </xf>
    <xf numFmtId="4" fontId="94" fillId="0" borderId="57" xfId="0" applyNumberFormat="1" applyFont="1" applyBorder="1"/>
    <xf numFmtId="4" fontId="94" fillId="0" borderId="58" xfId="0" applyNumberFormat="1" applyFont="1" applyBorder="1"/>
    <xf numFmtId="0" fontId="94" fillId="0" borderId="71" xfId="0" applyFont="1" applyBorder="1" applyAlignment="1">
      <alignment horizontal="center"/>
    </xf>
    <xf numFmtId="0" fontId="94" fillId="0" borderId="70" xfId="0" applyFont="1" applyBorder="1" applyAlignment="1">
      <alignment horizontal="center"/>
    </xf>
    <xf numFmtId="0" fontId="94" fillId="0" borderId="68" xfId="0" applyFont="1" applyBorder="1" applyAlignment="1">
      <alignment horizontal="center"/>
    </xf>
    <xf numFmtId="0" fontId="94" fillId="0" borderId="67" xfId="0" applyFont="1" applyBorder="1" applyAlignment="1">
      <alignment horizontal="center"/>
    </xf>
    <xf numFmtId="0" fontId="39" fillId="0" borderId="1" xfId="0" applyFont="1" applyFill="1" applyBorder="1" applyAlignment="1">
      <alignment vertical="center" wrapText="1"/>
    </xf>
    <xf numFmtId="0" fontId="39" fillId="0" borderId="6" xfId="0" applyFont="1" applyFill="1" applyBorder="1" applyAlignment="1">
      <alignment vertical="center" wrapText="1"/>
    </xf>
    <xf numFmtId="0" fontId="0" fillId="2" borderId="1" xfId="0" applyFill="1" applyBorder="1" applyAlignment="1">
      <alignment horizontal="left" vertical="center" wrapText="1"/>
    </xf>
    <xf numFmtId="0" fontId="0" fillId="0" borderId="1" xfId="0" applyBorder="1" applyAlignment="1">
      <alignment horizontal="left" vertical="center" wrapText="1"/>
    </xf>
    <xf numFmtId="0" fontId="0" fillId="2" borderId="4" xfId="0" applyFill="1" applyBorder="1" applyAlignment="1">
      <alignment horizontal="left" vertical="center" wrapText="1"/>
    </xf>
    <xf numFmtId="0" fontId="38" fillId="2" borderId="1" xfId="0" applyFont="1" applyFill="1" applyBorder="1" applyAlignment="1">
      <alignment horizontal="left" vertical="center" wrapText="1"/>
    </xf>
    <xf numFmtId="10" fontId="87" fillId="0" borderId="24" xfId="0" applyNumberFormat="1" applyFont="1" applyBorder="1" applyAlignment="1">
      <alignment horizontal="center" vertical="center"/>
    </xf>
    <xf numFmtId="0" fontId="37" fillId="2" borderId="1" xfId="0" applyFont="1" applyFill="1" applyBorder="1" applyAlignment="1">
      <alignment horizontal="left" vertical="center" wrapText="1"/>
    </xf>
    <xf numFmtId="0" fontId="36" fillId="2" borderId="2" xfId="0" applyFont="1" applyFill="1" applyBorder="1" applyAlignment="1">
      <alignment horizontal="left" vertical="center" wrapText="1"/>
    </xf>
    <xf numFmtId="4" fontId="105" fillId="0" borderId="17" xfId="0" applyNumberFormat="1" applyFont="1" applyFill="1" applyBorder="1" applyAlignment="1">
      <alignment vertical="center"/>
    </xf>
    <xf numFmtId="10" fontId="94" fillId="5" borderId="43" xfId="0" applyNumberFormat="1" applyFont="1" applyFill="1" applyBorder="1" applyAlignment="1">
      <alignment horizontal="center" vertical="center"/>
    </xf>
    <xf numFmtId="0" fontId="94" fillId="5" borderId="45" xfId="0" applyFont="1" applyFill="1" applyBorder="1" applyAlignment="1">
      <alignment vertical="center" wrapText="1"/>
    </xf>
    <xf numFmtId="0" fontId="94" fillId="5" borderId="76" xfId="0" applyFont="1" applyFill="1" applyBorder="1" applyAlignment="1">
      <alignment horizontal="center" vertical="center"/>
    </xf>
    <xf numFmtId="0" fontId="0" fillId="0" borderId="1" xfId="0" applyBorder="1" applyAlignment="1">
      <alignment horizontal="left" vertical="center" wrapText="1"/>
    </xf>
    <xf numFmtId="0" fontId="33" fillId="2" borderId="1" xfId="0" applyFont="1" applyFill="1" applyBorder="1" applyAlignment="1">
      <alignment horizontal="left" vertical="center" wrapText="1"/>
    </xf>
    <xf numFmtId="0" fontId="0" fillId="0" borderId="1" xfId="0" applyBorder="1" applyAlignment="1">
      <alignment horizontal="left" vertical="center" wrapText="1"/>
    </xf>
    <xf numFmtId="10" fontId="87" fillId="0" borderId="34" xfId="0" applyNumberFormat="1" applyFont="1" applyBorder="1" applyAlignment="1">
      <alignment horizontal="center" vertical="center"/>
    </xf>
    <xf numFmtId="0" fontId="31" fillId="2" borderId="1" xfId="0" applyFont="1" applyFill="1" applyBorder="1" applyAlignment="1">
      <alignment horizontal="left" vertical="center" wrapText="1"/>
    </xf>
    <xf numFmtId="0" fontId="31" fillId="2" borderId="20" xfId="0" applyFont="1" applyFill="1" applyBorder="1" applyAlignment="1">
      <alignment horizontal="left" vertical="center" wrapText="1"/>
    </xf>
    <xf numFmtId="0" fontId="85" fillId="2" borderId="18" xfId="0" applyFont="1" applyFill="1" applyBorder="1" applyAlignment="1">
      <alignment horizontal="left" vertical="center" wrapText="1"/>
    </xf>
    <xf numFmtId="0" fontId="104" fillId="2" borderId="18" xfId="9" applyFont="1" applyFill="1" applyBorder="1" applyAlignment="1">
      <alignment vertical="center" wrapText="1"/>
    </xf>
    <xf numFmtId="0" fontId="87" fillId="2" borderId="18" xfId="0" applyFont="1" applyFill="1" applyBorder="1" applyAlignment="1">
      <alignment horizontal="left" vertical="center" wrapText="1"/>
    </xf>
    <xf numFmtId="4" fontId="105" fillId="2" borderId="17" xfId="0" applyNumberFormat="1" applyFont="1" applyFill="1" applyBorder="1" applyAlignment="1">
      <alignment horizontal="right" vertical="center"/>
    </xf>
    <xf numFmtId="10" fontId="87" fillId="0" borderId="24" xfId="0" applyNumberFormat="1" applyFont="1" applyBorder="1" applyAlignment="1">
      <alignment horizontal="center" vertical="center"/>
    </xf>
    <xf numFmtId="0" fontId="30" fillId="2" borderId="2" xfId="0" applyFont="1" applyFill="1" applyBorder="1" applyAlignment="1">
      <alignment horizontal="left" vertical="center" wrapText="1"/>
    </xf>
    <xf numFmtId="0" fontId="104" fillId="0" borderId="17" xfId="9" applyFont="1" applyBorder="1" applyAlignment="1">
      <alignment horizontal="left" vertical="center" wrapText="1"/>
    </xf>
    <xf numFmtId="10" fontId="87" fillId="0" borderId="24" xfId="0" applyNumberFormat="1" applyFont="1" applyBorder="1" applyAlignment="1">
      <alignment horizontal="center" vertical="center"/>
    </xf>
    <xf numFmtId="0" fontId="29" fillId="2" borderId="1" xfId="0" applyFont="1" applyFill="1" applyBorder="1" applyAlignment="1">
      <alignment horizontal="left" vertical="center" wrapText="1"/>
    </xf>
    <xf numFmtId="0" fontId="0" fillId="0" borderId="4" xfId="0" applyBorder="1" applyAlignment="1">
      <alignment horizontal="left" vertical="center" wrapText="1"/>
    </xf>
    <xf numFmtId="10" fontId="87" fillId="0" borderId="33" xfId="0" applyNumberFormat="1" applyFont="1" applyBorder="1" applyAlignment="1">
      <alignment horizontal="center" vertical="center"/>
    </xf>
    <xf numFmtId="0" fontId="87" fillId="2" borderId="1" xfId="0" applyFont="1" applyFill="1" applyBorder="1" applyAlignment="1">
      <alignment horizontal="left" vertical="center" wrapText="1"/>
    </xf>
    <xf numFmtId="0" fontId="77" fillId="2" borderId="20" xfId="0" applyFont="1" applyFill="1" applyBorder="1" applyAlignment="1">
      <alignment horizontal="left" vertical="center" wrapText="1"/>
    </xf>
    <xf numFmtId="4" fontId="105" fillId="2" borderId="17" xfId="0" applyNumberFormat="1" applyFont="1" applyFill="1" applyBorder="1" applyAlignment="1">
      <alignment vertical="center"/>
    </xf>
    <xf numFmtId="0" fontId="28" fillId="2" borderId="1" xfId="0" applyFont="1" applyFill="1" applyBorder="1" applyAlignment="1">
      <alignment horizontal="left" vertical="center" wrapText="1"/>
    </xf>
    <xf numFmtId="0" fontId="104" fillId="0" borderId="50" xfId="9" applyFont="1" applyBorder="1" applyAlignment="1">
      <alignment vertical="center" wrapText="1"/>
    </xf>
    <xf numFmtId="4" fontId="104" fillId="0" borderId="18" xfId="0" applyNumberFormat="1" applyFont="1" applyBorder="1" applyAlignment="1">
      <alignment horizontal="right" vertical="center"/>
    </xf>
    <xf numFmtId="0" fontId="0" fillId="0" borderId="1" xfId="0" applyFill="1" applyBorder="1" applyAlignment="1">
      <alignment vertical="center" wrapText="1"/>
    </xf>
    <xf numFmtId="0" fontId="28" fillId="2" borderId="6" xfId="0" applyFont="1" applyFill="1" applyBorder="1" applyAlignment="1">
      <alignment horizontal="left" vertical="center" wrapText="1"/>
    </xf>
    <xf numFmtId="10" fontId="0" fillId="0" borderId="22" xfId="0" applyNumberFormat="1" applyBorder="1" applyAlignment="1">
      <alignment horizontal="center" vertical="center"/>
    </xf>
    <xf numFmtId="0" fontId="49" fillId="2" borderId="2" xfId="0" applyFont="1" applyFill="1" applyBorder="1" applyAlignment="1">
      <alignment horizontal="left" vertical="center" wrapText="1"/>
    </xf>
    <xf numFmtId="0" fontId="53" fillId="2" borderId="2"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51" fillId="2" borderId="2" xfId="0" applyFont="1" applyFill="1" applyBorder="1" applyAlignment="1">
      <alignment horizontal="left" vertical="center" wrapText="1"/>
    </xf>
    <xf numFmtId="0" fontId="35" fillId="2" borderId="2" xfId="0" applyFont="1" applyFill="1" applyBorder="1" applyAlignment="1">
      <alignment horizontal="left" vertical="center" wrapText="1"/>
    </xf>
    <xf numFmtId="0" fontId="44" fillId="2" borderId="2" xfId="0" applyFont="1" applyFill="1" applyBorder="1" applyAlignment="1">
      <alignment horizontal="left" vertical="center" wrapText="1"/>
    </xf>
    <xf numFmtId="0" fontId="47" fillId="2" borderId="2" xfId="0" applyFont="1" applyFill="1" applyBorder="1" applyAlignment="1">
      <alignment horizontal="left" vertical="center" wrapText="1"/>
    </xf>
    <xf numFmtId="0" fontId="38" fillId="2" borderId="2"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63" fillId="2" borderId="2" xfId="0" applyFont="1" applyFill="1" applyBorder="1" applyAlignment="1">
      <alignment horizontal="left" vertical="center" wrapText="1"/>
    </xf>
    <xf numFmtId="0" fontId="66" fillId="2" borderId="7" xfId="0" applyFont="1" applyFill="1" applyBorder="1" applyAlignment="1">
      <alignment horizontal="left" vertical="center" wrapText="1"/>
    </xf>
    <xf numFmtId="0" fontId="58" fillId="2" borderId="2" xfId="0" applyFont="1" applyFill="1" applyBorder="1" applyAlignment="1">
      <alignment horizontal="left" vertical="center" wrapText="1"/>
    </xf>
    <xf numFmtId="4" fontId="104" fillId="2" borderId="5" xfId="0" applyNumberFormat="1" applyFont="1" applyFill="1" applyBorder="1" applyAlignment="1">
      <alignment horizontal="right" vertical="center"/>
    </xf>
    <xf numFmtId="4" fontId="105" fillId="2" borderId="31" xfId="0" applyNumberFormat="1" applyFont="1" applyFill="1" applyBorder="1" applyAlignment="1">
      <alignment horizontal="right" vertical="center"/>
    </xf>
    <xf numFmtId="4" fontId="105" fillId="0" borderId="50" xfId="0" applyNumberFormat="1" applyFont="1" applyBorder="1" applyAlignment="1">
      <alignment horizontal="right" vertical="center"/>
    </xf>
    <xf numFmtId="10" fontId="87" fillId="0" borderId="33" xfId="0" applyNumberFormat="1" applyFont="1" applyBorder="1" applyAlignment="1">
      <alignment horizontal="center" vertical="center"/>
    </xf>
    <xf numFmtId="0" fontId="0" fillId="0" borderId="20" xfId="0" applyBorder="1" applyAlignment="1">
      <alignment horizontal="left" vertical="center" wrapText="1"/>
    </xf>
    <xf numFmtId="4" fontId="104" fillId="2" borderId="5" xfId="0" applyNumberFormat="1" applyFont="1" applyFill="1" applyBorder="1" applyAlignment="1">
      <alignment horizontal="right" vertical="center" wrapText="1"/>
    </xf>
    <xf numFmtId="0" fontId="87" fillId="2" borderId="37" xfId="0" applyFont="1" applyFill="1" applyBorder="1" applyAlignment="1">
      <alignment vertical="center" wrapText="1"/>
    </xf>
    <xf numFmtId="0" fontId="0" fillId="0" borderId="40" xfId="0" applyBorder="1" applyAlignment="1">
      <alignment vertical="center" wrapText="1"/>
    </xf>
    <xf numFmtId="0" fontId="26" fillId="2" borderId="1" xfId="0" applyFont="1" applyFill="1" applyBorder="1" applyAlignment="1">
      <alignment horizontal="left" vertical="center" wrapText="1"/>
    </xf>
    <xf numFmtId="10" fontId="87" fillId="0" borderId="33" xfId="0" applyNumberFormat="1" applyFont="1" applyBorder="1" applyAlignment="1">
      <alignment horizontal="center" vertical="center"/>
    </xf>
    <xf numFmtId="0" fontId="96" fillId="5" borderId="78" xfId="0" applyFont="1" applyFill="1" applyBorder="1" applyAlignment="1">
      <alignment horizontal="left" vertical="center" wrapText="1"/>
    </xf>
    <xf numFmtId="0" fontId="119" fillId="5" borderId="37" xfId="0" applyFont="1" applyFill="1" applyBorder="1" applyAlignment="1">
      <alignment horizontal="left" vertical="center" wrapText="1"/>
    </xf>
    <xf numFmtId="0" fontId="120" fillId="5" borderId="14" xfId="0" applyFont="1" applyFill="1" applyBorder="1" applyAlignment="1">
      <alignment horizontal="center" vertical="center" wrapText="1"/>
    </xf>
    <xf numFmtId="0" fontId="120" fillId="5" borderId="23" xfId="0" applyFont="1" applyFill="1" applyBorder="1" applyAlignment="1">
      <alignment horizontal="center" vertical="center" wrapText="1"/>
    </xf>
    <xf numFmtId="0" fontId="25" fillId="0" borderId="2" xfId="0" applyFont="1" applyFill="1" applyBorder="1" applyAlignment="1">
      <alignment horizontal="left" vertical="center" wrapText="1"/>
    </xf>
    <xf numFmtId="0" fontId="87" fillId="2" borderId="20" xfId="0" applyFont="1" applyFill="1" applyBorder="1" applyAlignment="1">
      <alignment vertical="center" wrapText="1"/>
    </xf>
    <xf numFmtId="4" fontId="105" fillId="2" borderId="50" xfId="0" applyNumberFormat="1" applyFont="1" applyFill="1" applyBorder="1" applyAlignment="1">
      <alignment vertical="center"/>
    </xf>
    <xf numFmtId="0" fontId="104" fillId="0" borderId="6" xfId="9" applyFont="1" applyBorder="1" applyAlignment="1">
      <alignment horizontal="left" vertical="center" wrapText="1"/>
    </xf>
    <xf numFmtId="4" fontId="104" fillId="2" borderId="33" xfId="0" applyNumberFormat="1" applyFont="1" applyFill="1" applyBorder="1" applyAlignment="1">
      <alignment vertical="center"/>
    </xf>
    <xf numFmtId="4" fontId="105" fillId="0" borderId="50" xfId="0" applyNumberFormat="1" applyFont="1" applyFill="1" applyBorder="1" applyAlignment="1">
      <alignment horizontal="right" vertical="center" wrapText="1"/>
    </xf>
    <xf numFmtId="0" fontId="120" fillId="5" borderId="13" xfId="0" applyFont="1" applyFill="1" applyBorder="1" applyAlignment="1">
      <alignment horizontal="center" vertical="center" wrapText="1"/>
    </xf>
    <xf numFmtId="0" fontId="119" fillId="5" borderId="17" xfId="0" applyFont="1" applyFill="1" applyBorder="1" applyAlignment="1">
      <alignment horizontal="left" vertical="center" wrapText="1"/>
    </xf>
    <xf numFmtId="4" fontId="104" fillId="0" borderId="30" xfId="0" applyNumberFormat="1" applyFont="1" applyFill="1" applyBorder="1" applyAlignment="1">
      <alignment vertical="center"/>
    </xf>
    <xf numFmtId="4" fontId="104" fillId="0" borderId="39" xfId="0" applyNumberFormat="1" applyFont="1" applyFill="1" applyBorder="1" applyAlignment="1">
      <alignment vertical="center"/>
    </xf>
    <xf numFmtId="4" fontId="104" fillId="0" borderId="17" xfId="0" applyNumberFormat="1" applyFont="1" applyFill="1" applyBorder="1" applyAlignment="1">
      <alignment horizontal="right" vertical="center"/>
    </xf>
    <xf numFmtId="4" fontId="149" fillId="0" borderId="17" xfId="0" applyNumberFormat="1" applyFont="1" applyFill="1" applyBorder="1" applyAlignment="1">
      <alignment horizontal="right" vertical="center" wrapText="1"/>
    </xf>
    <xf numFmtId="4" fontId="118" fillId="0" borderId="17" xfId="0" applyNumberFormat="1" applyFont="1" applyFill="1" applyBorder="1" applyAlignment="1">
      <alignment horizontal="right" vertical="center"/>
    </xf>
    <xf numFmtId="4" fontId="105" fillId="0" borderId="17" xfId="0" applyNumberFormat="1" applyFont="1" applyFill="1" applyBorder="1" applyAlignment="1">
      <alignment horizontal="right" vertical="center"/>
    </xf>
    <xf numFmtId="4" fontId="118" fillId="0" borderId="15" xfId="0" applyNumberFormat="1" applyFont="1" applyFill="1" applyBorder="1" applyAlignment="1">
      <alignment vertical="center"/>
    </xf>
    <xf numFmtId="4" fontId="104" fillId="0" borderId="17" xfId="0" applyNumberFormat="1" applyFont="1" applyFill="1" applyBorder="1" applyAlignment="1">
      <alignment horizontal="right" vertical="center" wrapText="1"/>
    </xf>
    <xf numFmtId="4" fontId="105" fillId="0" borderId="15" xfId="0" applyNumberFormat="1" applyFont="1" applyFill="1" applyBorder="1" applyAlignment="1">
      <alignment vertical="center"/>
    </xf>
    <xf numFmtId="4" fontId="104" fillId="0" borderId="17" xfId="0" applyNumberFormat="1" applyFont="1" applyFill="1" applyBorder="1" applyAlignment="1">
      <alignment vertical="center"/>
    </xf>
    <xf numFmtId="4" fontId="104" fillId="0" borderId="49" xfId="0" applyNumberFormat="1" applyFont="1" applyFill="1" applyBorder="1" applyAlignment="1">
      <alignment vertical="center"/>
    </xf>
    <xf numFmtId="4" fontId="105" fillId="0" borderId="17" xfId="0" applyNumberFormat="1" applyFont="1" applyBorder="1" applyAlignment="1">
      <alignment vertical="center"/>
    </xf>
    <xf numFmtId="4" fontId="105" fillId="0" borderId="15" xfId="0" applyNumberFormat="1" applyFont="1" applyBorder="1" applyAlignment="1">
      <alignment horizontal="right" vertical="center"/>
    </xf>
    <xf numFmtId="4" fontId="105" fillId="0" borderId="17" xfId="0" applyNumberFormat="1" applyFont="1" applyBorder="1" applyAlignment="1">
      <alignment horizontal="right" vertical="center"/>
    </xf>
    <xf numFmtId="4" fontId="117" fillId="0" borderId="80" xfId="0" applyNumberFormat="1" applyFont="1" applyBorder="1" applyAlignment="1">
      <alignment vertical="center"/>
    </xf>
    <xf numFmtId="4" fontId="104" fillId="0" borderId="39" xfId="0" applyNumberFormat="1" applyFont="1" applyFill="1" applyBorder="1" applyAlignment="1">
      <alignment vertical="center" wrapText="1"/>
    </xf>
    <xf numFmtId="4" fontId="104" fillId="0" borderId="27" xfId="0" applyNumberFormat="1" applyFont="1" applyFill="1" applyBorder="1" applyAlignment="1">
      <alignment horizontal="right" vertical="center" wrapText="1"/>
    </xf>
    <xf numFmtId="4" fontId="104" fillId="0" borderId="30" xfId="0" applyNumberFormat="1" applyFont="1" applyFill="1" applyBorder="1" applyAlignment="1">
      <alignment horizontal="right" vertical="center"/>
    </xf>
    <xf numFmtId="4" fontId="104" fillId="0" borderId="39" xfId="0" applyNumberFormat="1" applyFont="1" applyBorder="1" applyAlignment="1">
      <alignment horizontal="right" vertical="center"/>
    </xf>
    <xf numFmtId="4" fontId="149" fillId="0" borderId="29" xfId="0" applyNumberFormat="1" applyFont="1" applyFill="1" applyBorder="1" applyAlignment="1">
      <alignment horizontal="right" vertical="center" wrapText="1"/>
    </xf>
    <xf numFmtId="4" fontId="149" fillId="0" borderId="50" xfId="0" applyNumberFormat="1" applyFont="1" applyFill="1" applyBorder="1" applyAlignment="1">
      <alignment horizontal="right" vertical="center" wrapText="1"/>
    </xf>
    <xf numFmtId="4" fontId="94" fillId="5" borderId="51" xfId="0" applyNumberFormat="1" applyFont="1" applyFill="1" applyBorder="1" applyAlignment="1">
      <alignment horizontal="right" vertical="center"/>
    </xf>
    <xf numFmtId="4" fontId="104" fillId="0" borderId="15" xfId="0" applyNumberFormat="1" applyFont="1" applyFill="1" applyBorder="1" applyAlignment="1">
      <alignment horizontal="right" vertical="center"/>
    </xf>
    <xf numFmtId="4" fontId="109" fillId="0" borderId="0" xfId="0" applyNumberFormat="1" applyFont="1" applyAlignment="1">
      <alignment horizontal="center" vertical="center"/>
    </xf>
    <xf numFmtId="4" fontId="105" fillId="0" borderId="0" xfId="0" applyNumberFormat="1" applyFont="1" applyBorder="1" applyAlignment="1">
      <alignment vertical="center"/>
    </xf>
    <xf numFmtId="4" fontId="94" fillId="0" borderId="0" xfId="0" applyNumberFormat="1" applyFont="1" applyAlignment="1">
      <alignment vertical="center"/>
    </xf>
    <xf numFmtId="0" fontId="104" fillId="0" borderId="34" xfId="0" applyFont="1" applyFill="1" applyBorder="1" applyAlignment="1">
      <alignment horizontal="center" vertical="center"/>
    </xf>
    <xf numFmtId="4" fontId="108" fillId="0" borderId="49" xfId="0" applyNumberFormat="1" applyFont="1" applyFill="1" applyBorder="1" applyAlignment="1">
      <alignment vertical="center"/>
    </xf>
    <xf numFmtId="4" fontId="104" fillId="0" borderId="0" xfId="0" applyNumberFormat="1" applyFont="1" applyFill="1" applyBorder="1" applyAlignment="1">
      <alignment horizontal="center" vertical="center" wrapText="1"/>
    </xf>
    <xf numFmtId="0" fontId="104" fillId="0" borderId="0" xfId="0" applyFont="1" applyFill="1" applyBorder="1" applyAlignment="1">
      <alignment horizontal="center" vertical="center"/>
    </xf>
    <xf numFmtId="0" fontId="104" fillId="0" borderId="22" xfId="0" applyFont="1" applyFill="1" applyBorder="1" applyAlignment="1">
      <alignment horizontal="center" vertical="center"/>
    </xf>
    <xf numFmtId="0" fontId="104" fillId="0" borderId="39" xfId="0" applyFont="1" applyFill="1" applyBorder="1" applyAlignment="1">
      <alignment horizontal="center" vertical="center"/>
    </xf>
    <xf numFmtId="0" fontId="94" fillId="0" borderId="38" xfId="0" applyFont="1" applyBorder="1" applyAlignment="1">
      <alignment horizontal="center" vertical="center"/>
    </xf>
    <xf numFmtId="4" fontId="104" fillId="0" borderId="18" xfId="0" applyNumberFormat="1" applyFont="1" applyFill="1" applyBorder="1" applyAlignment="1">
      <alignment horizontal="center" vertical="center" wrapText="1"/>
    </xf>
    <xf numFmtId="4" fontId="23" fillId="2" borderId="32" xfId="0" applyNumberFormat="1" applyFont="1" applyFill="1" applyBorder="1" applyAlignment="1">
      <alignment vertical="center"/>
    </xf>
    <xf numFmtId="4" fontId="23" fillId="2" borderId="22" xfId="0" applyNumberFormat="1" applyFont="1" applyFill="1" applyBorder="1" applyAlignment="1">
      <alignment horizontal="right" vertical="center"/>
    </xf>
    <xf numFmtId="4" fontId="23" fillId="0" borderId="48" xfId="0" applyNumberFormat="1" applyFont="1" applyBorder="1" applyAlignment="1">
      <alignment vertical="center"/>
    </xf>
    <xf numFmtId="4" fontId="23" fillId="2" borderId="33" xfId="0" applyNumberFormat="1" applyFont="1" applyFill="1" applyBorder="1" applyAlignment="1">
      <alignment vertical="center"/>
    </xf>
    <xf numFmtId="4" fontId="23" fillId="0" borderId="37" xfId="0" applyNumberFormat="1" applyFont="1" applyBorder="1" applyAlignment="1">
      <alignment vertical="center"/>
    </xf>
    <xf numFmtId="4" fontId="23" fillId="2" borderId="2" xfId="0" applyNumberFormat="1" applyFont="1" applyFill="1" applyBorder="1" applyAlignment="1">
      <alignment horizontal="right" vertical="center"/>
    </xf>
    <xf numFmtId="4" fontId="23" fillId="0" borderId="2" xfId="0" applyNumberFormat="1" applyFont="1" applyBorder="1" applyAlignment="1">
      <alignment horizontal="right" vertical="center"/>
    </xf>
    <xf numFmtId="4" fontId="23" fillId="0" borderId="2" xfId="0" applyNumberFormat="1" applyFont="1" applyBorder="1" applyAlignment="1">
      <alignment vertical="center"/>
    </xf>
    <xf numFmtId="4" fontId="23" fillId="0" borderId="24" xfId="0" applyNumberFormat="1" applyFont="1" applyBorder="1" applyAlignment="1">
      <alignment horizontal="right" vertical="center"/>
    </xf>
    <xf numFmtId="4" fontId="23" fillId="0" borderId="7" xfId="0" applyNumberFormat="1" applyFont="1" applyBorder="1" applyAlignment="1">
      <alignment horizontal="right" vertical="center"/>
    </xf>
    <xf numFmtId="4" fontId="23" fillId="2" borderId="22" xfId="0" applyNumberFormat="1" applyFont="1" applyFill="1" applyBorder="1" applyAlignment="1">
      <alignment vertical="center"/>
    </xf>
    <xf numFmtId="4" fontId="23" fillId="0" borderId="18" xfId="0" applyNumberFormat="1" applyFont="1" applyBorder="1" applyAlignment="1">
      <alignment vertical="center"/>
    </xf>
    <xf numFmtId="4" fontId="23" fillId="0" borderId="6" xfId="0" applyNumberFormat="1" applyFont="1" applyBorder="1" applyAlignment="1">
      <alignment horizontal="right" vertical="center"/>
    </xf>
    <xf numFmtId="4" fontId="23" fillId="2" borderId="5" xfId="0" applyNumberFormat="1" applyFont="1" applyFill="1" applyBorder="1" applyAlignment="1">
      <alignment horizontal="right" vertical="center"/>
    </xf>
    <xf numFmtId="4" fontId="23" fillId="0" borderId="2" xfId="0" applyNumberFormat="1" applyFont="1" applyFill="1" applyBorder="1" applyAlignment="1">
      <alignment horizontal="right" vertical="center"/>
    </xf>
    <xf numFmtId="4" fontId="23" fillId="0" borderId="33" xfId="0" applyNumberFormat="1" applyFont="1" applyBorder="1" applyAlignment="1">
      <alignment horizontal="right" vertical="center"/>
    </xf>
    <xf numFmtId="4" fontId="23" fillId="2" borderId="37" xfId="0" applyNumberFormat="1" applyFont="1" applyFill="1" applyBorder="1" applyAlignment="1">
      <alignment horizontal="right" vertical="center"/>
    </xf>
    <xf numFmtId="4" fontId="23" fillId="0" borderId="22" xfId="0" applyNumberFormat="1" applyFont="1" applyFill="1" applyBorder="1" applyAlignment="1">
      <alignment horizontal="right" vertical="center"/>
    </xf>
    <xf numFmtId="4" fontId="23" fillId="0" borderId="24" xfId="0" applyNumberFormat="1" applyFont="1" applyFill="1" applyBorder="1" applyAlignment="1">
      <alignment horizontal="right" vertical="center"/>
    </xf>
    <xf numFmtId="4" fontId="23" fillId="2" borderId="6" xfId="0" applyNumberFormat="1" applyFont="1" applyFill="1" applyBorder="1" applyAlignment="1">
      <alignment horizontal="right" vertical="center"/>
    </xf>
    <xf numFmtId="4" fontId="23" fillId="0" borderId="39" xfId="0" applyNumberFormat="1" applyFont="1" applyFill="1" applyBorder="1" applyAlignment="1">
      <alignment horizontal="right" vertical="center"/>
    </xf>
    <xf numFmtId="4" fontId="23" fillId="0" borderId="34" xfId="0" applyNumberFormat="1" applyFont="1" applyFill="1" applyBorder="1" applyAlignment="1">
      <alignment horizontal="right" vertical="center"/>
    </xf>
    <xf numFmtId="4" fontId="23" fillId="2" borderId="10" xfId="0" applyNumberFormat="1" applyFont="1" applyFill="1" applyBorder="1" applyAlignment="1">
      <alignment horizontal="right" vertical="center"/>
    </xf>
    <xf numFmtId="4" fontId="23" fillId="0" borderId="22" xfId="0" applyNumberFormat="1" applyFont="1" applyFill="1" applyBorder="1" applyAlignment="1">
      <alignment horizontal="right" vertical="center" wrapText="1"/>
    </xf>
    <xf numFmtId="4" fontId="23" fillId="0" borderId="33" xfId="0" applyNumberFormat="1" applyFont="1" applyFill="1" applyBorder="1" applyAlignment="1">
      <alignment horizontal="right" vertical="center"/>
    </xf>
    <xf numFmtId="4" fontId="23" fillId="2" borderId="7" xfId="0" applyNumberFormat="1" applyFont="1" applyFill="1" applyBorder="1" applyAlignment="1">
      <alignment horizontal="right" vertical="center"/>
    </xf>
    <xf numFmtId="4" fontId="104" fillId="0" borderId="39" xfId="0" applyNumberFormat="1" applyFont="1" applyFill="1" applyBorder="1" applyAlignment="1">
      <alignment horizontal="right" vertical="center"/>
    </xf>
    <xf numFmtId="4" fontId="94" fillId="5" borderId="54" xfId="0" applyNumberFormat="1" applyFont="1" applyFill="1" applyBorder="1" applyAlignment="1">
      <alignment horizontal="right" vertical="center"/>
    </xf>
    <xf numFmtId="4" fontId="94" fillId="5" borderId="61" xfId="0" applyNumberFormat="1" applyFont="1" applyFill="1" applyBorder="1" applyAlignment="1">
      <alignment horizontal="right" vertical="center"/>
    </xf>
    <xf numFmtId="4" fontId="94" fillId="17" borderId="54" xfId="0" applyNumberFormat="1" applyFont="1" applyFill="1" applyBorder="1" applyAlignment="1">
      <alignment horizontal="right" vertical="center"/>
    </xf>
    <xf numFmtId="4" fontId="129" fillId="0" borderId="2" xfId="0" applyNumberFormat="1" applyFont="1" applyFill="1" applyBorder="1" applyAlignment="1">
      <alignment horizontal="right" vertical="center"/>
    </xf>
    <xf numFmtId="4" fontId="152" fillId="0" borderId="30" xfId="0" applyNumberFormat="1" applyFont="1" applyFill="1" applyBorder="1" applyAlignment="1">
      <alignment horizontal="right" vertical="center"/>
    </xf>
    <xf numFmtId="0" fontId="153" fillId="0" borderId="79" xfId="0" applyFont="1" applyFill="1" applyBorder="1" applyAlignment="1">
      <alignment horizontal="right" vertical="center" wrapText="1"/>
    </xf>
    <xf numFmtId="0" fontId="153" fillId="0" borderId="30" xfId="0" applyFont="1" applyFill="1" applyBorder="1" applyAlignment="1">
      <alignment horizontal="right" vertical="center" wrapText="1"/>
    </xf>
    <xf numFmtId="10" fontId="113" fillId="17" borderId="15" xfId="0" applyNumberFormat="1" applyFont="1" applyFill="1" applyBorder="1" applyAlignment="1">
      <alignment horizontal="center" vertical="center"/>
    </xf>
    <xf numFmtId="10" fontId="113" fillId="0" borderId="19" xfId="0" applyNumberFormat="1" applyFont="1" applyBorder="1" applyAlignment="1">
      <alignment horizontal="center" vertical="center"/>
    </xf>
    <xf numFmtId="4" fontId="122" fillId="20" borderId="1" xfId="0" applyNumberFormat="1" applyFont="1" applyFill="1" applyBorder="1" applyAlignment="1">
      <alignment horizontal="right" vertical="center"/>
    </xf>
    <xf numFmtId="4" fontId="128" fillId="20" borderId="26" xfId="0" applyNumberFormat="1" applyFont="1" applyFill="1" applyBorder="1" applyAlignment="1">
      <alignment horizontal="right" vertical="center"/>
    </xf>
    <xf numFmtId="4" fontId="122" fillId="5" borderId="33" xfId="0" applyNumberFormat="1" applyFont="1" applyFill="1" applyBorder="1" applyAlignment="1">
      <alignment horizontal="right" vertical="center" wrapText="1"/>
    </xf>
    <xf numFmtId="4" fontId="122" fillId="5" borderId="33" xfId="0" applyNumberFormat="1" applyFont="1" applyFill="1" applyBorder="1" applyAlignment="1">
      <alignment horizontal="right" vertical="center"/>
    </xf>
    <xf numFmtId="4" fontId="122" fillId="5" borderId="50" xfId="0" applyNumberFormat="1" applyFont="1" applyFill="1" applyBorder="1" applyAlignment="1">
      <alignment horizontal="right" vertical="center"/>
    </xf>
    <xf numFmtId="4" fontId="113" fillId="5" borderId="37" xfId="0" applyNumberFormat="1" applyFont="1" applyFill="1" applyBorder="1" applyAlignment="1">
      <alignment horizontal="right" vertical="center"/>
    </xf>
    <xf numFmtId="10" fontId="113" fillId="5" borderId="33" xfId="0" applyNumberFormat="1" applyFont="1" applyFill="1" applyBorder="1" applyAlignment="1">
      <alignment horizontal="center" vertical="center"/>
    </xf>
    <xf numFmtId="10" fontId="113" fillId="5" borderId="50" xfId="0" applyNumberFormat="1" applyFont="1" applyFill="1" applyBorder="1" applyAlignment="1">
      <alignment horizontal="center" vertical="center"/>
    </xf>
    <xf numFmtId="4" fontId="105" fillId="0" borderId="15" xfId="0" applyNumberFormat="1" applyFont="1" applyFill="1" applyBorder="1" applyAlignment="1">
      <alignment horizontal="right" vertical="center" wrapText="1"/>
    </xf>
    <xf numFmtId="4" fontId="151" fillId="0" borderId="15" xfId="0" applyNumberFormat="1" applyFont="1" applyFill="1" applyBorder="1" applyAlignment="1">
      <alignment horizontal="right" vertical="top" wrapText="1"/>
    </xf>
    <xf numFmtId="4" fontId="150" fillId="0" borderId="50" xfId="0" applyNumberFormat="1" applyFont="1" applyFill="1" applyBorder="1" applyAlignment="1">
      <alignment horizontal="right" vertical="center" wrapText="1"/>
    </xf>
    <xf numFmtId="4" fontId="105" fillId="0" borderId="50" xfId="0" applyNumberFormat="1" applyFont="1" applyFill="1" applyBorder="1" applyAlignment="1">
      <alignment vertical="center" wrapText="1"/>
    </xf>
    <xf numFmtId="0" fontId="126" fillId="19" borderId="12" xfId="0" applyFont="1" applyFill="1" applyBorder="1" applyAlignment="1">
      <alignment horizontal="left" vertical="center" wrapText="1"/>
    </xf>
    <xf numFmtId="0" fontId="127" fillId="19" borderId="12" xfId="0" applyFont="1" applyFill="1" applyBorder="1" applyAlignment="1">
      <alignment horizontal="center" vertical="center" wrapText="1"/>
    </xf>
    <xf numFmtId="4" fontId="104" fillId="0" borderId="5" xfId="0" applyNumberFormat="1" applyFont="1" applyFill="1" applyBorder="1" applyAlignment="1">
      <alignment horizontal="right" vertical="center"/>
    </xf>
    <xf numFmtId="4" fontId="98" fillId="0" borderId="15" xfId="0" applyNumberFormat="1" applyFont="1" applyFill="1" applyBorder="1" applyAlignment="1">
      <alignment horizontal="right" vertical="top" wrapText="1"/>
    </xf>
    <xf numFmtId="4" fontId="151" fillId="0" borderId="49" xfId="0" applyNumberFormat="1" applyFont="1" applyFill="1" applyBorder="1" applyAlignment="1">
      <alignment horizontal="right" vertical="top" wrapText="1"/>
    </xf>
    <xf numFmtId="4" fontId="105" fillId="0" borderId="5" xfId="0" applyNumberFormat="1" applyFont="1" applyFill="1" applyBorder="1" applyAlignment="1">
      <alignment horizontal="right" vertical="center"/>
    </xf>
    <xf numFmtId="10" fontId="87" fillId="0" borderId="24" xfId="0" applyNumberFormat="1" applyFont="1" applyBorder="1" applyAlignment="1">
      <alignment horizontal="center" vertical="center"/>
    </xf>
    <xf numFmtId="0" fontId="104" fillId="0" borderId="50" xfId="0" applyFont="1" applyBorder="1" applyAlignment="1">
      <alignment vertical="center" wrapText="1"/>
    </xf>
    <xf numFmtId="10" fontId="0" fillId="0" borderId="33" xfId="0" applyNumberFormat="1" applyBorder="1" applyAlignment="1">
      <alignment horizontal="center" vertical="center"/>
    </xf>
    <xf numFmtId="0" fontId="104" fillId="0" borderId="31" xfId="0" applyFont="1" applyFill="1" applyBorder="1" applyAlignment="1">
      <alignment vertical="center" wrapText="1"/>
    </xf>
    <xf numFmtId="0" fontId="104" fillId="0" borderId="17" xfId="0" applyFont="1" applyBorder="1" applyAlignment="1">
      <alignment horizontal="left" vertical="center" wrapText="1"/>
    </xf>
    <xf numFmtId="0" fontId="104" fillId="0" borderId="12" xfId="0" applyFont="1" applyFill="1" applyBorder="1" applyAlignment="1">
      <alignment vertical="center" wrapText="1"/>
    </xf>
    <xf numFmtId="0" fontId="104" fillId="0" borderId="41" xfId="0" applyFont="1" applyFill="1" applyBorder="1" applyAlignment="1">
      <alignment vertical="center" wrapText="1"/>
    </xf>
    <xf numFmtId="14" fontId="104" fillId="0" borderId="5" xfId="0" applyNumberFormat="1" applyFont="1" applyFill="1" applyBorder="1" applyAlignment="1">
      <alignment vertical="center" wrapText="1"/>
    </xf>
    <xf numFmtId="0" fontId="22" fillId="2" borderId="40" xfId="0" applyFont="1" applyFill="1" applyBorder="1" applyAlignment="1">
      <alignment horizontal="left" vertical="center" wrapText="1"/>
    </xf>
    <xf numFmtId="0" fontId="22" fillId="2" borderId="20" xfId="0" applyFont="1" applyFill="1" applyBorder="1" applyAlignment="1">
      <alignment horizontal="left" vertical="center" wrapText="1"/>
    </xf>
    <xf numFmtId="4" fontId="23" fillId="2" borderId="18" xfId="0" applyNumberFormat="1" applyFont="1" applyFill="1" applyBorder="1" applyAlignment="1">
      <alignment horizontal="right" vertical="center"/>
    </xf>
    <xf numFmtId="0" fontId="22" fillId="0" borderId="18" xfId="0" applyFont="1" applyFill="1" applyBorder="1" applyAlignment="1">
      <alignment horizontal="left" vertical="center" wrapText="1"/>
    </xf>
    <xf numFmtId="4" fontId="105" fillId="0" borderId="15" xfId="0" applyNumberFormat="1" applyFont="1" applyFill="1" applyBorder="1" applyAlignment="1">
      <alignment horizontal="right" vertical="center"/>
    </xf>
    <xf numFmtId="4" fontId="94" fillId="0" borderId="57" xfId="0" applyNumberFormat="1" applyFont="1" applyBorder="1" applyAlignment="1">
      <alignment horizontal="right" vertical="center"/>
    </xf>
    <xf numFmtId="4" fontId="104" fillId="0" borderId="34" xfId="0" applyNumberFormat="1" applyFont="1" applyFill="1" applyBorder="1" applyAlignment="1">
      <alignment horizontal="center" vertical="center"/>
    </xf>
    <xf numFmtId="4" fontId="104" fillId="0" borderId="22" xfId="0" applyNumberFormat="1" applyFont="1" applyFill="1" applyBorder="1" applyAlignment="1">
      <alignment horizontal="center" vertical="center"/>
    </xf>
    <xf numFmtId="4" fontId="104" fillId="0" borderId="54" xfId="0" applyNumberFormat="1" applyFont="1" applyBorder="1" applyAlignment="1">
      <alignment horizontal="center" vertical="center"/>
    </xf>
    <xf numFmtId="4" fontId="23" fillId="2" borderId="33" xfId="0" applyNumberFormat="1" applyFont="1" applyFill="1" applyBorder="1" applyAlignment="1">
      <alignment horizontal="right" vertical="center"/>
    </xf>
    <xf numFmtId="4" fontId="23" fillId="0" borderId="37" xfId="0" applyNumberFormat="1" applyFont="1" applyBorder="1" applyAlignment="1">
      <alignment horizontal="right" vertical="center"/>
    </xf>
    <xf numFmtId="4" fontId="105" fillId="2" borderId="2" xfId="0" applyNumberFormat="1" applyFont="1" applyFill="1" applyBorder="1" applyAlignment="1">
      <alignment horizontal="right" vertical="center"/>
    </xf>
    <xf numFmtId="4" fontId="105" fillId="2" borderId="0" xfId="0" applyNumberFormat="1" applyFont="1" applyFill="1" applyBorder="1" applyAlignment="1">
      <alignment horizontal="right" vertical="center"/>
    </xf>
    <xf numFmtId="4" fontId="98" fillId="0" borderId="0" xfId="0" applyNumberFormat="1" applyFont="1" applyFill="1" applyBorder="1" applyAlignment="1">
      <alignment horizontal="center" vertical="center"/>
    </xf>
    <xf numFmtId="4" fontId="98" fillId="0" borderId="0" xfId="0" applyNumberFormat="1" applyFont="1" applyBorder="1" applyAlignment="1">
      <alignment vertical="center"/>
    </xf>
    <xf numFmtId="4" fontId="98" fillId="0" borderId="0" xfId="0" applyNumberFormat="1" applyFont="1" applyBorder="1" applyAlignment="1">
      <alignment horizontal="right" vertical="center" wrapText="1"/>
    </xf>
    <xf numFmtId="0" fontId="98" fillId="0" borderId="0" xfId="0" applyFont="1" applyFill="1" applyAlignment="1">
      <alignment horizontal="center" vertical="center"/>
    </xf>
    <xf numFmtId="4" fontId="98" fillId="0" borderId="0" xfId="0" applyNumberFormat="1" applyFont="1" applyAlignment="1">
      <alignment vertical="center"/>
    </xf>
    <xf numFmtId="4" fontId="104" fillId="0" borderId="33" xfId="0" applyNumberFormat="1" applyFont="1" applyFill="1" applyBorder="1" applyAlignment="1">
      <alignment vertical="center"/>
    </xf>
    <xf numFmtId="0" fontId="87" fillId="2"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104" fillId="0" borderId="18" xfId="0" applyFont="1" applyFill="1" applyBorder="1" applyAlignment="1">
      <alignment vertical="center" wrapText="1"/>
    </xf>
    <xf numFmtId="0" fontId="104" fillId="0" borderId="16" xfId="0" applyFont="1" applyFill="1" applyBorder="1" applyAlignment="1">
      <alignment horizontal="left" vertical="center" wrapText="1"/>
    </xf>
    <xf numFmtId="4" fontId="104" fillId="0" borderId="24" xfId="0" applyNumberFormat="1" applyFont="1" applyFill="1" applyBorder="1" applyAlignment="1">
      <alignment horizontal="right" vertical="center"/>
    </xf>
    <xf numFmtId="0" fontId="104" fillId="0" borderId="24" xfId="0" applyFont="1" applyFill="1" applyBorder="1" applyAlignment="1">
      <alignment horizontal="left" vertical="center" wrapText="1"/>
    </xf>
    <xf numFmtId="0" fontId="104" fillId="0" borderId="40" xfId="0" applyFont="1" applyFill="1" applyBorder="1" applyAlignment="1">
      <alignment horizontal="left" vertical="center" wrapText="1"/>
    </xf>
    <xf numFmtId="4" fontId="104" fillId="0" borderId="1" xfId="0" applyNumberFormat="1" applyFont="1" applyFill="1" applyBorder="1" applyAlignment="1">
      <alignment horizontal="right" vertical="center" wrapText="1"/>
    </xf>
    <xf numFmtId="4" fontId="105" fillId="0" borderId="17" xfId="0" applyNumberFormat="1" applyFont="1" applyFill="1" applyBorder="1" applyAlignment="1">
      <alignment vertical="center" wrapText="1"/>
    </xf>
    <xf numFmtId="0" fontId="144" fillId="0" borderId="22" xfId="0" applyFont="1" applyFill="1" applyBorder="1" applyAlignment="1">
      <alignment vertical="center" wrapText="1"/>
    </xf>
    <xf numFmtId="4" fontId="135" fillId="0" borderId="50" xfId="0" applyNumberFormat="1" applyFont="1" applyFill="1" applyBorder="1" applyAlignment="1">
      <alignment horizontal="right" wrapText="1"/>
    </xf>
    <xf numFmtId="0" fontId="0" fillId="2" borderId="52" xfId="0" applyFill="1" applyBorder="1" applyAlignment="1">
      <alignment horizontal="left" vertical="center" wrapText="1"/>
    </xf>
    <xf numFmtId="0" fontId="104" fillId="2" borderId="57" xfId="0" applyFont="1" applyFill="1" applyBorder="1" applyAlignment="1">
      <alignment horizontal="left" vertical="center" wrapText="1"/>
    </xf>
    <xf numFmtId="0" fontId="0" fillId="0" borderId="52" xfId="0" applyBorder="1" applyAlignment="1">
      <alignment horizontal="center" vertical="center" wrapText="1"/>
    </xf>
    <xf numFmtId="4" fontId="98" fillId="0" borderId="52" xfId="0" applyNumberFormat="1" applyFont="1" applyFill="1" applyBorder="1" applyAlignment="1">
      <alignment horizontal="right" vertical="center" wrapText="1"/>
    </xf>
    <xf numFmtId="4" fontId="0" fillId="0" borderId="52" xfId="0" applyNumberFormat="1" applyBorder="1" applyAlignment="1">
      <alignment horizontal="center" vertical="center"/>
    </xf>
    <xf numFmtId="0" fontId="0" fillId="0" borderId="52" xfId="0" applyBorder="1" applyAlignment="1">
      <alignment horizontal="left" vertical="center" wrapText="1"/>
    </xf>
    <xf numFmtId="4" fontId="105" fillId="2" borderId="80" xfId="0" applyNumberFormat="1" applyFont="1" applyFill="1" applyBorder="1" applyAlignment="1">
      <alignment horizontal="right" vertical="center"/>
    </xf>
    <xf numFmtId="4" fontId="104" fillId="2" borderId="58" xfId="0" applyNumberFormat="1" applyFont="1" applyFill="1" applyBorder="1" applyAlignment="1">
      <alignment horizontal="right" vertical="center"/>
    </xf>
    <xf numFmtId="4" fontId="104" fillId="0" borderId="30" xfId="0" applyNumberFormat="1" applyFont="1" applyFill="1" applyBorder="1" applyAlignment="1">
      <alignment horizontal="left" vertical="center" wrapText="1"/>
    </xf>
    <xf numFmtId="4" fontId="104" fillId="0" borderId="30" xfId="0" applyNumberFormat="1" applyFont="1" applyBorder="1" applyAlignment="1">
      <alignment horizontal="right" vertical="center"/>
    </xf>
    <xf numFmtId="4" fontId="104" fillId="2" borderId="30" xfId="0" applyNumberFormat="1" applyFont="1" applyFill="1" applyBorder="1" applyAlignment="1">
      <alignment horizontal="right" vertical="center"/>
    </xf>
    <xf numFmtId="4" fontId="23" fillId="0" borderId="18" xfId="0" applyNumberFormat="1" applyFont="1" applyFill="1" applyBorder="1" applyAlignment="1">
      <alignment horizontal="right" vertical="center"/>
    </xf>
    <xf numFmtId="4" fontId="104" fillId="2" borderId="38" xfId="0" applyNumberFormat="1" applyFont="1" applyFill="1" applyBorder="1" applyAlignment="1">
      <alignment horizontal="right" vertical="center"/>
    </xf>
    <xf numFmtId="0" fontId="18" fillId="2" borderId="1" xfId="0" applyFont="1" applyFill="1" applyBorder="1" applyAlignment="1">
      <alignment horizontal="left" vertical="center" wrapText="1"/>
    </xf>
    <xf numFmtId="0" fontId="18" fillId="2" borderId="4" xfId="0" applyFont="1" applyFill="1" applyBorder="1" applyAlignment="1">
      <alignment horizontal="left" vertical="center" wrapText="1"/>
    </xf>
    <xf numFmtId="10" fontId="87" fillId="0" borderId="24" xfId="0" applyNumberFormat="1" applyFont="1" applyBorder="1" applyAlignment="1">
      <alignment horizontal="center" vertical="center"/>
    </xf>
    <xf numFmtId="4" fontId="105" fillId="2" borderId="50" xfId="0" applyNumberFormat="1" applyFont="1" applyFill="1" applyBorder="1" applyAlignment="1">
      <alignment horizontal="right" vertical="center"/>
    </xf>
    <xf numFmtId="4" fontId="104" fillId="2" borderId="31" xfId="0" applyNumberFormat="1" applyFont="1" applyFill="1" applyBorder="1" applyAlignment="1">
      <alignment horizontal="right" vertical="center" wrapText="1"/>
    </xf>
    <xf numFmtId="4" fontId="154" fillId="0" borderId="0" xfId="0" applyNumberFormat="1" applyFont="1"/>
    <xf numFmtId="14" fontId="104" fillId="0" borderId="12" xfId="0" applyNumberFormat="1" applyFont="1" applyFill="1" applyBorder="1" applyAlignment="1">
      <alignment horizontal="left" vertical="center" wrapText="1"/>
    </xf>
    <xf numFmtId="10" fontId="87" fillId="0" borderId="24" xfId="0" applyNumberFormat="1" applyFont="1" applyBorder="1" applyAlignment="1">
      <alignment horizontal="center" vertical="center"/>
    </xf>
    <xf numFmtId="0" fontId="0" fillId="0" borderId="4" xfId="0" applyBorder="1" applyAlignment="1">
      <alignment horizontal="left" vertical="center" wrapText="1"/>
    </xf>
    <xf numFmtId="4" fontId="23" fillId="0" borderId="24" xfId="0" applyNumberFormat="1" applyFont="1" applyFill="1" applyBorder="1" applyAlignment="1">
      <alignment horizontal="right" vertical="center" wrapText="1"/>
    </xf>
    <xf numFmtId="0" fontId="17" fillId="2" borderId="1"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04" fillId="0" borderId="2" xfId="9" applyFont="1" applyBorder="1" applyAlignment="1">
      <alignment vertical="center" wrapText="1"/>
    </xf>
    <xf numFmtId="4" fontId="0" fillId="0" borderId="0" xfId="0" applyNumberFormat="1" applyBorder="1"/>
    <xf numFmtId="0" fontId="104" fillId="0" borderId="46" xfId="0" applyFont="1" applyFill="1" applyBorder="1" applyAlignment="1">
      <alignment vertical="center" wrapText="1"/>
    </xf>
    <xf numFmtId="0" fontId="104" fillId="0" borderId="39" xfId="0" applyFont="1" applyFill="1" applyBorder="1" applyAlignment="1">
      <alignment vertical="center" wrapText="1"/>
    </xf>
    <xf numFmtId="4" fontId="109" fillId="0" borderId="0" xfId="0" applyNumberFormat="1" applyFont="1"/>
    <xf numFmtId="4" fontId="108" fillId="0" borderId="0" xfId="0" applyNumberFormat="1" applyFont="1" applyFill="1" applyBorder="1" applyAlignment="1">
      <alignment vertical="center"/>
    </xf>
    <xf numFmtId="4" fontId="152" fillId="0" borderId="0" xfId="0" applyNumberFormat="1" applyFont="1" applyFill="1" applyBorder="1" applyAlignment="1">
      <alignment horizontal="right" vertical="center"/>
    </xf>
    <xf numFmtId="4" fontId="117" fillId="0" borderId="0" xfId="0" applyNumberFormat="1" applyFont="1" applyBorder="1" applyAlignment="1">
      <alignment vertical="center"/>
    </xf>
    <xf numFmtId="4" fontId="94" fillId="0" borderId="0" xfId="0" applyNumberFormat="1" applyFont="1" applyBorder="1" applyAlignment="1">
      <alignment horizontal="right" vertical="center"/>
    </xf>
    <xf numFmtId="4" fontId="0" fillId="0" borderId="0" xfId="0" applyNumberFormat="1" applyBorder="1" applyAlignment="1">
      <alignment horizontal="center"/>
    </xf>
    <xf numFmtId="4" fontId="104" fillId="0" borderId="0" xfId="0" applyNumberFormat="1" applyFont="1" applyFill="1" applyBorder="1" applyAlignment="1">
      <alignment horizontal="right" vertical="center" wrapText="1"/>
    </xf>
    <xf numFmtId="0" fontId="14" fillId="2" borderId="2" xfId="0" applyFont="1" applyFill="1" applyBorder="1" applyAlignment="1">
      <alignment horizontal="left" vertical="center" wrapText="1"/>
    </xf>
    <xf numFmtId="0" fontId="127" fillId="18" borderId="2" xfId="0" applyFont="1" applyFill="1" applyBorder="1" applyAlignment="1">
      <alignment horizontal="center" vertical="center" wrapText="1"/>
    </xf>
    <xf numFmtId="0" fontId="104" fillId="0" borderId="20" xfId="0" applyFont="1" applyFill="1" applyBorder="1" applyAlignment="1">
      <alignment horizontal="left" vertical="center" wrapText="1"/>
    </xf>
    <xf numFmtId="0" fontId="104" fillId="0" borderId="1" xfId="0" applyFont="1" applyFill="1" applyBorder="1" applyAlignment="1">
      <alignment horizontal="left" vertical="center" wrapText="1"/>
    </xf>
    <xf numFmtId="4" fontId="104" fillId="0" borderId="20" xfId="0" applyNumberFormat="1" applyFont="1" applyFill="1" applyBorder="1" applyAlignment="1">
      <alignment horizontal="right" vertical="center"/>
    </xf>
    <xf numFmtId="10" fontId="104" fillId="0" borderId="24" xfId="0" applyNumberFormat="1" applyFont="1" applyFill="1" applyBorder="1" applyAlignment="1">
      <alignment horizontal="center" vertical="center"/>
    </xf>
    <xf numFmtId="4" fontId="104" fillId="0" borderId="20" xfId="0" applyNumberFormat="1" applyFont="1" applyFill="1" applyBorder="1" applyAlignment="1">
      <alignment horizontal="left" vertical="center"/>
    </xf>
    <xf numFmtId="0" fontId="12" fillId="0" borderId="1" xfId="0" applyFont="1" applyFill="1" applyBorder="1" applyAlignment="1">
      <alignment horizontal="left" vertical="center" wrapText="1"/>
    </xf>
    <xf numFmtId="4" fontId="12" fillId="0" borderId="22" xfId="0" applyNumberFormat="1" applyFont="1" applyFill="1" applyBorder="1" applyAlignment="1">
      <alignment vertical="center"/>
    </xf>
    <xf numFmtId="4" fontId="12" fillId="0" borderId="24" xfId="0" applyNumberFormat="1" applyFont="1" applyFill="1" applyBorder="1" applyAlignment="1">
      <alignment vertical="center"/>
    </xf>
    <xf numFmtId="4" fontId="12" fillId="0" borderId="30" xfId="0" applyNumberFormat="1" applyFont="1" applyFill="1" applyBorder="1" applyAlignment="1">
      <alignment horizontal="right" vertical="center"/>
    </xf>
    <xf numFmtId="10" fontId="12" fillId="0" borderId="22" xfId="0" applyNumberFormat="1" applyFont="1" applyFill="1" applyBorder="1" applyAlignment="1">
      <alignment horizontal="center" vertical="center"/>
    </xf>
    <xf numFmtId="0" fontId="12" fillId="0" borderId="22" xfId="0" applyFont="1" applyFill="1" applyBorder="1" applyAlignment="1">
      <alignment vertical="center" wrapText="1"/>
    </xf>
    <xf numFmtId="0" fontId="12" fillId="0" borderId="2" xfId="0" applyFont="1" applyFill="1" applyBorder="1" applyAlignment="1">
      <alignment horizontal="left" vertical="center" wrapText="1"/>
    </xf>
    <xf numFmtId="4" fontId="12" fillId="0" borderId="22" xfId="0" applyNumberFormat="1" applyFont="1" applyFill="1" applyBorder="1" applyAlignment="1">
      <alignment horizontal="right" vertical="center"/>
    </xf>
    <xf numFmtId="4" fontId="12" fillId="0" borderId="30" xfId="0" applyNumberFormat="1" applyFont="1" applyFill="1" applyBorder="1" applyAlignment="1">
      <alignment vertical="center"/>
    </xf>
    <xf numFmtId="4" fontId="12" fillId="0" borderId="37" xfId="0" applyNumberFormat="1" applyFont="1" applyFill="1" applyBorder="1" applyAlignment="1">
      <alignment vertical="center"/>
    </xf>
    <xf numFmtId="0" fontId="12" fillId="0" borderId="16" xfId="0" applyFont="1" applyFill="1" applyBorder="1" applyAlignment="1">
      <alignment vertical="center" wrapText="1"/>
    </xf>
    <xf numFmtId="10" fontId="12" fillId="0" borderId="24" xfId="0" applyNumberFormat="1" applyFont="1" applyFill="1" applyBorder="1" applyAlignment="1">
      <alignment horizontal="center" vertical="center"/>
    </xf>
    <xf numFmtId="0" fontId="12" fillId="0" borderId="3" xfId="0" applyFont="1" applyFill="1" applyBorder="1" applyAlignment="1">
      <alignment horizontal="left" vertical="center" wrapText="1"/>
    </xf>
    <xf numFmtId="0" fontId="12" fillId="0" borderId="6" xfId="0" applyFont="1" applyFill="1" applyBorder="1" applyAlignment="1">
      <alignment horizontal="left" vertical="center" wrapText="1"/>
    </xf>
    <xf numFmtId="4" fontId="12" fillId="0" borderId="27" xfId="0" applyNumberFormat="1" applyFont="1" applyFill="1" applyBorder="1" applyAlignment="1">
      <alignment vertical="center" wrapText="1"/>
    </xf>
    <xf numFmtId="4" fontId="12" fillId="0" borderId="39" xfId="0" applyNumberFormat="1" applyFont="1" applyFill="1" applyBorder="1" applyAlignment="1">
      <alignment horizontal="right" vertical="center" wrapText="1"/>
    </xf>
    <xf numFmtId="4" fontId="12" fillId="0" borderId="30" xfId="0" applyNumberFormat="1" applyFont="1" applyFill="1" applyBorder="1" applyAlignment="1">
      <alignment horizontal="right" vertical="center" wrapText="1"/>
    </xf>
    <xf numFmtId="4" fontId="12" fillId="0" borderId="39" xfId="0" applyNumberFormat="1" applyFont="1" applyFill="1" applyBorder="1" applyAlignment="1">
      <alignment horizontal="right" vertical="center"/>
    </xf>
    <xf numFmtId="4" fontId="12" fillId="0" borderId="17" xfId="0" applyNumberFormat="1" applyFont="1" applyFill="1" applyBorder="1" applyAlignment="1">
      <alignment vertical="center"/>
    </xf>
    <xf numFmtId="4" fontId="12" fillId="0" borderId="27" xfId="0" applyNumberFormat="1" applyFont="1" applyFill="1" applyBorder="1" applyAlignment="1">
      <alignment vertical="center"/>
    </xf>
    <xf numFmtId="0" fontId="12" fillId="0" borderId="17" xfId="0" applyFont="1" applyFill="1" applyBorder="1" applyAlignment="1">
      <alignment horizontal="center" vertical="center" wrapText="1"/>
    </xf>
    <xf numFmtId="0" fontId="12" fillId="0" borderId="1" xfId="0" applyFont="1" applyFill="1" applyBorder="1" applyAlignment="1">
      <alignment vertical="center" wrapText="1"/>
    </xf>
    <xf numFmtId="0" fontId="104" fillId="0" borderId="1" xfId="10" applyFont="1" applyFill="1" applyBorder="1" applyAlignment="1">
      <alignment horizontal="left" vertical="center" wrapText="1"/>
    </xf>
    <xf numFmtId="0" fontId="12" fillId="0" borderId="1" xfId="0" applyFont="1" applyBorder="1" applyAlignment="1">
      <alignment horizontal="left" vertical="center"/>
    </xf>
    <xf numFmtId="10" fontId="12" fillId="0" borderId="30" xfId="0" applyNumberFormat="1" applyFont="1" applyFill="1" applyBorder="1" applyAlignment="1">
      <alignment horizontal="center" vertical="center"/>
    </xf>
    <xf numFmtId="0" fontId="12" fillId="2" borderId="1" xfId="0" applyFont="1" applyFill="1" applyBorder="1" applyAlignment="1">
      <alignment horizontal="left" vertical="center" wrapText="1"/>
    </xf>
    <xf numFmtId="4" fontId="12" fillId="0" borderId="39" xfId="0" applyNumberFormat="1" applyFont="1" applyFill="1" applyBorder="1" applyAlignment="1">
      <alignment vertical="center"/>
    </xf>
    <xf numFmtId="4" fontId="12" fillId="0" borderId="38" xfId="0" applyNumberFormat="1" applyFont="1" applyFill="1" applyBorder="1" applyAlignment="1">
      <alignment vertical="center"/>
    </xf>
    <xf numFmtId="0" fontId="12" fillId="0" borderId="17" xfId="0" applyFont="1" applyFill="1" applyBorder="1" applyAlignment="1">
      <alignment horizontal="center" vertical="center"/>
    </xf>
    <xf numFmtId="0" fontId="12" fillId="0" borderId="20" xfId="0" applyFont="1" applyFill="1" applyBorder="1" applyAlignment="1">
      <alignment horizontal="left" vertical="center" wrapText="1"/>
    </xf>
    <xf numFmtId="0" fontId="104" fillId="0" borderId="1" xfId="10" applyFont="1" applyBorder="1" applyAlignment="1">
      <alignment horizontal="left" vertical="center" wrapText="1"/>
    </xf>
    <xf numFmtId="0" fontId="12" fillId="0" borderId="18" xfId="0" applyFont="1" applyFill="1" applyBorder="1" applyAlignment="1">
      <alignment vertical="center" wrapText="1"/>
    </xf>
    <xf numFmtId="0" fontId="12" fillId="0" borderId="40" xfId="0" applyFont="1" applyFill="1" applyBorder="1" applyAlignment="1">
      <alignment vertical="center" wrapText="1"/>
    </xf>
    <xf numFmtId="4" fontId="12" fillId="0" borderId="59" xfId="0" applyNumberFormat="1" applyFont="1" applyFill="1" applyBorder="1" applyAlignment="1">
      <alignment vertical="center"/>
    </xf>
    <xf numFmtId="10" fontId="12" fillId="0" borderId="34" xfId="0" applyNumberFormat="1" applyFont="1" applyFill="1" applyBorder="1" applyAlignment="1">
      <alignment horizontal="center" vertical="center"/>
    </xf>
    <xf numFmtId="0" fontId="12" fillId="0" borderId="37" xfId="0" applyFont="1" applyFill="1" applyBorder="1" applyAlignment="1">
      <alignment horizontal="left" vertical="center" wrapText="1"/>
    </xf>
    <xf numFmtId="10" fontId="12" fillId="0" borderId="33" xfId="0" applyNumberFormat="1" applyFont="1" applyFill="1" applyBorder="1" applyAlignment="1">
      <alignment horizontal="center" vertical="center"/>
    </xf>
    <xf numFmtId="0" fontId="12" fillId="0" borderId="18" xfId="0" applyFont="1" applyFill="1" applyBorder="1" applyAlignment="1">
      <alignment horizontal="left" vertical="center" wrapText="1"/>
    </xf>
    <xf numFmtId="4" fontId="12" fillId="0" borderId="22" xfId="0" applyNumberFormat="1" applyFont="1" applyBorder="1" applyAlignment="1">
      <alignment horizontal="right" vertical="center"/>
    </xf>
    <xf numFmtId="4" fontId="12" fillId="0" borderId="39" xfId="0" applyNumberFormat="1" applyFont="1" applyBorder="1" applyAlignment="1">
      <alignment horizontal="right" vertical="center"/>
    </xf>
    <xf numFmtId="10" fontId="12" fillId="0" borderId="22" xfId="0" applyNumberFormat="1" applyFont="1" applyBorder="1" applyAlignment="1">
      <alignment horizontal="center" vertical="center"/>
    </xf>
    <xf numFmtId="0" fontId="12" fillId="0" borderId="22" xfId="0" applyFont="1" applyBorder="1" applyAlignment="1">
      <alignment vertical="center" wrapText="1"/>
    </xf>
    <xf numFmtId="0" fontId="12" fillId="0" borderId="50" xfId="0" applyFont="1" applyFill="1" applyBorder="1" applyAlignment="1">
      <alignment horizontal="center" vertical="center"/>
    </xf>
    <xf numFmtId="0" fontId="104" fillId="0" borderId="20" xfId="10" applyFont="1" applyBorder="1" applyAlignment="1">
      <alignment horizontal="left" vertical="center" wrapText="1"/>
    </xf>
    <xf numFmtId="0" fontId="12" fillId="0" borderId="20" xfId="0" applyFont="1" applyBorder="1" applyAlignment="1">
      <alignment horizontal="left" vertical="center"/>
    </xf>
    <xf numFmtId="4" fontId="12" fillId="0" borderId="33" xfId="0" applyNumberFormat="1" applyFont="1" applyFill="1" applyBorder="1" applyAlignment="1">
      <alignment horizontal="right" vertical="center"/>
    </xf>
    <xf numFmtId="4" fontId="12" fillId="0" borderId="56" xfId="0" applyNumberFormat="1" applyFont="1" applyBorder="1" applyAlignment="1">
      <alignment horizontal="right" vertical="center"/>
    </xf>
    <xf numFmtId="10" fontId="12" fillId="0" borderId="33" xfId="0" applyNumberFormat="1" applyFont="1" applyBorder="1" applyAlignment="1">
      <alignment horizontal="center" vertical="center"/>
    </xf>
    <xf numFmtId="0" fontId="12" fillId="0" borderId="59" xfId="0" applyFont="1" applyFill="1" applyBorder="1" applyAlignment="1">
      <alignment horizontal="left" vertical="center" wrapText="1"/>
    </xf>
    <xf numFmtId="4" fontId="12" fillId="0" borderId="24" xfId="0" applyNumberFormat="1" applyFont="1" applyFill="1" applyBorder="1" applyAlignment="1">
      <alignment horizontal="right" vertical="center"/>
    </xf>
    <xf numFmtId="0" fontId="12" fillId="0" borderId="46" xfId="0" applyFont="1" applyFill="1" applyBorder="1" applyAlignment="1">
      <alignment vertical="center" wrapText="1"/>
    </xf>
    <xf numFmtId="0" fontId="12" fillId="0" borderId="65" xfId="0" applyFont="1" applyFill="1" applyBorder="1" applyAlignment="1">
      <alignment horizontal="center" vertical="center"/>
    </xf>
    <xf numFmtId="0" fontId="98" fillId="0" borderId="1" xfId="10" applyFont="1" applyBorder="1" applyAlignment="1">
      <alignment horizontal="left" vertical="center" wrapText="1"/>
    </xf>
    <xf numFmtId="0" fontId="12" fillId="0" borderId="46" xfId="0" applyFont="1" applyBorder="1" applyAlignment="1">
      <alignment vertical="center" wrapText="1"/>
    </xf>
    <xf numFmtId="0" fontId="12" fillId="0" borderId="59" xfId="0" applyFont="1" applyBorder="1" applyAlignment="1">
      <alignment vertical="center" wrapText="1"/>
    </xf>
    <xf numFmtId="0" fontId="12" fillId="0" borderId="30" xfId="0" applyFont="1" applyBorder="1" applyAlignment="1">
      <alignment horizontal="left" vertical="center"/>
    </xf>
    <xf numFmtId="0" fontId="12" fillId="0" borderId="80" xfId="0" applyFont="1" applyFill="1" applyBorder="1" applyAlignment="1">
      <alignment horizontal="center" vertical="center"/>
    </xf>
    <xf numFmtId="0" fontId="12" fillId="0" borderId="57" xfId="0" applyFont="1" applyFill="1" applyBorder="1" applyAlignment="1">
      <alignment horizontal="left" vertical="center" wrapText="1"/>
    </xf>
    <xf numFmtId="0" fontId="12" fillId="2" borderId="52" xfId="0" applyFont="1" applyFill="1" applyBorder="1" applyAlignment="1">
      <alignment horizontal="left" vertical="center" wrapText="1"/>
    </xf>
    <xf numFmtId="0" fontId="12" fillId="2" borderId="53" xfId="0" applyFont="1" applyFill="1" applyBorder="1" applyAlignment="1">
      <alignment horizontal="left" vertical="center" wrapText="1"/>
    </xf>
    <xf numFmtId="4" fontId="12" fillId="0" borderId="61" xfId="0" applyNumberFormat="1" applyFont="1" applyFill="1" applyBorder="1" applyAlignment="1">
      <alignment horizontal="right" vertical="center" wrapText="1"/>
    </xf>
    <xf numFmtId="4" fontId="12" fillId="0" borderId="61" xfId="0" applyNumberFormat="1" applyFont="1" applyFill="1" applyBorder="1" applyAlignment="1">
      <alignment horizontal="right" vertical="center"/>
    </xf>
    <xf numFmtId="10" fontId="12" fillId="0" borderId="58" xfId="0" applyNumberFormat="1" applyFont="1" applyBorder="1" applyAlignment="1">
      <alignment horizontal="center" vertical="center"/>
    </xf>
    <xf numFmtId="10" fontId="12" fillId="0" borderId="54" xfId="0" applyNumberFormat="1" applyFont="1" applyBorder="1" applyAlignment="1">
      <alignment horizontal="center" vertical="center"/>
    </xf>
    <xf numFmtId="0" fontId="12" fillId="5" borderId="57" xfId="0" applyFont="1" applyFill="1" applyBorder="1" applyAlignment="1">
      <alignment horizontal="left" vertical="center" wrapText="1"/>
    </xf>
    <xf numFmtId="0" fontId="12" fillId="5" borderId="57" xfId="0" applyFont="1" applyFill="1" applyBorder="1" applyAlignment="1">
      <alignment horizontal="left" vertical="center"/>
    </xf>
    <xf numFmtId="0" fontId="12" fillId="5" borderId="57" xfId="0" applyFont="1" applyFill="1" applyBorder="1" applyAlignment="1">
      <alignment horizontal="center" vertical="center"/>
    </xf>
    <xf numFmtId="0" fontId="12" fillId="5" borderId="58" xfId="0" applyFont="1" applyFill="1" applyBorder="1" applyAlignment="1">
      <alignment horizontal="center" vertical="center"/>
    </xf>
    <xf numFmtId="0" fontId="12" fillId="5" borderId="43" xfId="0" applyFont="1" applyFill="1" applyBorder="1" applyAlignment="1">
      <alignment horizontal="center" vertical="center"/>
    </xf>
    <xf numFmtId="0" fontId="12" fillId="0" borderId="24" xfId="0" applyFont="1" applyBorder="1" applyAlignment="1">
      <alignment horizontal="center" vertical="center"/>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34" xfId="0" applyFont="1" applyBorder="1" applyAlignment="1">
      <alignment horizontal="center" vertical="center"/>
    </xf>
    <xf numFmtId="0" fontId="12" fillId="0" borderId="54" xfId="0" applyFont="1" applyBorder="1" applyAlignment="1">
      <alignment horizontal="center" vertical="center"/>
    </xf>
    <xf numFmtId="0" fontId="12" fillId="0" borderId="57" xfId="0" applyFont="1" applyBorder="1" applyAlignment="1">
      <alignment horizontal="center" vertical="center"/>
    </xf>
    <xf numFmtId="0" fontId="12" fillId="0" borderId="23" xfId="0" applyFont="1" applyBorder="1" applyAlignment="1">
      <alignment horizontal="center" vertical="center"/>
    </xf>
    <xf numFmtId="0" fontId="12" fillId="0" borderId="5" xfId="0" applyFont="1" applyBorder="1" applyAlignment="1">
      <alignment horizontal="center" vertical="center"/>
    </xf>
    <xf numFmtId="0" fontId="12" fillId="0" borderId="17" xfId="0" applyFont="1" applyBorder="1" applyAlignment="1">
      <alignment horizontal="center" vertical="center"/>
    </xf>
    <xf numFmtId="4" fontId="12" fillId="0" borderId="0" xfId="0" applyNumberFormat="1" applyFont="1" applyFill="1" applyBorder="1" applyAlignment="1">
      <alignment horizontal="center" vertical="center"/>
    </xf>
    <xf numFmtId="0" fontId="11" fillId="0" borderId="2"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9" fillId="0" borderId="22" xfId="0" applyFont="1" applyFill="1" applyBorder="1" applyAlignment="1">
      <alignment vertical="center" wrapText="1"/>
    </xf>
    <xf numFmtId="0" fontId="9" fillId="0" borderId="2" xfId="0" applyFont="1" applyFill="1" applyBorder="1" applyAlignment="1">
      <alignment horizontal="left" vertical="center" wrapText="1"/>
    </xf>
    <xf numFmtId="0" fontId="8" fillId="0" borderId="22" xfId="0" applyFont="1" applyFill="1" applyBorder="1" applyAlignment="1">
      <alignment vertical="center" wrapText="1"/>
    </xf>
    <xf numFmtId="0" fontId="6" fillId="0" borderId="22" xfId="0" applyFont="1" applyFill="1" applyBorder="1" applyAlignment="1">
      <alignment vertical="center" wrapText="1"/>
    </xf>
    <xf numFmtId="0" fontId="6" fillId="0" borderId="34" xfId="0" applyFont="1" applyFill="1" applyBorder="1" applyAlignment="1">
      <alignment vertical="center" wrapText="1"/>
    </xf>
    <xf numFmtId="4" fontId="12" fillId="0" borderId="33" xfId="0" applyNumberFormat="1" applyFont="1" applyBorder="1" applyAlignment="1">
      <alignment horizontal="right" vertical="center"/>
    </xf>
    <xf numFmtId="0" fontId="6" fillId="0" borderId="1" xfId="0" applyFont="1" applyFill="1" applyBorder="1" applyAlignment="1">
      <alignment horizontal="left" vertical="center" wrapText="1"/>
    </xf>
    <xf numFmtId="0" fontId="6" fillId="0" borderId="40" xfId="0" applyFont="1" applyFill="1" applyBorder="1" applyAlignment="1">
      <alignment vertical="center" wrapText="1"/>
    </xf>
    <xf numFmtId="0" fontId="6" fillId="0" borderId="18"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22" xfId="0" applyFont="1" applyBorder="1" applyAlignment="1">
      <alignment vertical="center" wrapText="1"/>
    </xf>
    <xf numFmtId="14" fontId="12" fillId="0" borderId="23" xfId="0" applyNumberFormat="1" applyFont="1" applyFill="1" applyBorder="1" applyAlignment="1">
      <alignment vertical="center" wrapText="1"/>
    </xf>
    <xf numFmtId="0" fontId="3" fillId="0" borderId="22" xfId="0" applyFont="1" applyFill="1" applyBorder="1" applyAlignment="1">
      <alignment vertical="center" wrapText="1"/>
    </xf>
    <xf numFmtId="0" fontId="2" fillId="0" borderId="22" xfId="0" applyFont="1" applyFill="1" applyBorder="1" applyAlignment="1">
      <alignment vertical="center" wrapText="1"/>
    </xf>
    <xf numFmtId="0" fontId="132" fillId="0" borderId="0" xfId="0" applyFont="1" applyAlignment="1">
      <alignment horizontal="center" wrapText="1"/>
    </xf>
    <xf numFmtId="0" fontId="126" fillId="18" borderId="1" xfId="0" applyFont="1" applyFill="1" applyBorder="1" applyAlignment="1">
      <alignment horizontal="left" vertical="center" wrapText="1"/>
    </xf>
    <xf numFmtId="0" fontId="126" fillId="18" borderId="2" xfId="0" applyFont="1" applyFill="1" applyBorder="1" applyAlignment="1">
      <alignment horizontal="left" vertical="center" wrapText="1"/>
    </xf>
    <xf numFmtId="0" fontId="126" fillId="18" borderId="22" xfId="0" applyFont="1" applyFill="1" applyBorder="1" applyAlignment="1">
      <alignment horizontal="left" vertical="center" wrapText="1"/>
    </xf>
    <xf numFmtId="0" fontId="126" fillId="18" borderId="38" xfId="0" applyFont="1" applyFill="1" applyBorder="1" applyAlignment="1">
      <alignment horizontal="center" vertical="center" wrapText="1"/>
    </xf>
    <xf numFmtId="0" fontId="126" fillId="18" borderId="30" xfId="0" applyFont="1" applyFill="1" applyBorder="1" applyAlignment="1">
      <alignment horizontal="center" vertical="center" wrapText="1"/>
    </xf>
    <xf numFmtId="0" fontId="126" fillId="18" borderId="39" xfId="0" applyFont="1" applyFill="1" applyBorder="1" applyAlignment="1">
      <alignment horizontal="center" vertical="center" wrapText="1"/>
    </xf>
    <xf numFmtId="0" fontId="126" fillId="18" borderId="17" xfId="0" applyFont="1" applyFill="1" applyBorder="1" applyAlignment="1">
      <alignment horizontal="left" vertical="center" wrapText="1"/>
    </xf>
    <xf numFmtId="4" fontId="122" fillId="0" borderId="30" xfId="0" applyNumberFormat="1" applyFont="1" applyFill="1" applyBorder="1" applyAlignment="1">
      <alignment horizontal="left" vertical="center"/>
    </xf>
    <xf numFmtId="4" fontId="122" fillId="0" borderId="5" xfId="0" applyNumberFormat="1" applyFont="1" applyFill="1" applyBorder="1" applyAlignment="1">
      <alignment horizontal="left" vertical="center"/>
    </xf>
    <xf numFmtId="4" fontId="113" fillId="0" borderId="1" xfId="0" applyNumberFormat="1" applyFont="1" applyFill="1" applyBorder="1" applyAlignment="1">
      <alignment horizontal="left" vertical="center"/>
    </xf>
    <xf numFmtId="0" fontId="127" fillId="18" borderId="2" xfId="0" applyFont="1" applyFill="1" applyBorder="1" applyAlignment="1">
      <alignment horizontal="center" vertical="center" wrapText="1"/>
    </xf>
    <xf numFmtId="0" fontId="127" fillId="18" borderId="30" xfId="0" applyFont="1" applyFill="1" applyBorder="1" applyAlignment="1">
      <alignment horizontal="center" vertical="center" wrapText="1"/>
    </xf>
    <xf numFmtId="0" fontId="122" fillId="17" borderId="1" xfId="0" applyFont="1" applyFill="1" applyBorder="1" applyAlignment="1">
      <alignment horizontal="left" vertical="center" wrapText="1"/>
    </xf>
    <xf numFmtId="0" fontId="122" fillId="17" borderId="2" xfId="0" applyFont="1" applyFill="1" applyBorder="1" applyAlignment="1">
      <alignment horizontal="left" vertical="center" wrapText="1"/>
    </xf>
    <xf numFmtId="0" fontId="122" fillId="5" borderId="7" xfId="0" applyFont="1" applyFill="1" applyBorder="1" applyAlignment="1">
      <alignment horizontal="left" vertical="center" wrapText="1"/>
    </xf>
    <xf numFmtId="0" fontId="122" fillId="5" borderId="56" xfId="0" applyFont="1" applyFill="1" applyBorder="1" applyAlignment="1">
      <alignment horizontal="left" vertical="center" wrapText="1"/>
    </xf>
    <xf numFmtId="0" fontId="122" fillId="0" borderId="9" xfId="0" applyFont="1" applyBorder="1" applyAlignment="1">
      <alignment horizontal="left" vertical="center" wrapText="1"/>
    </xf>
    <xf numFmtId="0" fontId="122" fillId="0" borderId="35" xfId="0" applyFont="1" applyBorder="1" applyAlignment="1">
      <alignment horizontal="left" vertical="center" wrapText="1"/>
    </xf>
    <xf numFmtId="0" fontId="122" fillId="18" borderId="36" xfId="0" applyFont="1" applyFill="1" applyBorder="1" applyAlignment="1">
      <alignment horizontal="left" vertical="center" wrapText="1"/>
    </xf>
    <xf numFmtId="0" fontId="122" fillId="18" borderId="25" xfId="0" applyFont="1" applyFill="1" applyBorder="1" applyAlignment="1">
      <alignment horizontal="left" vertical="center" wrapText="1"/>
    </xf>
    <xf numFmtId="0" fontId="94" fillId="19" borderId="0" xfId="0" applyFont="1" applyFill="1" applyBorder="1" applyAlignment="1">
      <alignment horizontal="left" wrapText="1"/>
    </xf>
    <xf numFmtId="4" fontId="128" fillId="0" borderId="2" xfId="0" applyNumberFormat="1" applyFont="1" applyFill="1" applyBorder="1" applyAlignment="1">
      <alignment horizontal="left" vertical="center"/>
    </xf>
    <xf numFmtId="4" fontId="128" fillId="0" borderId="30" xfId="0" applyNumberFormat="1" applyFont="1" applyFill="1" applyBorder="1" applyAlignment="1">
      <alignment horizontal="left" vertical="center"/>
    </xf>
    <xf numFmtId="4" fontId="128" fillId="0" borderId="5" xfId="0" applyNumberFormat="1" applyFont="1" applyFill="1" applyBorder="1" applyAlignment="1">
      <alignment horizontal="left" vertical="center"/>
    </xf>
    <xf numFmtId="4" fontId="113" fillId="0" borderId="2" xfId="0" applyNumberFormat="1" applyFont="1" applyFill="1" applyBorder="1" applyAlignment="1">
      <alignment horizontal="center" vertical="center" wrapText="1"/>
    </xf>
    <xf numFmtId="4" fontId="113" fillId="0" borderId="30" xfId="0" applyNumberFormat="1" applyFont="1" applyFill="1" applyBorder="1" applyAlignment="1">
      <alignment horizontal="center" vertical="center" wrapText="1"/>
    </xf>
    <xf numFmtId="4" fontId="113" fillId="0" borderId="5" xfId="0" applyNumberFormat="1" applyFont="1" applyFill="1" applyBorder="1" applyAlignment="1">
      <alignment horizontal="center" vertical="center" wrapText="1"/>
    </xf>
    <xf numFmtId="4" fontId="129" fillId="0" borderId="30" xfId="0" applyNumberFormat="1" applyFont="1" applyFill="1" applyBorder="1" applyAlignment="1">
      <alignment horizontal="left" vertical="center" wrapText="1"/>
    </xf>
    <xf numFmtId="4" fontId="129" fillId="0" borderId="5" xfId="0" applyNumberFormat="1" applyFont="1" applyFill="1" applyBorder="1" applyAlignment="1">
      <alignment horizontal="left" vertical="center" wrapText="1"/>
    </xf>
    <xf numFmtId="4" fontId="113" fillId="0" borderId="2" xfId="0" applyNumberFormat="1" applyFont="1" applyFill="1" applyBorder="1" applyAlignment="1">
      <alignment horizontal="left" vertical="center"/>
    </xf>
    <xf numFmtId="4" fontId="113" fillId="0" borderId="30" xfId="0" applyNumberFormat="1" applyFont="1" applyFill="1" applyBorder="1" applyAlignment="1">
      <alignment horizontal="left" vertical="center"/>
    </xf>
    <xf numFmtId="4" fontId="113" fillId="0" borderId="5" xfId="0" applyNumberFormat="1" applyFont="1" applyFill="1" applyBorder="1" applyAlignment="1">
      <alignment horizontal="left" vertical="center"/>
    </xf>
    <xf numFmtId="4" fontId="113" fillId="0" borderId="1" xfId="0" applyNumberFormat="1" applyFont="1" applyFill="1" applyBorder="1" applyAlignment="1">
      <alignment horizontal="left" vertical="center" wrapText="1"/>
    </xf>
    <xf numFmtId="0" fontId="122" fillId="18" borderId="2" xfId="0" applyFont="1" applyFill="1" applyBorder="1" applyAlignment="1">
      <alignment horizontal="left" vertical="center" wrapText="1"/>
    </xf>
    <xf numFmtId="0" fontId="122" fillId="18" borderId="30" xfId="0" applyFont="1" applyFill="1" applyBorder="1" applyAlignment="1">
      <alignment horizontal="left" vertical="center" wrapText="1"/>
    </xf>
    <xf numFmtId="0" fontId="122" fillId="18" borderId="5" xfId="0" applyFont="1" applyFill="1" applyBorder="1" applyAlignment="1">
      <alignment horizontal="left" vertical="center" wrapText="1"/>
    </xf>
    <xf numFmtId="0" fontId="122" fillId="0" borderId="1" xfId="0" applyFont="1" applyBorder="1" applyAlignment="1">
      <alignment horizontal="left" vertical="top" wrapText="1"/>
    </xf>
    <xf numFmtId="0" fontId="113" fillId="0" borderId="1" xfId="0" applyFont="1" applyBorder="1" applyAlignment="1">
      <alignment horizontal="left" vertical="top" wrapText="1"/>
    </xf>
    <xf numFmtId="0" fontId="113" fillId="0" borderId="2" xfId="0" applyFont="1" applyBorder="1" applyAlignment="1">
      <alignment horizontal="left" vertical="top" wrapText="1"/>
    </xf>
    <xf numFmtId="0" fontId="113" fillId="0" borderId="30" xfId="0" applyFont="1" applyBorder="1" applyAlignment="1">
      <alignment horizontal="left" vertical="top" wrapText="1"/>
    </xf>
    <xf numFmtId="0" fontId="113" fillId="0" borderId="5" xfId="0" applyFont="1" applyBorder="1" applyAlignment="1">
      <alignment horizontal="left" vertical="top" wrapText="1"/>
    </xf>
    <xf numFmtId="0" fontId="104" fillId="0" borderId="50" xfId="0" applyFont="1" applyBorder="1" applyAlignment="1">
      <alignment horizontal="left" vertical="center" wrapText="1"/>
    </xf>
    <xf numFmtId="0" fontId="104" fillId="0" borderId="15" xfId="0" applyFont="1" applyBorder="1" applyAlignment="1">
      <alignment horizontal="left" vertical="center" wrapText="1"/>
    </xf>
    <xf numFmtId="0" fontId="87" fillId="2" borderId="20" xfId="0" applyFont="1" applyFill="1" applyBorder="1" applyAlignment="1">
      <alignment horizontal="left" vertical="center" wrapText="1"/>
    </xf>
    <xf numFmtId="0" fontId="87" fillId="2" borderId="4" xfId="0" applyFont="1" applyFill="1" applyBorder="1" applyAlignment="1">
      <alignment horizontal="left" vertical="center" wrapText="1"/>
    </xf>
    <xf numFmtId="4" fontId="23" fillId="2" borderId="33" xfId="0" applyNumberFormat="1" applyFont="1" applyFill="1" applyBorder="1" applyAlignment="1">
      <alignment horizontal="right" vertical="center"/>
    </xf>
    <xf numFmtId="4" fontId="23" fillId="2" borderId="24" xfId="0" applyNumberFormat="1" applyFont="1" applyFill="1" applyBorder="1" applyAlignment="1">
      <alignment horizontal="right" vertical="center"/>
    </xf>
    <xf numFmtId="4" fontId="105" fillId="2" borderId="50" xfId="0" applyNumberFormat="1" applyFont="1" applyFill="1" applyBorder="1" applyAlignment="1">
      <alignment horizontal="right" vertical="center"/>
    </xf>
    <xf numFmtId="4" fontId="105" fillId="2" borderId="15" xfId="0" applyNumberFormat="1" applyFont="1" applyFill="1" applyBorder="1" applyAlignment="1">
      <alignment horizontal="right" vertical="center"/>
    </xf>
    <xf numFmtId="4" fontId="23" fillId="0" borderId="37" xfId="0" applyNumberFormat="1" applyFont="1" applyBorder="1" applyAlignment="1">
      <alignment horizontal="right" vertical="center"/>
    </xf>
    <xf numFmtId="4" fontId="23" fillId="0" borderId="16" xfId="0" applyNumberFormat="1" applyFont="1" applyBorder="1" applyAlignment="1">
      <alignment horizontal="right" vertical="center"/>
    </xf>
    <xf numFmtId="10" fontId="87" fillId="0" borderId="33" xfId="0" applyNumberFormat="1" applyFont="1" applyBorder="1" applyAlignment="1">
      <alignment horizontal="center" vertical="center"/>
    </xf>
    <xf numFmtId="10" fontId="87" fillId="0" borderId="24" xfId="0" applyNumberFormat="1" applyFont="1" applyBorder="1" applyAlignment="1">
      <alignment horizontal="center" vertical="center"/>
    </xf>
    <xf numFmtId="0" fontId="0" fillId="0" borderId="20"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14" fontId="104" fillId="0" borderId="50" xfId="0" applyNumberFormat="1" applyFont="1" applyFill="1" applyBorder="1" applyAlignment="1">
      <alignment horizontal="left" vertical="center" wrapText="1"/>
    </xf>
    <xf numFmtId="14" fontId="104" fillId="0" borderId="15" xfId="0" applyNumberFormat="1" applyFont="1" applyFill="1" applyBorder="1" applyAlignment="1">
      <alignment horizontal="left" vertical="center" wrapText="1"/>
    </xf>
    <xf numFmtId="4" fontId="23" fillId="0" borderId="33" xfId="0" applyNumberFormat="1" applyFont="1" applyFill="1" applyBorder="1" applyAlignment="1">
      <alignment horizontal="right" vertical="center" wrapText="1"/>
    </xf>
    <xf numFmtId="4" fontId="23" fillId="0" borderId="24" xfId="0" applyNumberFormat="1" applyFont="1" applyFill="1" applyBorder="1" applyAlignment="1">
      <alignment horizontal="right" vertical="center" wrapText="1"/>
    </xf>
    <xf numFmtId="0" fontId="0" fillId="0" borderId="20" xfId="0" applyBorder="1" applyAlignment="1">
      <alignment horizontal="left" vertical="center" wrapText="1"/>
    </xf>
    <xf numFmtId="0" fontId="0" fillId="0" borderId="4" xfId="0" applyBorder="1" applyAlignment="1">
      <alignment horizontal="left" vertical="center" wrapText="1"/>
    </xf>
    <xf numFmtId="0" fontId="0" fillId="2" borderId="20"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104" fillId="2" borderId="20" xfId="0" applyFont="1" applyFill="1" applyBorder="1" applyAlignment="1">
      <alignment horizontal="center" vertical="center" wrapText="1"/>
    </xf>
    <xf numFmtId="0" fontId="104" fillId="2" borderId="3" xfId="0" applyFont="1" applyFill="1" applyBorder="1" applyAlignment="1">
      <alignment horizontal="center" vertical="center" wrapText="1"/>
    </xf>
    <xf numFmtId="0" fontId="104" fillId="2" borderId="4"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34" fillId="2" borderId="4" xfId="0" applyFont="1" applyFill="1" applyBorder="1" applyAlignment="1">
      <alignment horizontal="center" vertical="center" wrapText="1"/>
    </xf>
    <xf numFmtId="10" fontId="0" fillId="0" borderId="33" xfId="0" applyNumberFormat="1" applyBorder="1" applyAlignment="1">
      <alignment horizontal="center" vertical="center"/>
    </xf>
    <xf numFmtId="10" fontId="0" fillId="0" borderId="34" xfId="0" applyNumberFormat="1" applyBorder="1" applyAlignment="1">
      <alignment horizontal="center" vertical="center"/>
    </xf>
    <xf numFmtId="10" fontId="0" fillId="0" borderId="24" xfId="0" applyNumberFormat="1" applyBorder="1" applyAlignment="1">
      <alignment horizontal="center" vertical="center"/>
    </xf>
    <xf numFmtId="0" fontId="0" fillId="0" borderId="3" xfId="0" applyBorder="1" applyAlignment="1">
      <alignment horizontal="left" vertical="center" wrapText="1"/>
    </xf>
    <xf numFmtId="0" fontId="87" fillId="0" borderId="1" xfId="0" applyFont="1" applyFill="1" applyBorder="1" applyAlignment="1">
      <alignment horizontal="center" vertical="center" wrapText="1"/>
    </xf>
    <xf numFmtId="0" fontId="87" fillId="0" borderId="1" xfId="0" applyFont="1" applyBorder="1" applyAlignment="1">
      <alignment horizontal="left" vertical="center"/>
    </xf>
    <xf numFmtId="0" fontId="82" fillId="0" borderId="20" xfId="0" applyFont="1" applyBorder="1" applyAlignment="1">
      <alignment horizontal="left" vertical="center"/>
    </xf>
    <xf numFmtId="0" fontId="82" fillId="0" borderId="4" xfId="0" applyFont="1" applyBorder="1" applyAlignment="1">
      <alignment horizontal="left" vertical="center"/>
    </xf>
    <xf numFmtId="0" fontId="82" fillId="0" borderId="20" xfId="0" applyFont="1" applyFill="1" applyBorder="1" applyAlignment="1">
      <alignment horizontal="left" vertical="center" wrapText="1"/>
    </xf>
    <xf numFmtId="0" fontId="82" fillId="0" borderId="4" xfId="0" applyFont="1" applyFill="1" applyBorder="1" applyAlignment="1">
      <alignment horizontal="left" vertical="center" wrapText="1"/>
    </xf>
    <xf numFmtId="10" fontId="87" fillId="0" borderId="34" xfId="0" applyNumberFormat="1" applyFont="1" applyBorder="1" applyAlignment="1">
      <alignment horizontal="center" vertical="center"/>
    </xf>
    <xf numFmtId="0" fontId="39" fillId="0" borderId="21" xfId="0" applyFont="1" applyFill="1" applyBorder="1" applyAlignment="1">
      <alignment horizontal="left" vertical="center" wrapText="1"/>
    </xf>
    <xf numFmtId="0" fontId="39" fillId="0" borderId="20" xfId="0" applyFont="1" applyFill="1" applyBorder="1" applyAlignment="1">
      <alignment horizontal="left" vertical="center" wrapText="1"/>
    </xf>
    <xf numFmtId="0" fontId="39" fillId="0" borderId="3" xfId="0" applyFont="1" applyFill="1" applyBorder="1" applyAlignment="1">
      <alignment horizontal="left" vertical="center" wrapText="1"/>
    </xf>
    <xf numFmtId="4" fontId="43" fillId="0" borderId="20" xfId="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87" fillId="0" borderId="20" xfId="0" applyFont="1" applyBorder="1" applyAlignment="1">
      <alignment horizontal="left" vertical="center" wrapText="1"/>
    </xf>
    <xf numFmtId="0" fontId="87" fillId="0" borderId="3" xfId="0" applyFont="1" applyBorder="1" applyAlignment="1">
      <alignment horizontal="left" vertical="center" wrapText="1"/>
    </xf>
    <xf numFmtId="4" fontId="23" fillId="0" borderId="24" xfId="0" applyNumberFormat="1" applyFont="1" applyBorder="1" applyAlignment="1">
      <alignment horizontal="right" vertical="center"/>
    </xf>
    <xf numFmtId="0" fontId="87" fillId="0" borderId="21" xfId="0" applyFont="1" applyFill="1" applyBorder="1" applyAlignment="1">
      <alignment horizontal="left" vertical="center" wrapText="1"/>
    </xf>
    <xf numFmtId="0" fontId="87" fillId="0" borderId="3" xfId="0" applyFont="1" applyFill="1" applyBorder="1" applyAlignment="1">
      <alignment horizontal="left" vertical="center" wrapText="1"/>
    </xf>
    <xf numFmtId="0" fontId="24" fillId="0" borderId="20" xfId="0" applyFont="1" applyBorder="1" applyAlignment="1">
      <alignment horizontal="left" vertical="center" wrapText="1"/>
    </xf>
    <xf numFmtId="0" fontId="104" fillId="0" borderId="50" xfId="0" applyFont="1" applyFill="1" applyBorder="1" applyAlignment="1">
      <alignment horizontal="left" vertical="center" wrapText="1" shrinkToFit="1"/>
    </xf>
    <xf numFmtId="0" fontId="104" fillId="0" borderId="15" xfId="0" applyFont="1" applyFill="1" applyBorder="1" applyAlignment="1">
      <alignment horizontal="left" vertical="center" wrapText="1" shrinkToFit="1"/>
    </xf>
    <xf numFmtId="10" fontId="87" fillId="0" borderId="42" xfId="0" applyNumberFormat="1" applyFont="1" applyBorder="1" applyAlignment="1">
      <alignment horizontal="center" vertical="center"/>
    </xf>
    <xf numFmtId="0" fontId="0" fillId="0" borderId="24" xfId="0" applyBorder="1" applyAlignment="1">
      <alignment horizontal="center" vertical="center"/>
    </xf>
    <xf numFmtId="4" fontId="104" fillId="2" borderId="33" xfId="0" applyNumberFormat="1" applyFont="1" applyFill="1" applyBorder="1" applyAlignment="1">
      <alignment horizontal="right" vertical="center"/>
    </xf>
    <xf numFmtId="4" fontId="104" fillId="2" borderId="24" xfId="0" applyNumberFormat="1" applyFont="1" applyFill="1" applyBorder="1" applyAlignment="1">
      <alignment horizontal="right" vertical="center"/>
    </xf>
    <xf numFmtId="0" fontId="62" fillId="0" borderId="60" xfId="0" applyFont="1" applyFill="1" applyBorder="1" applyAlignment="1">
      <alignment horizontal="left" vertical="center" wrapText="1"/>
    </xf>
    <xf numFmtId="0" fontId="87" fillId="0" borderId="40" xfId="0" applyFont="1" applyFill="1" applyBorder="1" applyAlignment="1">
      <alignment horizontal="left" vertical="center" wrapText="1"/>
    </xf>
    <xf numFmtId="0" fontId="0" fillId="0" borderId="16" xfId="0" applyBorder="1" applyAlignment="1">
      <alignment horizontal="left" vertical="center" wrapText="1"/>
    </xf>
    <xf numFmtId="0" fontId="73" fillId="0" borderId="37" xfId="0" applyFont="1" applyFill="1" applyBorder="1" applyAlignment="1">
      <alignment horizontal="left" vertical="center" wrapText="1"/>
    </xf>
    <xf numFmtId="0" fontId="87" fillId="0" borderId="16" xfId="0" applyFont="1" applyFill="1" applyBorder="1" applyAlignment="1">
      <alignment horizontal="left" vertical="center" wrapText="1"/>
    </xf>
    <xf numFmtId="0" fontId="63" fillId="2" borderId="20" xfId="0" applyFont="1" applyFill="1" applyBorder="1" applyAlignment="1">
      <alignment horizontal="left" vertical="center" wrapText="1"/>
    </xf>
    <xf numFmtId="0" fontId="63" fillId="2" borderId="4" xfId="0" applyFont="1" applyFill="1" applyBorder="1" applyAlignment="1">
      <alignment horizontal="left" vertical="center" wrapText="1"/>
    </xf>
    <xf numFmtId="0" fontId="20" fillId="2" borderId="21" xfId="0" applyFont="1" applyFill="1" applyBorder="1" applyAlignment="1">
      <alignment horizontal="left" vertical="center" wrapText="1"/>
    </xf>
    <xf numFmtId="0" fontId="87" fillId="2" borderId="3" xfId="0" applyFont="1" applyFill="1" applyBorder="1" applyAlignment="1">
      <alignment horizontal="left" vertical="center" wrapText="1"/>
    </xf>
    <xf numFmtId="0" fontId="67" fillId="2" borderId="37" xfId="0" applyFont="1" applyFill="1" applyBorder="1" applyAlignment="1">
      <alignment horizontal="left" vertical="center" wrapText="1"/>
    </xf>
    <xf numFmtId="0" fontId="87" fillId="2" borderId="16" xfId="0" applyFont="1" applyFill="1" applyBorder="1" applyAlignment="1">
      <alignment horizontal="left" vertical="center" wrapText="1"/>
    </xf>
    <xf numFmtId="0" fontId="87" fillId="2" borderId="1" xfId="0" applyFont="1" applyFill="1" applyBorder="1" applyAlignment="1">
      <alignment horizontal="left" vertical="center" wrapText="1"/>
    </xf>
    <xf numFmtId="0" fontId="104" fillId="0" borderId="47" xfId="0" applyFont="1" applyBorder="1" applyAlignment="1">
      <alignment horizontal="left" vertical="center" wrapText="1"/>
    </xf>
    <xf numFmtId="0" fontId="104" fillId="0" borderId="49" xfId="0" applyFont="1" applyBorder="1" applyAlignment="1">
      <alignment horizontal="left" vertical="center" wrapText="1"/>
    </xf>
    <xf numFmtId="0" fontId="87" fillId="2" borderId="37" xfId="0" applyFont="1" applyFill="1" applyBorder="1" applyAlignment="1">
      <alignment horizontal="left" vertical="center" wrapText="1"/>
    </xf>
    <xf numFmtId="0" fontId="104" fillId="2" borderId="37" xfId="0" applyFont="1" applyFill="1" applyBorder="1" applyAlignment="1">
      <alignment horizontal="left" vertical="center" wrapText="1"/>
    </xf>
    <xf numFmtId="0" fontId="104" fillId="2" borderId="16" xfId="0" applyFont="1" applyFill="1" applyBorder="1" applyAlignment="1">
      <alignment horizontal="left" vertical="center" wrapText="1"/>
    </xf>
    <xf numFmtId="0" fontId="104" fillId="2" borderId="40" xfId="0" applyFont="1" applyFill="1" applyBorder="1" applyAlignment="1">
      <alignment horizontal="left" vertical="center" wrapText="1"/>
    </xf>
    <xf numFmtId="0" fontId="104" fillId="0" borderId="50" xfId="0" applyFont="1" applyBorder="1" applyAlignment="1">
      <alignment vertical="center" wrapText="1"/>
    </xf>
    <xf numFmtId="0" fontId="104" fillId="0" borderId="15" xfId="0" applyFont="1" applyBorder="1" applyAlignment="1">
      <alignment vertical="center" wrapText="1"/>
    </xf>
    <xf numFmtId="0" fontId="87" fillId="0" borderId="37" xfId="0" applyFont="1" applyFill="1" applyBorder="1" applyAlignment="1">
      <alignment horizontal="left" vertical="center" wrapText="1"/>
    </xf>
    <xf numFmtId="0" fontId="83" fillId="2" borderId="37" xfId="0" applyFont="1" applyFill="1" applyBorder="1" applyAlignment="1">
      <alignment horizontal="left" vertical="center" wrapText="1"/>
    </xf>
    <xf numFmtId="0" fontId="94" fillId="17" borderId="30" xfId="0" applyFont="1" applyFill="1" applyBorder="1" applyAlignment="1">
      <alignment horizontal="center" vertical="center" wrapText="1"/>
    </xf>
    <xf numFmtId="0" fontId="94" fillId="17" borderId="39" xfId="0" applyFont="1" applyFill="1" applyBorder="1" applyAlignment="1">
      <alignment horizontal="center" vertical="center" wrapText="1"/>
    </xf>
    <xf numFmtId="0" fontId="96" fillId="17" borderId="50" xfId="0" applyFont="1" applyFill="1" applyBorder="1" applyAlignment="1">
      <alignment vertical="center" wrapText="1"/>
    </xf>
    <xf numFmtId="0" fontId="96" fillId="17" borderId="49" xfId="0" applyFont="1" applyFill="1" applyBorder="1" applyAlignment="1">
      <alignment vertical="center" wrapText="1"/>
    </xf>
    <xf numFmtId="0" fontId="96" fillId="17" borderId="1" xfId="0" applyFont="1" applyFill="1" applyBorder="1" applyAlignment="1">
      <alignment vertical="center" wrapText="1"/>
    </xf>
    <xf numFmtId="0" fontId="96" fillId="17" borderId="20" xfId="0" applyFont="1" applyFill="1" applyBorder="1" applyAlignment="1">
      <alignment vertical="center" wrapText="1"/>
    </xf>
    <xf numFmtId="0" fontId="87" fillId="0" borderId="20" xfId="8" applyFont="1" applyBorder="1" applyAlignment="1">
      <alignment horizontal="left" vertical="center" wrapText="1"/>
    </xf>
    <xf numFmtId="0" fontId="87" fillId="0" borderId="3" xfId="8" applyFont="1" applyBorder="1" applyAlignment="1">
      <alignment horizontal="left" vertical="center" wrapText="1"/>
    </xf>
    <xf numFmtId="0" fontId="87" fillId="0" borderId="20" xfId="0" applyFont="1" applyBorder="1" applyAlignment="1">
      <alignment horizontal="left" vertical="center"/>
    </xf>
    <xf numFmtId="0" fontId="87" fillId="0" borderId="3"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4" fontId="87" fillId="0" borderId="20" xfId="0" applyNumberFormat="1" applyFont="1" applyBorder="1" applyAlignment="1">
      <alignment horizontal="right" vertical="center"/>
    </xf>
    <xf numFmtId="4" fontId="87" fillId="0" borderId="3" xfId="0" applyNumberFormat="1" applyFont="1"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87" fillId="0" borderId="20" xfId="0" applyFont="1" applyFill="1" applyBorder="1" applyAlignment="1">
      <alignment horizontal="left" vertical="center" wrapText="1"/>
    </xf>
    <xf numFmtId="0" fontId="87" fillId="0" borderId="21" xfId="8" applyFont="1" applyBorder="1" applyAlignment="1">
      <alignment horizontal="left" vertical="center" wrapText="1"/>
    </xf>
    <xf numFmtId="0" fontId="87" fillId="0" borderId="21" xfId="0" applyFont="1" applyBorder="1" applyAlignment="1">
      <alignment horizontal="left" vertical="center"/>
    </xf>
    <xf numFmtId="4" fontId="87" fillId="0" borderId="21" xfId="0" applyNumberFormat="1" applyFont="1" applyFill="1" applyBorder="1" applyAlignment="1">
      <alignment horizontal="right" vertical="center"/>
    </xf>
    <xf numFmtId="4" fontId="87" fillId="0" borderId="3" xfId="0" applyNumberFormat="1" applyFont="1" applyFill="1" applyBorder="1" applyAlignment="1">
      <alignment horizontal="right" vertical="center"/>
    </xf>
    <xf numFmtId="0" fontId="96" fillId="17" borderId="20" xfId="0" applyFont="1" applyFill="1" applyBorder="1" applyAlignment="1">
      <alignment horizontal="center" vertical="center" textRotation="90" wrapText="1"/>
    </xf>
    <xf numFmtId="0" fontId="96" fillId="17" borderId="4" xfId="0" applyFont="1" applyFill="1" applyBorder="1" applyAlignment="1">
      <alignment horizontal="center" vertical="center" textRotation="90" wrapText="1"/>
    </xf>
    <xf numFmtId="0" fontId="121" fillId="17" borderId="1" xfId="0" applyFont="1" applyFill="1" applyBorder="1" applyAlignment="1">
      <alignment vertical="center" wrapText="1"/>
    </xf>
    <xf numFmtId="0" fontId="121" fillId="17" borderId="20" xfId="0" applyFont="1" applyFill="1" applyBorder="1" applyAlignment="1">
      <alignment vertical="center" wrapText="1"/>
    </xf>
    <xf numFmtId="0" fontId="96" fillId="17" borderId="33" xfId="0" applyFont="1" applyFill="1" applyBorder="1" applyAlignment="1">
      <alignment horizontal="left" vertical="center" wrapText="1"/>
    </xf>
    <xf numFmtId="0" fontId="96" fillId="17" borderId="24" xfId="0" applyFont="1" applyFill="1" applyBorder="1" applyAlignment="1">
      <alignment horizontal="left" vertical="center" wrapText="1"/>
    </xf>
    <xf numFmtId="0" fontId="96" fillId="17" borderId="33" xfId="0" applyFont="1" applyFill="1" applyBorder="1" applyAlignment="1">
      <alignment vertical="center" wrapText="1"/>
    </xf>
    <xf numFmtId="0" fontId="96" fillId="17" borderId="34" xfId="0" applyFont="1" applyFill="1" applyBorder="1" applyAlignment="1">
      <alignment vertical="center" wrapText="1"/>
    </xf>
    <xf numFmtId="0" fontId="94" fillId="17" borderId="38" xfId="0" applyFont="1" applyFill="1" applyBorder="1" applyAlignment="1">
      <alignment horizontal="center" vertical="center" wrapText="1"/>
    </xf>
    <xf numFmtId="0" fontId="96" fillId="17" borderId="22" xfId="0" applyFont="1" applyFill="1" applyBorder="1" applyAlignment="1">
      <alignment vertical="center" wrapText="1"/>
    </xf>
    <xf numFmtId="0" fontId="96" fillId="17" borderId="2" xfId="0" applyFont="1" applyFill="1" applyBorder="1" applyAlignment="1">
      <alignment vertical="center" wrapText="1"/>
    </xf>
    <xf numFmtId="0" fontId="96" fillId="17" borderId="7" xfId="0" applyFont="1" applyFill="1" applyBorder="1" applyAlignment="1">
      <alignment vertical="center" wrapText="1"/>
    </xf>
    <xf numFmtId="0" fontId="0" fillId="0" borderId="4" xfId="0" applyBorder="1" applyAlignment="1">
      <alignment vertical="center" wrapText="1"/>
    </xf>
    <xf numFmtId="0" fontId="87" fillId="0" borderId="21" xfId="0" applyFont="1" applyFill="1" applyBorder="1" applyAlignment="1">
      <alignment horizontal="center" vertical="center" wrapText="1"/>
    </xf>
    <xf numFmtId="0" fontId="87" fillId="0" borderId="3" xfId="0" applyFont="1" applyFill="1" applyBorder="1" applyAlignment="1">
      <alignment horizontal="center" vertical="center" wrapText="1"/>
    </xf>
    <xf numFmtId="0" fontId="27" fillId="0" borderId="21" xfId="0" applyFont="1" applyFill="1" applyBorder="1" applyAlignment="1">
      <alignment horizontal="left" vertical="center" wrapText="1"/>
    </xf>
    <xf numFmtId="4" fontId="23" fillId="0" borderId="15" xfId="0" applyNumberFormat="1" applyFont="1" applyBorder="1" applyAlignment="1">
      <alignment horizontal="right" vertical="center"/>
    </xf>
    <xf numFmtId="0" fontId="104" fillId="0" borderId="31" xfId="0" applyFont="1" applyBorder="1" applyAlignment="1">
      <alignment horizontal="left" vertical="center" wrapText="1"/>
    </xf>
    <xf numFmtId="0" fontId="104" fillId="0" borderId="12" xfId="0" applyFont="1" applyBorder="1" applyAlignment="1">
      <alignment horizontal="left" vertical="center" wrapText="1"/>
    </xf>
    <xf numFmtId="0" fontId="94" fillId="2" borderId="27" xfId="0" applyFont="1" applyFill="1" applyBorder="1" applyAlignment="1">
      <alignment horizontal="left" vertical="center" wrapText="1"/>
    </xf>
    <xf numFmtId="0" fontId="94" fillId="2" borderId="46" xfId="0" applyFont="1" applyFill="1" applyBorder="1" applyAlignment="1">
      <alignment horizontal="left" vertical="center" wrapText="1"/>
    </xf>
    <xf numFmtId="0" fontId="104" fillId="0" borderId="16" xfId="0" applyFont="1" applyBorder="1" applyAlignment="1">
      <alignment horizontal="left" vertical="center" wrapText="1"/>
    </xf>
    <xf numFmtId="0" fontId="41" fillId="0" borderId="20" xfId="0" applyFont="1" applyFill="1" applyBorder="1" applyAlignment="1">
      <alignment horizontal="left" vertical="center" wrapText="1"/>
    </xf>
    <xf numFmtId="0" fontId="87" fillId="0" borderId="4" xfId="0" applyFont="1" applyFill="1" applyBorder="1" applyAlignment="1">
      <alignment horizontal="left" vertical="center" wrapText="1"/>
    </xf>
    <xf numFmtId="0" fontId="79" fillId="0" borderId="20" xfId="8" applyFont="1" applyBorder="1" applyAlignment="1">
      <alignment horizontal="left" vertical="center" wrapText="1"/>
    </xf>
    <xf numFmtId="0" fontId="87" fillId="0" borderId="4" xfId="8" applyFont="1" applyBorder="1" applyAlignment="1">
      <alignment horizontal="left" vertical="center" wrapText="1"/>
    </xf>
    <xf numFmtId="0" fontId="87" fillId="0" borderId="20" xfId="0" applyFont="1" applyFill="1" applyBorder="1" applyAlignment="1">
      <alignment horizontal="left" vertical="center"/>
    </xf>
    <xf numFmtId="0" fontId="87" fillId="0" borderId="4" xfId="0" applyFont="1" applyFill="1" applyBorder="1" applyAlignment="1">
      <alignment horizontal="left" vertical="center"/>
    </xf>
    <xf numFmtId="4" fontId="87" fillId="0" borderId="20" xfId="0" applyNumberFormat="1" applyFont="1" applyFill="1" applyBorder="1" applyAlignment="1">
      <alignment horizontal="right" vertical="center"/>
    </xf>
    <xf numFmtId="4" fontId="87" fillId="0" borderId="4" xfId="0" applyNumberFormat="1" applyFont="1" applyFill="1" applyBorder="1" applyAlignment="1">
      <alignment horizontal="right" vertical="center"/>
    </xf>
    <xf numFmtId="0" fontId="94" fillId="17" borderId="53" xfId="0" applyFont="1" applyFill="1" applyBorder="1" applyAlignment="1">
      <alignment horizontal="left" vertical="center" wrapText="1"/>
    </xf>
    <xf numFmtId="0" fontId="0" fillId="0" borderId="57" xfId="0" applyBorder="1" applyAlignment="1">
      <alignment horizontal="left" vertical="center"/>
    </xf>
    <xf numFmtId="0" fontId="0" fillId="0" borderId="55" xfId="0" applyBorder="1" applyAlignment="1">
      <alignment horizontal="left" vertical="center"/>
    </xf>
    <xf numFmtId="0" fontId="87" fillId="0" borderId="20" xfId="0" applyFont="1" applyFill="1" applyBorder="1" applyAlignment="1">
      <alignment horizontal="center" vertical="center" wrapText="1"/>
    </xf>
    <xf numFmtId="0" fontId="87" fillId="0" borderId="4" xfId="0" applyFont="1" applyFill="1" applyBorder="1" applyAlignment="1">
      <alignment horizontal="center" vertical="center" wrapText="1"/>
    </xf>
    <xf numFmtId="4" fontId="43" fillId="0" borderId="21" xfId="0" applyNumberFormat="1" applyFont="1" applyFill="1" applyBorder="1" applyAlignment="1">
      <alignment horizontal="center" vertical="center"/>
    </xf>
    <xf numFmtId="0" fontId="80" fillId="0" borderId="20" xfId="0" applyFont="1" applyFill="1" applyBorder="1" applyAlignment="1">
      <alignment horizontal="center" vertical="center" wrapText="1"/>
    </xf>
    <xf numFmtId="4" fontId="104" fillId="0" borderId="20" xfId="0" applyNumberFormat="1" applyFont="1" applyFill="1" applyBorder="1" applyAlignment="1">
      <alignment horizontal="right" vertical="center"/>
    </xf>
    <xf numFmtId="0" fontId="104" fillId="0" borderId="3" xfId="0" applyFont="1" applyBorder="1" applyAlignment="1">
      <alignment horizontal="right" vertical="center"/>
    </xf>
    <xf numFmtId="0" fontId="104" fillId="0" borderId="4" xfId="0" applyFont="1" applyBorder="1" applyAlignment="1">
      <alignment horizontal="right" vertical="center"/>
    </xf>
    <xf numFmtId="0" fontId="108" fillId="0" borderId="27" xfId="0" applyFont="1" applyFill="1" applyBorder="1" applyAlignment="1">
      <alignment horizontal="left" vertical="center" wrapText="1"/>
    </xf>
    <xf numFmtId="0" fontId="0" fillId="0" borderId="20" xfId="0" applyBorder="1" applyAlignment="1">
      <alignment vertical="center" wrapText="1"/>
    </xf>
    <xf numFmtId="0" fontId="0" fillId="0" borderId="3" xfId="0" applyBorder="1" applyAlignment="1">
      <alignment vertical="center" wrapText="1"/>
    </xf>
    <xf numFmtId="0" fontId="61" fillId="0" borderId="3" xfId="9" applyFont="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87" fillId="0" borderId="1" xfId="0" applyFont="1" applyFill="1" applyBorder="1" applyAlignment="1">
      <alignment horizontal="left" vertical="center" wrapText="1"/>
    </xf>
    <xf numFmtId="4" fontId="98" fillId="0" borderId="20" xfId="0" applyNumberFormat="1" applyFont="1" applyFill="1" applyBorder="1" applyAlignment="1">
      <alignment horizontal="right" vertical="center"/>
    </xf>
    <xf numFmtId="4" fontId="98" fillId="0" borderId="3" xfId="0" applyNumberFormat="1" applyFont="1" applyFill="1" applyBorder="1" applyAlignment="1">
      <alignment horizontal="right" vertical="center"/>
    </xf>
    <xf numFmtId="0" fontId="81" fillId="0" borderId="20" xfId="0" applyFont="1" applyFill="1" applyBorder="1" applyAlignment="1">
      <alignment horizontal="left" vertical="center" wrapText="1"/>
    </xf>
    <xf numFmtId="0" fontId="82" fillId="0" borderId="3" xfId="0" applyFont="1" applyFill="1" applyBorder="1" applyAlignment="1">
      <alignment horizontal="left" vertical="center" wrapText="1"/>
    </xf>
    <xf numFmtId="0" fontId="116" fillId="0" borderId="20" xfId="9" applyFont="1" applyBorder="1" applyAlignment="1">
      <alignment horizontal="left" vertical="center" wrapText="1"/>
    </xf>
    <xf numFmtId="0" fontId="116" fillId="0" borderId="3" xfId="9" applyFont="1" applyBorder="1" applyAlignment="1">
      <alignment horizontal="left" vertical="center" wrapText="1"/>
    </xf>
    <xf numFmtId="164" fontId="68" fillId="2" borderId="20" xfId="0" applyNumberFormat="1" applyFont="1" applyFill="1" applyBorder="1" applyAlignment="1">
      <alignment vertical="center" wrapText="1"/>
    </xf>
    <xf numFmtId="164" fontId="68" fillId="2" borderId="3" xfId="0" applyNumberFormat="1" applyFont="1" applyFill="1" applyBorder="1" applyAlignment="1">
      <alignment vertical="center" wrapText="1"/>
    </xf>
    <xf numFmtId="164" fontId="68" fillId="2" borderId="4" xfId="0" applyNumberFormat="1" applyFont="1" applyFill="1" applyBorder="1" applyAlignment="1">
      <alignment vertical="center" wrapText="1"/>
    </xf>
    <xf numFmtId="0" fontId="80" fillId="0" borderId="20" xfId="0" applyFont="1" applyFill="1" applyBorder="1" applyAlignment="1">
      <alignment horizontal="left" vertical="center" wrapText="1"/>
    </xf>
    <xf numFmtId="0" fontId="80" fillId="0" borderId="3" xfId="0" applyFont="1" applyFill="1" applyBorder="1" applyAlignment="1">
      <alignment horizontal="left" vertical="center" wrapText="1"/>
    </xf>
    <xf numFmtId="0" fontId="80" fillId="0" borderId="4"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39" fillId="0" borderId="20"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80" fillId="0" borderId="20" xfId="0" applyFont="1" applyFill="1" applyBorder="1" applyAlignment="1">
      <alignment vertical="center" wrapText="1"/>
    </xf>
    <xf numFmtId="0" fontId="13" fillId="0" borderId="20" xfId="0" applyFont="1" applyFill="1" applyBorder="1" applyAlignment="1">
      <alignment horizontal="left" vertical="center" wrapText="1"/>
    </xf>
    <xf numFmtId="0" fontId="104" fillId="0" borderId="20" xfId="8" applyFont="1" applyFill="1" applyBorder="1" applyAlignment="1">
      <alignment horizontal="left" vertical="center" wrapText="1"/>
    </xf>
    <xf numFmtId="0" fontId="104" fillId="0" borderId="3" xfId="0" applyFont="1" applyBorder="1" applyAlignment="1">
      <alignment horizontal="left" vertical="center" wrapText="1"/>
    </xf>
    <xf numFmtId="0" fontId="104" fillId="0" borderId="4" xfId="0" applyFont="1" applyBorder="1" applyAlignment="1">
      <alignment horizontal="left" vertical="center" wrapText="1"/>
    </xf>
    <xf numFmtId="0" fontId="81" fillId="0" borderId="20" xfId="0" applyFont="1" applyFill="1" applyBorder="1" applyAlignment="1">
      <alignment horizontal="center" vertical="center" wrapText="1"/>
    </xf>
    <xf numFmtId="0" fontId="87" fillId="0" borderId="1" xfId="0" applyFont="1" applyBorder="1" applyAlignment="1">
      <alignment horizontal="left" vertical="center" wrapText="1"/>
    </xf>
    <xf numFmtId="0" fontId="98" fillId="0" borderId="20" xfId="9" applyFont="1" applyBorder="1" applyAlignment="1">
      <alignment horizontal="left" vertical="center" wrapText="1"/>
    </xf>
    <xf numFmtId="0" fontId="98" fillId="0" borderId="3" xfId="9" applyFont="1" applyBorder="1" applyAlignment="1">
      <alignment horizontal="left" vertical="center" wrapText="1"/>
    </xf>
    <xf numFmtId="0" fontId="57" fillId="0" borderId="1" xfId="0" applyFont="1" applyFill="1" applyBorder="1" applyAlignment="1">
      <alignment horizontal="left" vertical="center" wrapText="1"/>
    </xf>
    <xf numFmtId="0" fontId="39" fillId="0" borderId="20" xfId="0" applyFont="1" applyFill="1" applyBorder="1" applyAlignment="1">
      <alignment vertical="center" wrapText="1"/>
    </xf>
    <xf numFmtId="0" fontId="46" fillId="0" borderId="20" xfId="0" applyFont="1" applyFill="1" applyBorder="1" applyAlignment="1">
      <alignment horizontal="left" vertical="center" wrapText="1"/>
    </xf>
    <xf numFmtId="0" fontId="87" fillId="0" borderId="20" xfId="0" applyFont="1" applyFill="1" applyBorder="1" applyAlignment="1">
      <alignment vertical="center" wrapText="1"/>
    </xf>
    <xf numFmtId="0" fontId="87" fillId="0" borderId="3" xfId="0" applyFont="1" applyFill="1" applyBorder="1" applyAlignment="1">
      <alignment vertical="center" wrapText="1"/>
    </xf>
    <xf numFmtId="0" fontId="98" fillId="0" borderId="20" xfId="8" applyFont="1" applyBorder="1" applyAlignment="1">
      <alignment horizontal="left" vertical="center" wrapText="1"/>
    </xf>
    <xf numFmtId="0" fontId="98" fillId="0" borderId="3" xfId="8" applyFont="1" applyBorder="1" applyAlignment="1">
      <alignment horizontal="left" vertical="center" wrapText="1"/>
    </xf>
    <xf numFmtId="0" fontId="98" fillId="0" borderId="4" xfId="8" applyFont="1" applyBorder="1" applyAlignment="1">
      <alignment horizontal="left" vertical="center" wrapText="1"/>
    </xf>
    <xf numFmtId="0" fontId="15" fillId="0" borderId="20" xfId="0" applyFont="1" applyFill="1" applyBorder="1" applyAlignment="1">
      <alignment vertical="center" wrapText="1"/>
    </xf>
    <xf numFmtId="4" fontId="42" fillId="0" borderId="20" xfId="0" applyNumberFormat="1" applyFont="1" applyFill="1" applyBorder="1" applyAlignment="1">
      <alignment horizontal="center" vertical="center"/>
    </xf>
    <xf numFmtId="4" fontId="42" fillId="0" borderId="3" xfId="0" applyNumberFormat="1" applyFont="1" applyFill="1" applyBorder="1" applyAlignment="1">
      <alignment horizontal="center" vertical="center"/>
    </xf>
    <xf numFmtId="4" fontId="104" fillId="0" borderId="20" xfId="0" applyNumberFormat="1" applyFont="1" applyBorder="1" applyAlignment="1">
      <alignment horizontal="center" vertical="center" wrapText="1"/>
    </xf>
    <xf numFmtId="0" fontId="104" fillId="0" borderId="3" xfId="0" applyFont="1" applyBorder="1" applyAlignment="1">
      <alignment horizontal="center" vertical="center"/>
    </xf>
    <xf numFmtId="0" fontId="104" fillId="0" borderId="4" xfId="0" applyFont="1" applyBorder="1" applyAlignment="1">
      <alignment horizontal="center" vertical="center"/>
    </xf>
    <xf numFmtId="4" fontId="98" fillId="0" borderId="20" xfId="0" applyNumberFormat="1" applyFont="1" applyBorder="1" applyAlignment="1">
      <alignment horizontal="right" vertical="center"/>
    </xf>
    <xf numFmtId="4" fontId="98" fillId="0" borderId="3" xfId="0" applyNumberFormat="1" applyFont="1" applyBorder="1" applyAlignment="1">
      <alignment horizontal="right" vertical="center"/>
    </xf>
    <xf numFmtId="4" fontId="98" fillId="0" borderId="4" xfId="0" applyNumberFormat="1" applyFont="1" applyBorder="1" applyAlignment="1">
      <alignment horizontal="right" vertical="center"/>
    </xf>
    <xf numFmtId="4" fontId="42" fillId="0" borderId="20" xfId="0" applyNumberFormat="1" applyFont="1" applyBorder="1" applyAlignment="1">
      <alignment horizontal="center" vertical="center"/>
    </xf>
    <xf numFmtId="0" fontId="87" fillId="0" borderId="20" xfId="8" applyFont="1" applyBorder="1" applyAlignment="1">
      <alignment vertical="center" wrapText="1"/>
    </xf>
    <xf numFmtId="0" fontId="87" fillId="0" borderId="3" xfId="0" applyFont="1" applyFill="1" applyBorder="1" applyAlignment="1">
      <alignment horizontal="left" vertical="center"/>
    </xf>
    <xf numFmtId="0" fontId="39" fillId="0" borderId="4" xfId="0" applyFont="1" applyFill="1" applyBorder="1" applyAlignment="1">
      <alignment horizontal="left" vertical="center" wrapText="1"/>
    </xf>
    <xf numFmtId="0" fontId="19" fillId="0" borderId="20" xfId="8" applyFont="1" applyBorder="1" applyAlignment="1">
      <alignment horizontal="left" vertical="center" wrapText="1"/>
    </xf>
    <xf numFmtId="0" fontId="19" fillId="0" borderId="20" xfId="0" applyFont="1" applyBorder="1" applyAlignment="1">
      <alignment horizontal="left" vertical="center"/>
    </xf>
    <xf numFmtId="4" fontId="23" fillId="0" borderId="34" xfId="0" applyNumberFormat="1" applyFont="1" applyBorder="1" applyAlignment="1">
      <alignment horizontal="right" vertical="center"/>
    </xf>
    <xf numFmtId="0" fontId="0" fillId="0" borderId="34" xfId="0" applyBorder="1" applyAlignment="1">
      <alignment horizontal="center" vertical="center"/>
    </xf>
    <xf numFmtId="0" fontId="104" fillId="0" borderId="37" xfId="0" applyFont="1" applyFill="1" applyBorder="1" applyAlignment="1">
      <alignment horizontal="left" vertical="top" wrapText="1"/>
    </xf>
    <xf numFmtId="0" fontId="0" fillId="0" borderId="40" xfId="0" applyBorder="1" applyAlignment="1">
      <alignment horizontal="left" vertical="top" wrapText="1"/>
    </xf>
    <xf numFmtId="0" fontId="0" fillId="0" borderId="16" xfId="0" applyBorder="1" applyAlignment="1">
      <alignment horizontal="left" vertical="top" wrapText="1"/>
    </xf>
    <xf numFmtId="0" fontId="16" fillId="0" borderId="20" xfId="0" applyFont="1" applyFill="1" applyBorder="1" applyAlignment="1">
      <alignment horizontal="left" vertical="center" wrapText="1"/>
    </xf>
    <xf numFmtId="0" fontId="46" fillId="0" borderId="20" xfId="8" applyFont="1" applyBorder="1" applyAlignment="1">
      <alignment horizontal="left" vertical="center" wrapText="1"/>
    </xf>
    <xf numFmtId="0" fontId="104" fillId="0" borderId="20" xfId="0" applyFont="1" applyBorder="1" applyAlignment="1">
      <alignment horizontal="left" vertical="center" wrapText="1"/>
    </xf>
    <xf numFmtId="0" fontId="0" fillId="0" borderId="3" xfId="0" applyBorder="1"/>
    <xf numFmtId="0" fontId="0" fillId="0" borderId="4" xfId="0" applyBorder="1"/>
    <xf numFmtId="0" fontId="70" fillId="0" borderId="20" xfId="0" applyFont="1" applyFill="1" applyBorder="1" applyAlignment="1">
      <alignment horizontal="left" vertical="center" wrapText="1"/>
    </xf>
    <xf numFmtId="0" fontId="70" fillId="0" borderId="3" xfId="0" applyFont="1" applyFill="1" applyBorder="1" applyAlignment="1">
      <alignment horizontal="left" vertical="center" wrapText="1"/>
    </xf>
    <xf numFmtId="0" fontId="87" fillId="2" borderId="40" xfId="0" applyFont="1" applyFill="1" applyBorder="1" applyAlignment="1">
      <alignment horizontal="left" vertical="center" wrapText="1"/>
    </xf>
    <xf numFmtId="164" fontId="40" fillId="2" borderId="20" xfId="0" applyNumberFormat="1" applyFont="1" applyFill="1" applyBorder="1" applyAlignment="1">
      <alignment horizontal="center" vertical="center" wrapText="1"/>
    </xf>
    <xf numFmtId="0" fontId="104" fillId="0" borderId="1" xfId="0" applyFont="1" applyFill="1" applyBorder="1" applyAlignment="1">
      <alignment horizontal="left" vertical="center" wrapText="1"/>
    </xf>
    <xf numFmtId="0" fontId="104" fillId="0" borderId="20" xfId="0" applyFont="1" applyFill="1" applyBorder="1" applyAlignment="1">
      <alignment horizontal="left" vertical="center" wrapText="1"/>
    </xf>
    <xf numFmtId="0" fontId="104" fillId="0" borderId="4" xfId="0" applyFont="1" applyFill="1" applyBorder="1" applyAlignment="1">
      <alignment horizontal="left" vertical="center" wrapText="1"/>
    </xf>
    <xf numFmtId="4" fontId="104" fillId="0" borderId="20" xfId="0" applyNumberFormat="1" applyFont="1" applyFill="1" applyBorder="1" applyAlignment="1">
      <alignment horizontal="center" vertical="center"/>
    </xf>
    <xf numFmtId="4" fontId="40" fillId="0" borderId="20" xfId="0" applyNumberFormat="1" applyFont="1" applyFill="1" applyBorder="1" applyAlignment="1">
      <alignment horizontal="center" vertical="center"/>
    </xf>
    <xf numFmtId="0" fontId="18" fillId="2" borderId="20" xfId="0" applyFont="1" applyFill="1" applyBorder="1" applyAlignment="1">
      <alignment horizontal="left" vertical="center" wrapText="1"/>
    </xf>
    <xf numFmtId="0" fontId="82" fillId="2" borderId="3" xfId="0" applyFont="1" applyFill="1" applyBorder="1" applyAlignment="1">
      <alignment horizontal="left" vertical="center" wrapText="1"/>
    </xf>
    <xf numFmtId="0" fontId="34" fillId="2" borderId="37" xfId="0" applyFont="1" applyFill="1" applyBorder="1" applyAlignment="1">
      <alignment horizontal="left" vertical="center" wrapText="1"/>
    </xf>
    <xf numFmtId="0" fontId="34" fillId="2" borderId="40" xfId="0" applyFont="1" applyFill="1" applyBorder="1" applyAlignment="1">
      <alignment horizontal="left" vertical="center" wrapText="1"/>
    </xf>
    <xf numFmtId="4" fontId="0" fillId="0" borderId="20" xfId="0" applyNumberFormat="1" applyBorder="1" applyAlignment="1">
      <alignment horizontal="right" vertical="center"/>
    </xf>
    <xf numFmtId="4" fontId="0" fillId="0" borderId="3" xfId="0" applyNumberFormat="1" applyBorder="1" applyAlignment="1">
      <alignment horizontal="right" vertical="center"/>
    </xf>
    <xf numFmtId="4" fontId="0" fillId="0" borderId="4" xfId="0" applyNumberFormat="1" applyBorder="1" applyAlignment="1">
      <alignment horizontal="right" vertical="center"/>
    </xf>
    <xf numFmtId="4" fontId="0" fillId="0" borderId="20" xfId="0" applyNumberFormat="1" applyBorder="1" applyAlignment="1">
      <alignment horizontal="center" vertical="center"/>
    </xf>
    <xf numFmtId="4" fontId="0" fillId="0" borderId="3" xfId="0" applyNumberFormat="1" applyBorder="1" applyAlignment="1">
      <alignment horizontal="center" vertical="center"/>
    </xf>
    <xf numFmtId="4" fontId="0" fillId="0" borderId="4" xfId="0" applyNumberFormat="1" applyBorder="1" applyAlignment="1">
      <alignment horizontal="center" vertical="center"/>
    </xf>
    <xf numFmtId="0" fontId="28" fillId="2" borderId="37" xfId="0" applyFont="1" applyFill="1" applyBorder="1" applyAlignment="1">
      <alignment horizontal="left" vertical="center" wrapText="1"/>
    </xf>
    <xf numFmtId="0" fontId="28" fillId="2" borderId="16" xfId="0" applyFont="1" applyFill="1" applyBorder="1" applyAlignment="1">
      <alignment horizontal="left" vertical="center" wrapText="1"/>
    </xf>
    <xf numFmtId="4" fontId="42" fillId="0" borderId="20" xfId="0" applyNumberFormat="1" applyFont="1" applyFill="1" applyBorder="1" applyAlignment="1">
      <alignment horizontal="center" vertical="center" wrapText="1"/>
    </xf>
    <xf numFmtId="4" fontId="42" fillId="0" borderId="3" xfId="0" applyNumberFormat="1" applyFont="1" applyFill="1" applyBorder="1" applyAlignment="1">
      <alignment horizontal="center" vertical="center" wrapText="1"/>
    </xf>
    <xf numFmtId="4" fontId="42" fillId="0" borderId="4" xfId="0" applyNumberFormat="1" applyFont="1" applyFill="1" applyBorder="1" applyAlignment="1">
      <alignment horizontal="center" vertical="center" wrapText="1"/>
    </xf>
    <xf numFmtId="4" fontId="87" fillId="0" borderId="20" xfId="0" applyNumberFormat="1" applyFont="1" applyFill="1" applyBorder="1" applyAlignment="1">
      <alignment horizontal="right" vertical="center" wrapText="1"/>
    </xf>
    <xf numFmtId="4" fontId="87" fillId="0" borderId="3" xfId="0" applyNumberFormat="1" applyFont="1" applyFill="1" applyBorder="1" applyAlignment="1">
      <alignment horizontal="right" vertical="center" wrapText="1"/>
    </xf>
    <xf numFmtId="4" fontId="87" fillId="0" borderId="4" xfId="0" applyNumberFormat="1" applyFont="1" applyFill="1" applyBorder="1" applyAlignment="1">
      <alignment horizontal="right" vertical="center" wrapText="1"/>
    </xf>
    <xf numFmtId="0" fontId="84" fillId="2" borderId="37" xfId="0" applyFont="1" applyFill="1" applyBorder="1" applyAlignment="1">
      <alignment horizontal="left" vertical="center" wrapText="1"/>
    </xf>
    <xf numFmtId="0" fontId="84" fillId="2" borderId="16" xfId="0" applyFont="1" applyFill="1" applyBorder="1" applyAlignment="1">
      <alignment horizontal="left" vertical="center" wrapText="1"/>
    </xf>
    <xf numFmtId="0" fontId="72" fillId="2" borderId="37" xfId="0" applyFont="1" applyFill="1" applyBorder="1" applyAlignment="1">
      <alignment horizontal="left" vertical="center" wrapText="1"/>
    </xf>
    <xf numFmtId="0" fontId="87" fillId="0" borderId="4" xfId="0" applyFont="1" applyBorder="1" applyAlignment="1">
      <alignment horizontal="left" vertical="center"/>
    </xf>
    <xf numFmtId="0" fontId="98" fillId="0" borderId="20" xfId="9" applyFont="1" applyBorder="1" applyAlignment="1">
      <alignment horizontal="center" vertical="center" wrapText="1"/>
    </xf>
    <xf numFmtId="0" fontId="98" fillId="0" borderId="3" xfId="9" applyFont="1" applyBorder="1" applyAlignment="1">
      <alignment horizontal="center" vertical="center" wrapText="1"/>
    </xf>
    <xf numFmtId="0" fontId="98" fillId="0" borderId="4" xfId="9" applyFont="1" applyBorder="1" applyAlignment="1">
      <alignment horizontal="center" vertical="center" wrapText="1"/>
    </xf>
    <xf numFmtId="0" fontId="116" fillId="0" borderId="20" xfId="9" applyFont="1" applyBorder="1" applyAlignment="1">
      <alignment horizontal="center" vertical="center" wrapText="1"/>
    </xf>
    <xf numFmtId="0" fontId="116" fillId="0" borderId="3" xfId="9" applyFont="1" applyBorder="1" applyAlignment="1">
      <alignment horizontal="center" vertical="center" wrapText="1"/>
    </xf>
    <xf numFmtId="0" fontId="116" fillId="0" borderId="4" xfId="9" applyFont="1" applyBorder="1" applyAlignment="1">
      <alignment horizontal="center" vertical="center" wrapText="1"/>
    </xf>
    <xf numFmtId="4" fontId="98" fillId="0" borderId="20" xfId="0" applyNumberFormat="1" applyFont="1" applyFill="1" applyBorder="1" applyAlignment="1">
      <alignment horizontal="center" vertical="center"/>
    </xf>
    <xf numFmtId="4" fontId="98" fillId="0" borderId="3" xfId="0" applyNumberFormat="1" applyFont="1" applyFill="1" applyBorder="1" applyAlignment="1">
      <alignment horizontal="center" vertical="center"/>
    </xf>
    <xf numFmtId="4" fontId="98" fillId="0" borderId="4" xfId="0" applyNumberFormat="1" applyFont="1" applyFill="1" applyBorder="1" applyAlignment="1">
      <alignment horizontal="center" vertical="center"/>
    </xf>
    <xf numFmtId="4" fontId="104" fillId="0" borderId="3" xfId="0" applyNumberFormat="1" applyFont="1" applyFill="1" applyBorder="1" applyAlignment="1">
      <alignment horizontal="center" vertical="center"/>
    </xf>
    <xf numFmtId="4" fontId="104" fillId="0" borderId="4" xfId="0" applyNumberFormat="1" applyFont="1" applyFill="1" applyBorder="1" applyAlignment="1">
      <alignment horizontal="center" vertical="center"/>
    </xf>
    <xf numFmtId="0" fontId="104" fillId="0" borderId="20" xfId="0" applyFont="1" applyFill="1" applyBorder="1" applyAlignment="1">
      <alignment horizontal="center" vertical="center" wrapText="1"/>
    </xf>
    <xf numFmtId="0" fontId="104" fillId="0" borderId="3" xfId="0" applyFont="1" applyFill="1" applyBorder="1" applyAlignment="1">
      <alignment horizontal="center" vertical="center" wrapText="1"/>
    </xf>
    <xf numFmtId="0" fontId="104" fillId="0" borderId="4" xfId="0" applyFont="1" applyFill="1" applyBorder="1" applyAlignment="1">
      <alignment horizontal="center" vertical="center" wrapText="1"/>
    </xf>
    <xf numFmtId="0" fontId="104" fillId="0" borderId="2" xfId="9"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xf numFmtId="0" fontId="0" fillId="0" borderId="4" xfId="0" applyBorder="1" applyAlignment="1"/>
    <xf numFmtId="4" fontId="41" fillId="0" borderId="20" xfId="0" applyNumberFormat="1" applyFont="1" applyFill="1" applyBorder="1" applyAlignment="1">
      <alignment horizontal="center" vertical="center"/>
    </xf>
    <xf numFmtId="0" fontId="104" fillId="0" borderId="3" xfId="0" applyFont="1" applyFill="1" applyBorder="1" applyAlignment="1">
      <alignment horizontal="left" vertical="center" wrapText="1"/>
    </xf>
    <xf numFmtId="0" fontId="98" fillId="0" borderId="20" xfId="0" applyFont="1" applyBorder="1" applyAlignment="1">
      <alignment horizontal="left" vertical="center" wrapText="1"/>
    </xf>
    <xf numFmtId="0" fontId="98" fillId="0" borderId="4" xfId="0" applyFont="1" applyBorder="1" applyAlignment="1">
      <alignment horizontal="left" vertical="center" wrapText="1"/>
    </xf>
    <xf numFmtId="0" fontId="94" fillId="5" borderId="77" xfId="0" applyFont="1" applyFill="1" applyBorder="1" applyAlignment="1">
      <alignment horizontal="center" vertical="center" wrapText="1"/>
    </xf>
    <xf numFmtId="0" fontId="94" fillId="5" borderId="44" xfId="0" applyFont="1" applyFill="1" applyBorder="1" applyAlignment="1">
      <alignment horizontal="center" vertical="center" wrapText="1"/>
    </xf>
    <xf numFmtId="0" fontId="94" fillId="5" borderId="63" xfId="0" applyFont="1" applyFill="1" applyBorder="1" applyAlignment="1">
      <alignment horizontal="center" vertical="center" wrapText="1"/>
    </xf>
    <xf numFmtId="0" fontId="96" fillId="5" borderId="79" xfId="0" applyFont="1" applyFill="1" applyBorder="1" applyAlignment="1">
      <alignment horizontal="left" vertical="center" wrapText="1"/>
    </xf>
    <xf numFmtId="0" fontId="96" fillId="5" borderId="27" xfId="0" applyFont="1" applyFill="1" applyBorder="1" applyAlignment="1">
      <alignment horizontal="left" vertical="center" wrapText="1"/>
    </xf>
    <xf numFmtId="0" fontId="96" fillId="5" borderId="47" xfId="0" applyFont="1" applyFill="1" applyBorder="1" applyAlignment="1">
      <alignment horizontal="left" vertical="center" wrapText="1"/>
    </xf>
    <xf numFmtId="0" fontId="96" fillId="5" borderId="15" xfId="0" applyFont="1" applyFill="1" applyBorder="1" applyAlignment="1">
      <alignment horizontal="left" vertical="center" wrapText="1"/>
    </xf>
    <xf numFmtId="0" fontId="96" fillId="5" borderId="60" xfId="0" applyFont="1" applyFill="1" applyBorder="1" applyAlignment="1">
      <alignment horizontal="left" vertical="center" wrapText="1"/>
    </xf>
    <xf numFmtId="0" fontId="96" fillId="5" borderId="16" xfId="0" applyFont="1" applyFill="1" applyBorder="1" applyAlignment="1">
      <alignment horizontal="left" vertical="center" wrapText="1"/>
    </xf>
    <xf numFmtId="0" fontId="94" fillId="5" borderId="30" xfId="0" applyFont="1" applyFill="1" applyBorder="1" applyAlignment="1">
      <alignment horizontal="center" vertical="center" wrapText="1"/>
    </xf>
    <xf numFmtId="0" fontId="94" fillId="5" borderId="5" xfId="0" applyFont="1" applyFill="1" applyBorder="1" applyAlignment="1">
      <alignment horizontal="center" vertical="center" wrapText="1"/>
    </xf>
    <xf numFmtId="0" fontId="12" fillId="0" borderId="47"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21"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21" xfId="10" applyFont="1" applyBorder="1" applyAlignment="1">
      <alignment horizontal="left" vertical="center" wrapText="1"/>
    </xf>
    <xf numFmtId="0" fontId="12" fillId="0" borderId="3" xfId="10" applyFont="1" applyBorder="1" applyAlignment="1">
      <alignment horizontal="left" vertical="center" wrapText="1"/>
    </xf>
    <xf numFmtId="0" fontId="12" fillId="0" borderId="4" xfId="10" applyFont="1" applyBorder="1" applyAlignment="1">
      <alignment horizontal="left" vertical="center" wrapText="1"/>
    </xf>
    <xf numFmtId="4" fontId="96" fillId="5" borderId="21" xfId="0" applyNumberFormat="1" applyFont="1" applyFill="1" applyBorder="1" applyAlignment="1">
      <alignment horizontal="left" vertical="center" wrapText="1"/>
    </xf>
    <xf numFmtId="4" fontId="96" fillId="5" borderId="4" xfId="0" applyNumberFormat="1" applyFont="1" applyFill="1" applyBorder="1" applyAlignment="1">
      <alignment horizontal="left" vertical="center" wrapText="1"/>
    </xf>
    <xf numFmtId="4" fontId="137" fillId="5" borderId="21" xfId="0" applyNumberFormat="1" applyFont="1" applyFill="1" applyBorder="1" applyAlignment="1">
      <alignment horizontal="center" vertical="center" wrapText="1"/>
    </xf>
    <xf numFmtId="4" fontId="137" fillId="5" borderId="4" xfId="0" applyNumberFormat="1" applyFont="1" applyFill="1" applyBorder="1" applyAlignment="1">
      <alignment horizontal="center" vertical="center" wrapText="1"/>
    </xf>
    <xf numFmtId="0" fontId="96" fillId="5" borderId="21" xfId="0" applyFont="1" applyFill="1" applyBorder="1" applyAlignment="1">
      <alignment horizontal="left" vertical="center" wrapText="1"/>
    </xf>
    <xf numFmtId="0" fontId="96" fillId="5" borderId="4" xfId="0" applyFont="1" applyFill="1" applyBorder="1" applyAlignment="1">
      <alignment horizontal="left" vertical="center" wrapText="1"/>
    </xf>
    <xf numFmtId="0" fontId="96" fillId="5" borderId="66" xfId="0" applyFont="1" applyFill="1" applyBorder="1" applyAlignment="1">
      <alignment horizontal="left" vertical="center" wrapText="1"/>
    </xf>
    <xf numFmtId="0" fontId="96" fillId="5" borderId="6" xfId="0" applyFont="1" applyFill="1" applyBorder="1" applyAlignment="1">
      <alignment horizontal="left" vertical="center" wrapText="1"/>
    </xf>
    <xf numFmtId="0" fontId="96" fillId="5" borderId="42" xfId="0" applyFont="1" applyFill="1" applyBorder="1" applyAlignment="1">
      <alignment horizontal="left" vertical="center" wrapText="1"/>
    </xf>
    <xf numFmtId="0" fontId="96" fillId="5" borderId="24" xfId="0" applyFont="1" applyFill="1" applyBorder="1" applyAlignment="1">
      <alignment horizontal="left" vertical="center" wrapText="1"/>
    </xf>
    <xf numFmtId="0" fontId="96" fillId="5" borderId="47" xfId="0" applyFont="1" applyFill="1" applyBorder="1" applyAlignment="1">
      <alignment horizontal="center" vertical="center" textRotation="90" wrapText="1"/>
    </xf>
    <xf numFmtId="0" fontId="96" fillId="5" borderId="15" xfId="0" applyFont="1" applyFill="1" applyBorder="1" applyAlignment="1">
      <alignment horizontal="center" vertical="center" textRotation="90" wrapText="1"/>
    </xf>
    <xf numFmtId="0" fontId="121" fillId="5" borderId="21" xfId="0" applyFont="1" applyFill="1" applyBorder="1" applyAlignment="1">
      <alignment horizontal="left" vertical="center" wrapText="1"/>
    </xf>
    <xf numFmtId="0" fontId="121" fillId="5" borderId="4" xfId="0" applyFont="1" applyFill="1" applyBorder="1" applyAlignment="1">
      <alignment horizontal="left" vertical="center" wrapText="1"/>
    </xf>
    <xf numFmtId="4" fontId="12" fillId="0" borderId="42" xfId="0" applyNumberFormat="1" applyFont="1" applyFill="1" applyBorder="1" applyAlignment="1">
      <alignment horizontal="right" vertical="center"/>
    </xf>
    <xf numFmtId="4" fontId="12" fillId="0" borderId="34" xfId="0" applyNumberFormat="1" applyFont="1" applyFill="1" applyBorder="1" applyAlignment="1">
      <alignment horizontal="right" vertical="center"/>
    </xf>
    <xf numFmtId="4" fontId="12" fillId="0" borderId="24" xfId="0" applyNumberFormat="1" applyFont="1" applyFill="1" applyBorder="1" applyAlignment="1">
      <alignment horizontal="right" vertical="center"/>
    </xf>
    <xf numFmtId="4" fontId="12" fillId="0" borderId="60" xfId="0" applyNumberFormat="1" applyFont="1" applyFill="1" applyBorder="1" applyAlignment="1">
      <alignment vertical="center"/>
    </xf>
    <xf numFmtId="4" fontId="0" fillId="0" borderId="40" xfId="0" applyNumberFormat="1" applyBorder="1" applyAlignment="1">
      <alignment vertical="center"/>
    </xf>
    <xf numFmtId="4" fontId="0" fillId="0" borderId="16" xfId="0" applyNumberFormat="1" applyBorder="1" applyAlignment="1">
      <alignment vertical="center"/>
    </xf>
    <xf numFmtId="10" fontId="12" fillId="0" borderId="42" xfId="0" applyNumberFormat="1" applyFont="1" applyFill="1" applyBorder="1" applyAlignment="1">
      <alignment horizontal="center" vertical="center"/>
    </xf>
    <xf numFmtId="10" fontId="12" fillId="0" borderId="34" xfId="0" applyNumberFormat="1" applyFont="1" applyFill="1" applyBorder="1" applyAlignment="1">
      <alignment horizontal="center" vertical="center"/>
    </xf>
    <xf numFmtId="10" fontId="12" fillId="0" borderId="24" xfId="0" applyNumberFormat="1" applyFont="1" applyFill="1" applyBorder="1" applyAlignment="1">
      <alignment horizontal="center" vertical="center"/>
    </xf>
    <xf numFmtId="0" fontId="12" fillId="0" borderId="42"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21"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4" fontId="12" fillId="0" borderId="21" xfId="0" applyNumberFormat="1" applyFont="1" applyBorder="1" applyAlignment="1">
      <alignment horizontal="right" vertical="center"/>
    </xf>
    <xf numFmtId="4" fontId="12" fillId="0" borderId="3" xfId="0" applyNumberFormat="1" applyFont="1" applyBorder="1" applyAlignment="1">
      <alignment horizontal="right" vertical="center"/>
    </xf>
    <xf numFmtId="4" fontId="12" fillId="0" borderId="4" xfId="0" applyNumberFormat="1" applyFont="1" applyBorder="1" applyAlignment="1">
      <alignment horizontal="right" vertical="center"/>
    </xf>
    <xf numFmtId="4" fontId="104" fillId="0" borderId="21" xfId="0" applyNumberFormat="1" applyFont="1" applyBorder="1" applyAlignment="1">
      <alignment horizontal="left" vertical="center"/>
    </xf>
    <xf numFmtId="4" fontId="104" fillId="0" borderId="3" xfId="0" applyNumberFormat="1" applyFont="1" applyBorder="1" applyAlignment="1">
      <alignment horizontal="left" vertical="center"/>
    </xf>
    <xf numFmtId="4" fontId="104" fillId="0" borderId="4" xfId="0" applyNumberFormat="1" applyFont="1" applyBorder="1" applyAlignment="1">
      <alignment horizontal="left" vertical="center"/>
    </xf>
    <xf numFmtId="0" fontId="104" fillId="0" borderId="21" xfId="0" applyFont="1" applyBorder="1" applyAlignment="1">
      <alignment horizontal="left" vertical="center" wrapText="1"/>
    </xf>
    <xf numFmtId="0" fontId="12" fillId="0" borderId="60" xfId="0" applyFont="1" applyFill="1" applyBorder="1" applyAlignment="1">
      <alignment horizontal="left" vertical="center" wrapText="1"/>
    </xf>
    <xf numFmtId="0" fontId="12" fillId="0" borderId="40" xfId="0" applyFont="1" applyFill="1" applyBorder="1" applyAlignment="1">
      <alignment horizontal="left" vertical="center" wrapText="1"/>
    </xf>
    <xf numFmtId="0" fontId="12" fillId="0" borderId="16" xfId="0" applyFont="1" applyFill="1" applyBorder="1" applyAlignment="1">
      <alignment horizontal="left" vertical="center" wrapText="1"/>
    </xf>
    <xf numFmtId="4" fontId="12" fillId="0" borderId="33" xfId="0" applyNumberFormat="1" applyFont="1" applyFill="1" applyBorder="1" applyAlignment="1">
      <alignment horizontal="right" vertical="center"/>
    </xf>
    <xf numFmtId="10" fontId="12" fillId="0" borderId="33" xfId="0" applyNumberFormat="1" applyFont="1" applyFill="1" applyBorder="1" applyAlignment="1">
      <alignment horizontal="center" vertical="center"/>
    </xf>
    <xf numFmtId="0" fontId="12" fillId="0" borderId="33" xfId="0" applyFont="1" applyFill="1" applyBorder="1" applyAlignment="1">
      <alignment horizontal="left" vertical="center" wrapText="1"/>
    </xf>
    <xf numFmtId="0" fontId="12" fillId="0" borderId="50"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20" xfId="0" applyFont="1" applyFill="1" applyBorder="1" applyAlignment="1">
      <alignment horizontal="left" vertical="center" wrapText="1"/>
    </xf>
    <xf numFmtId="0" fontId="12" fillId="0" borderId="20" xfId="10" applyFont="1" applyBorder="1" applyAlignment="1">
      <alignment horizontal="left" vertical="center" wrapText="1"/>
    </xf>
    <xf numFmtId="0" fontId="12" fillId="0" borderId="20" xfId="0" applyFont="1" applyBorder="1" applyAlignment="1">
      <alignment horizontal="left" vertical="center"/>
    </xf>
    <xf numFmtId="0" fontId="12" fillId="0" borderId="1" xfId="0" applyFont="1" applyFill="1" applyBorder="1" applyAlignment="1">
      <alignment horizontal="right" vertical="center" wrapText="1"/>
    </xf>
    <xf numFmtId="0" fontId="12" fillId="0" borderId="1" xfId="0" applyFont="1" applyFill="1" applyBorder="1" applyAlignment="1">
      <alignment horizontal="left" vertical="center" wrapText="1"/>
    </xf>
    <xf numFmtId="0" fontId="12" fillId="0" borderId="56" xfId="0" applyFont="1" applyFill="1" applyBorder="1" applyAlignment="1">
      <alignment horizontal="left" vertical="center" wrapText="1"/>
    </xf>
    <xf numFmtId="0" fontId="12" fillId="0" borderId="59" xfId="0" applyFont="1" applyFill="1" applyBorder="1" applyAlignment="1">
      <alignment horizontal="left" vertical="center" wrapText="1"/>
    </xf>
    <xf numFmtId="0" fontId="12" fillId="0" borderId="46" xfId="0" applyFont="1" applyFill="1" applyBorder="1" applyAlignment="1">
      <alignment horizontal="left" vertical="center" wrapText="1"/>
    </xf>
    <xf numFmtId="0" fontId="12" fillId="0" borderId="50" xfId="0" applyFont="1" applyFill="1" applyBorder="1" applyAlignment="1">
      <alignment horizontal="center" vertical="center"/>
    </xf>
    <xf numFmtId="4" fontId="12" fillId="0" borderId="37" xfId="0" applyNumberFormat="1" applyFont="1" applyFill="1" applyBorder="1" applyAlignment="1">
      <alignment horizontal="right" vertical="center"/>
    </xf>
    <xf numFmtId="4" fontId="12" fillId="0" borderId="40" xfId="0" applyNumberFormat="1" applyFont="1" applyFill="1" applyBorder="1" applyAlignment="1">
      <alignment horizontal="right" vertical="center"/>
    </xf>
    <xf numFmtId="4" fontId="12" fillId="0" borderId="16" xfId="0" applyNumberFormat="1" applyFont="1" applyFill="1" applyBorder="1" applyAlignment="1">
      <alignment horizontal="right" vertical="center"/>
    </xf>
    <xf numFmtId="0" fontId="104" fillId="0" borderId="33" xfId="0" applyFont="1" applyFill="1" applyBorder="1" applyAlignment="1">
      <alignment horizontal="left" vertical="center" wrapText="1"/>
    </xf>
    <xf numFmtId="0" fontId="104" fillId="0" borderId="34" xfId="0" applyFont="1" applyFill="1" applyBorder="1" applyAlignment="1">
      <alignment horizontal="left" vertical="center" wrapText="1"/>
    </xf>
    <xf numFmtId="4" fontId="12" fillId="0" borderId="20" xfId="0" applyNumberFormat="1" applyFont="1" applyBorder="1" applyAlignment="1">
      <alignment horizontal="right" vertical="center"/>
    </xf>
    <xf numFmtId="4" fontId="104" fillId="0" borderId="20" xfId="0" applyNumberFormat="1" applyFont="1" applyBorder="1" applyAlignment="1">
      <alignment horizontal="center" vertical="center"/>
    </xf>
    <xf numFmtId="4" fontId="104" fillId="0" borderId="3" xfId="0" applyNumberFormat="1" applyFont="1" applyBorder="1" applyAlignment="1">
      <alignment horizontal="center" vertical="center"/>
    </xf>
    <xf numFmtId="4" fontId="104" fillId="0" borderId="4" xfId="0" applyNumberFormat="1" applyFont="1" applyBorder="1" applyAlignment="1">
      <alignment horizontal="center" vertical="center"/>
    </xf>
    <xf numFmtId="0" fontId="12" fillId="0" borderId="37" xfId="0" applyFont="1" applyFill="1" applyBorder="1" applyAlignment="1">
      <alignment horizontal="left" vertical="center" wrapText="1"/>
    </xf>
    <xf numFmtId="4" fontId="12" fillId="0" borderId="33" xfId="0" applyNumberFormat="1" applyFont="1" applyFill="1" applyBorder="1" applyAlignment="1">
      <alignment horizontal="center" vertical="center"/>
    </xf>
    <xf numFmtId="4" fontId="12" fillId="0" borderId="34" xfId="0" applyNumberFormat="1" applyFont="1" applyFill="1" applyBorder="1" applyAlignment="1">
      <alignment horizontal="center" vertical="center"/>
    </xf>
    <xf numFmtId="4" fontId="12" fillId="0" borderId="24" xfId="0" applyNumberFormat="1" applyFont="1" applyFill="1" applyBorder="1" applyAlignment="1">
      <alignment horizontal="center" vertical="center"/>
    </xf>
    <xf numFmtId="4" fontId="104" fillId="0" borderId="20" xfId="0" applyNumberFormat="1" applyFont="1" applyBorder="1" applyAlignment="1">
      <alignment horizontal="left" vertical="center"/>
    </xf>
    <xf numFmtId="0" fontId="12" fillId="0" borderId="20"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04" fillId="0" borderId="20" xfId="10" applyFont="1" applyBorder="1" applyAlignment="1">
      <alignment horizontal="left" vertical="center" wrapText="1"/>
    </xf>
    <xf numFmtId="0" fontId="104" fillId="0" borderId="3" xfId="10" applyFont="1" applyBorder="1" applyAlignment="1">
      <alignment horizontal="left" vertical="center" wrapText="1"/>
    </xf>
    <xf numFmtId="0" fontId="104" fillId="0" borderId="4" xfId="10" applyFont="1" applyBorder="1" applyAlignment="1">
      <alignment horizontal="left" vertical="center" wrapText="1"/>
    </xf>
    <xf numFmtId="0" fontId="6" fillId="0" borderId="33" xfId="0" applyFont="1" applyFill="1" applyBorder="1" applyAlignment="1">
      <alignment horizontal="left" vertical="center" wrapText="1"/>
    </xf>
    <xf numFmtId="0" fontId="12" fillId="0" borderId="20" xfId="0" applyFont="1" applyBorder="1" applyAlignment="1">
      <alignment horizontal="center" vertical="center"/>
    </xf>
    <xf numFmtId="0" fontId="12" fillId="0" borderId="4" xfId="0" applyFont="1" applyBorder="1" applyAlignment="1">
      <alignment horizontal="center" vertical="center"/>
    </xf>
    <xf numFmtId="4" fontId="104" fillId="0" borderId="20" xfId="0" applyNumberFormat="1" applyFont="1" applyFill="1" applyBorder="1" applyAlignment="1">
      <alignment vertical="center"/>
    </xf>
    <xf numFmtId="4" fontId="104" fillId="0" borderId="4" xfId="0" applyNumberFormat="1" applyFont="1" applyFill="1" applyBorder="1" applyAlignment="1">
      <alignment vertical="center"/>
    </xf>
    <xf numFmtId="4" fontId="104" fillId="0" borderId="20" xfId="0" applyNumberFormat="1" applyFont="1" applyFill="1" applyBorder="1" applyAlignment="1">
      <alignment horizontal="left" vertical="center"/>
    </xf>
    <xf numFmtId="4" fontId="104" fillId="0" borderId="4" xfId="0" applyNumberFormat="1" applyFont="1" applyFill="1" applyBorder="1" applyAlignment="1">
      <alignment horizontal="left" vertical="center"/>
    </xf>
    <xf numFmtId="4" fontId="104" fillId="0" borderId="3" xfId="0" applyNumberFormat="1" applyFont="1" applyFill="1" applyBorder="1" applyAlignment="1">
      <alignment horizontal="right" vertical="center"/>
    </xf>
    <xf numFmtId="4" fontId="104" fillId="0" borderId="4" xfId="0" applyNumberFormat="1" applyFont="1" applyFill="1" applyBorder="1" applyAlignment="1">
      <alignment horizontal="right" vertical="center"/>
    </xf>
    <xf numFmtId="4" fontId="104" fillId="0" borderId="3" xfId="0" applyNumberFormat="1" applyFont="1" applyFill="1" applyBorder="1" applyAlignment="1">
      <alignment horizontal="left" vertical="center"/>
    </xf>
    <xf numFmtId="4" fontId="118" fillId="0" borderId="50" xfId="0" applyNumberFormat="1" applyFont="1" applyFill="1" applyBorder="1" applyAlignment="1">
      <alignment horizontal="right" vertical="center"/>
    </xf>
    <xf numFmtId="4" fontId="118" fillId="0" borderId="15" xfId="0" applyNumberFormat="1" applyFont="1" applyFill="1" applyBorder="1" applyAlignment="1">
      <alignment horizontal="right" vertical="center"/>
    </xf>
    <xf numFmtId="0" fontId="9" fillId="0" borderId="20" xfId="0" applyFont="1" applyFill="1" applyBorder="1" applyAlignment="1">
      <alignment horizontal="left" vertical="center" wrapText="1"/>
    </xf>
    <xf numFmtId="4" fontId="104" fillId="0" borderId="20" xfId="0" applyNumberFormat="1" applyFont="1" applyFill="1" applyBorder="1" applyAlignment="1">
      <alignment horizontal="left" vertical="center" wrapText="1"/>
    </xf>
    <xf numFmtId="4" fontId="104" fillId="0" borderId="4" xfId="0" applyNumberFormat="1" applyFont="1" applyFill="1" applyBorder="1" applyAlignment="1">
      <alignment horizontal="left" vertical="center" wrapText="1"/>
    </xf>
    <xf numFmtId="0" fontId="12" fillId="0" borderId="20" xfId="0" applyFont="1" applyFill="1" applyBorder="1" applyAlignment="1">
      <alignment horizontal="left" vertical="center"/>
    </xf>
    <xf numFmtId="0" fontId="0" fillId="0" borderId="4" xfId="0" applyFill="1" applyBorder="1" applyAlignment="1">
      <alignment horizontal="left" vertical="center" wrapText="1"/>
    </xf>
    <xf numFmtId="0" fontId="104" fillId="0" borderId="20" xfId="10" applyFont="1" applyFill="1" applyBorder="1" applyAlignment="1">
      <alignment horizontal="left" vertical="center" wrapText="1"/>
    </xf>
    <xf numFmtId="0" fontId="104" fillId="0" borderId="4" xfId="10" applyFont="1" applyFill="1" applyBorder="1" applyAlignment="1">
      <alignment horizontal="left" vertical="center" wrapText="1"/>
    </xf>
    <xf numFmtId="0" fontId="104" fillId="0" borderId="20" xfId="0" applyFont="1" applyFill="1" applyBorder="1" applyAlignment="1">
      <alignment horizontal="left" vertical="center"/>
    </xf>
    <xf numFmtId="0" fontId="104" fillId="0" borderId="4" xfId="0" applyFont="1" applyFill="1" applyBorder="1" applyAlignment="1">
      <alignment horizontal="left" vertical="center"/>
    </xf>
    <xf numFmtId="0" fontId="12" fillId="0" borderId="20" xfId="10" applyFont="1" applyFill="1" applyBorder="1" applyAlignment="1">
      <alignment horizontal="left" vertical="center" wrapText="1"/>
    </xf>
    <xf numFmtId="0" fontId="12" fillId="0" borderId="3" xfId="10" applyFont="1" applyFill="1" applyBorder="1" applyAlignment="1">
      <alignment horizontal="left" vertical="center" wrapText="1"/>
    </xf>
    <xf numFmtId="0" fontId="12" fillId="0" borderId="4" xfId="10" applyFont="1" applyFill="1" applyBorder="1" applyAlignment="1">
      <alignment horizontal="left" vertical="center" wrapText="1"/>
    </xf>
    <xf numFmtId="0" fontId="12" fillId="0" borderId="50" xfId="10" applyFont="1" applyFill="1" applyBorder="1" applyAlignment="1">
      <alignment horizontal="center" vertical="center" wrapText="1"/>
    </xf>
    <xf numFmtId="0" fontId="12" fillId="0" borderId="15" xfId="10" applyFont="1" applyFill="1" applyBorder="1" applyAlignment="1">
      <alignment horizontal="center" vertical="center" wrapText="1"/>
    </xf>
    <xf numFmtId="0" fontId="98" fillId="0" borderId="3" xfId="10" applyFont="1" applyBorder="1" applyAlignment="1">
      <alignment horizontal="left" vertical="center" wrapText="1"/>
    </xf>
    <xf numFmtId="0" fontId="98" fillId="0" borderId="4" xfId="10" applyFont="1" applyBorder="1" applyAlignment="1">
      <alignment horizontal="left" vertical="center" wrapText="1"/>
    </xf>
    <xf numFmtId="0" fontId="7" fillId="0" borderId="20" xfId="10" applyFont="1" applyFill="1" applyBorder="1" applyAlignment="1">
      <alignment horizontal="left" vertical="center" wrapText="1"/>
    </xf>
    <xf numFmtId="10" fontId="104" fillId="0" borderId="33" xfId="0" applyNumberFormat="1" applyFont="1" applyFill="1" applyBorder="1" applyAlignment="1">
      <alignment horizontal="center" vertical="center"/>
    </xf>
    <xf numFmtId="10" fontId="104" fillId="0" borderId="24" xfId="0" applyNumberFormat="1" applyFont="1" applyFill="1" applyBorder="1" applyAlignment="1">
      <alignment horizontal="center" vertical="center"/>
    </xf>
    <xf numFmtId="0" fontId="12" fillId="0" borderId="49" xfId="10" applyFont="1" applyFill="1" applyBorder="1" applyAlignment="1">
      <alignment horizontal="center" vertical="center" wrapText="1"/>
    </xf>
    <xf numFmtId="10" fontId="104" fillId="0" borderId="34" xfId="0" applyNumberFormat="1" applyFont="1" applyFill="1" applyBorder="1" applyAlignment="1">
      <alignment horizontal="center" vertical="center"/>
    </xf>
    <xf numFmtId="0" fontId="12" fillId="0" borderId="20"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4" fontId="12" fillId="0" borderId="20" xfId="0" applyNumberFormat="1" applyFont="1" applyFill="1" applyBorder="1" applyAlignment="1">
      <alignment horizontal="right" vertical="center" wrapText="1"/>
    </xf>
    <xf numFmtId="4" fontId="12" fillId="0" borderId="3" xfId="0" applyNumberFormat="1" applyFont="1" applyFill="1" applyBorder="1" applyAlignment="1">
      <alignment horizontal="right" vertical="center" wrapText="1"/>
    </xf>
    <xf numFmtId="4" fontId="12" fillId="0" borderId="4" xfId="0" applyNumberFormat="1" applyFont="1" applyFill="1" applyBorder="1" applyAlignment="1">
      <alignment horizontal="right" vertical="center" wrapText="1"/>
    </xf>
    <xf numFmtId="4" fontId="104" fillId="0" borderId="3" xfId="0" applyNumberFormat="1" applyFont="1" applyFill="1" applyBorder="1" applyAlignment="1">
      <alignment horizontal="left" vertical="center" wrapText="1"/>
    </xf>
    <xf numFmtId="0" fontId="12" fillId="0" borderId="20" xfId="10" applyFont="1" applyFill="1" applyBorder="1" applyAlignment="1">
      <alignment horizontal="center" vertical="center" wrapText="1"/>
    </xf>
    <xf numFmtId="0" fontId="12" fillId="0" borderId="3" xfId="10" applyFont="1" applyFill="1" applyBorder="1" applyAlignment="1">
      <alignment horizontal="center" vertical="center" wrapText="1"/>
    </xf>
    <xf numFmtId="0" fontId="12" fillId="0" borderId="4" xfId="10" applyFont="1" applyFill="1" applyBorder="1" applyAlignment="1">
      <alignment horizontal="center" vertical="center" wrapText="1"/>
    </xf>
    <xf numFmtId="0" fontId="12" fillId="0" borderId="3" xfId="0" applyFont="1" applyBorder="1" applyAlignment="1">
      <alignment horizontal="center" vertical="center"/>
    </xf>
    <xf numFmtId="0" fontId="104" fillId="0" borderId="20" xfId="0" applyFont="1" applyBorder="1" applyAlignment="1">
      <alignment horizontal="left" vertical="center"/>
    </xf>
    <xf numFmtId="0" fontId="104" fillId="0" borderId="4" xfId="0" applyFont="1" applyBorder="1" applyAlignment="1">
      <alignment horizontal="left" vertical="center"/>
    </xf>
    <xf numFmtId="10" fontId="12" fillId="0" borderId="33" xfId="0" applyNumberFormat="1" applyFont="1" applyBorder="1" applyAlignment="1">
      <alignment horizontal="center" vertical="center"/>
    </xf>
    <xf numFmtId="10" fontId="12" fillId="0" borderId="24" xfId="0" applyNumberFormat="1" applyFont="1" applyBorder="1" applyAlignment="1">
      <alignment horizontal="center" vertical="center"/>
    </xf>
    <xf numFmtId="4" fontId="12" fillId="0" borderId="33" xfId="0" applyNumberFormat="1" applyFont="1" applyBorder="1" applyAlignment="1">
      <alignment horizontal="right" vertical="center"/>
    </xf>
    <xf numFmtId="4" fontId="12" fillId="0" borderId="24" xfId="0" applyNumberFormat="1" applyFont="1" applyBorder="1" applyAlignment="1">
      <alignment horizontal="right" vertical="center"/>
    </xf>
    <xf numFmtId="0" fontId="6" fillId="0" borderId="33" xfId="0" applyFont="1" applyBorder="1" applyAlignment="1">
      <alignment horizontal="left" vertical="center" wrapText="1"/>
    </xf>
    <xf numFmtId="0" fontId="6" fillId="0" borderId="24" xfId="0" applyFont="1" applyBorder="1" applyAlignment="1">
      <alignment horizontal="left" vertical="center" wrapText="1"/>
    </xf>
    <xf numFmtId="0" fontId="94" fillId="19" borderId="0" xfId="0" applyFont="1" applyFill="1" applyBorder="1" applyAlignment="1">
      <alignment horizontal="left"/>
    </xf>
    <xf numFmtId="0" fontId="108" fillId="0" borderId="44" xfId="0" applyFont="1" applyFill="1" applyBorder="1" applyAlignment="1">
      <alignment horizontal="left" vertical="center" wrapText="1"/>
    </xf>
    <xf numFmtId="0" fontId="108" fillId="0" borderId="63" xfId="0" applyFont="1" applyFill="1" applyBorder="1" applyAlignment="1">
      <alignment horizontal="left" vertical="center" wrapText="1"/>
    </xf>
    <xf numFmtId="0" fontId="108" fillId="0" borderId="30" xfId="0" applyFont="1" applyFill="1" applyBorder="1" applyAlignment="1">
      <alignment horizontal="left" vertical="center" wrapText="1"/>
    </xf>
    <xf numFmtId="0" fontId="108" fillId="0" borderId="39" xfId="0" applyFont="1" applyFill="1" applyBorder="1" applyAlignment="1">
      <alignment horizontal="left" vertical="center" wrapText="1"/>
    </xf>
    <xf numFmtId="0" fontId="94" fillId="2" borderId="57" xfId="0" applyFont="1" applyFill="1" applyBorder="1" applyAlignment="1">
      <alignment horizontal="left" vertical="center" wrapText="1"/>
    </xf>
    <xf numFmtId="0" fontId="94" fillId="2" borderId="58" xfId="0" applyFont="1" applyFill="1" applyBorder="1" applyAlignment="1">
      <alignment horizontal="left" vertical="center" wrapText="1"/>
    </xf>
    <xf numFmtId="0" fontId="94" fillId="0" borderId="76" xfId="0" applyFont="1" applyFill="1" applyBorder="1" applyAlignment="1">
      <alignment horizontal="left" wrapText="1"/>
    </xf>
    <xf numFmtId="0" fontId="94" fillId="0" borderId="75" xfId="0" applyFont="1" applyFill="1" applyBorder="1" applyAlignment="1">
      <alignment horizontal="left" wrapText="1"/>
    </xf>
  </cellXfs>
  <cellStyles count="11">
    <cellStyle name="Excel Built-in Normal" xfId="1"/>
    <cellStyle name="Normální" xfId="0" builtinId="0"/>
    <cellStyle name="Normální 2" xfId="2"/>
    <cellStyle name="Normální 3" xfId="3"/>
    <cellStyle name="Normální 4" xfId="4"/>
    <cellStyle name="Normální 5" xfId="5"/>
    <cellStyle name="Normální 5 2" xfId="8"/>
    <cellStyle name="Normální 5 2 2" xfId="10"/>
    <cellStyle name="Normální 5 3" xfId="9"/>
    <cellStyle name="Normální 6" xfId="6"/>
    <cellStyle name="Styl 1" xfId="7"/>
  </cellStyles>
  <dxfs count="0"/>
  <tableStyles count="0" defaultTableStyle="TableStyleMedium2" defaultPivotStyle="PivotStyleMedium9"/>
  <colors>
    <mruColors>
      <color rgb="FFFFFFCC"/>
      <color rgb="FFFFFF99"/>
      <color rgb="FF9966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zoomScaleNormal="100" workbookViewId="0">
      <pane ySplit="2" topLeftCell="A3" activePane="bottomLeft" state="frozen"/>
      <selection pane="bottomLeft" activeCell="C6" sqref="C6"/>
    </sheetView>
  </sheetViews>
  <sheetFormatPr defaultRowHeight="15" x14ac:dyDescent="0.25"/>
  <cols>
    <col min="1" max="1" width="4.7109375" customWidth="1"/>
    <col min="2" max="2" width="11.5703125" customWidth="1"/>
    <col min="3" max="3" width="36.42578125" customWidth="1"/>
    <col min="4" max="4" width="11.7109375" customWidth="1"/>
    <col min="5" max="5" width="10.42578125" customWidth="1"/>
    <col min="6" max="6" width="16.42578125" customWidth="1"/>
    <col min="7" max="7" width="17.140625" customWidth="1"/>
    <col min="8" max="8" width="12.28515625" customWidth="1"/>
    <col min="9" max="9" width="11.5703125" customWidth="1"/>
    <col min="10" max="11" width="35.7109375" customWidth="1"/>
    <col min="12" max="13" width="10.7109375" customWidth="1"/>
    <col min="14" max="14" width="11.42578125" customWidth="1"/>
    <col min="15" max="15" width="10.7109375" customWidth="1"/>
    <col min="16" max="16" width="11.140625" customWidth="1"/>
  </cols>
  <sheetData>
    <row r="1" spans="1:16" ht="18.75" x14ac:dyDescent="0.3">
      <c r="A1" s="1" t="s">
        <v>31</v>
      </c>
      <c r="J1" s="24"/>
      <c r="K1" s="24"/>
    </row>
    <row r="2" spans="1:16" ht="90" customHeight="1" thickBot="1" x14ac:dyDescent="0.3">
      <c r="A2" s="33" t="s">
        <v>0</v>
      </c>
      <c r="B2" s="34" t="s">
        <v>1</v>
      </c>
      <c r="C2" s="34" t="s">
        <v>2</v>
      </c>
      <c r="D2" s="34" t="s">
        <v>41</v>
      </c>
      <c r="E2" s="34" t="s">
        <v>3</v>
      </c>
      <c r="F2" s="34" t="s">
        <v>116</v>
      </c>
      <c r="G2" s="34" t="s">
        <v>32</v>
      </c>
      <c r="H2" s="35" t="s">
        <v>30</v>
      </c>
      <c r="I2" s="35" t="s">
        <v>117</v>
      </c>
      <c r="J2" s="40" t="s">
        <v>88</v>
      </c>
      <c r="K2" s="41" t="s">
        <v>34</v>
      </c>
      <c r="L2" s="39" t="s">
        <v>60</v>
      </c>
      <c r="M2" s="34" t="s">
        <v>62</v>
      </c>
      <c r="N2" s="34" t="s">
        <v>104</v>
      </c>
      <c r="O2" s="35" t="s">
        <v>61</v>
      </c>
      <c r="P2" s="54" t="s">
        <v>71</v>
      </c>
    </row>
    <row r="3" spans="1:16" ht="75" x14ac:dyDescent="0.25">
      <c r="A3" s="137">
        <v>1</v>
      </c>
      <c r="B3" s="31" t="s">
        <v>4</v>
      </c>
      <c r="C3" s="31" t="s">
        <v>5</v>
      </c>
      <c r="D3" s="138" t="s">
        <v>42</v>
      </c>
      <c r="E3" s="32" t="s">
        <v>6</v>
      </c>
      <c r="F3" s="10">
        <v>5518441</v>
      </c>
      <c r="G3" s="10">
        <v>5518441</v>
      </c>
      <c r="H3" s="36"/>
      <c r="I3" s="36"/>
      <c r="J3" s="42" t="s">
        <v>90</v>
      </c>
      <c r="K3" s="43" t="s">
        <v>124</v>
      </c>
      <c r="L3" s="89"/>
      <c r="M3" s="89"/>
      <c r="N3" s="89"/>
      <c r="O3" s="89"/>
      <c r="P3" s="55"/>
    </row>
    <row r="4" spans="1:16" ht="46.5" customHeight="1" x14ac:dyDescent="0.25">
      <c r="A4" s="2">
        <v>2</v>
      </c>
      <c r="B4" s="3" t="s">
        <v>4</v>
      </c>
      <c r="C4" s="85" t="s">
        <v>7</v>
      </c>
      <c r="D4" s="26" t="s">
        <v>43</v>
      </c>
      <c r="E4" s="4" t="s">
        <v>8</v>
      </c>
      <c r="F4" s="6">
        <v>40674</v>
      </c>
      <c r="G4" s="25">
        <v>0</v>
      </c>
      <c r="H4" s="25"/>
      <c r="I4" s="147"/>
      <c r="J4" s="44" t="s">
        <v>89</v>
      </c>
      <c r="K4" s="45" t="s">
        <v>91</v>
      </c>
      <c r="L4" s="89"/>
      <c r="M4" s="89"/>
      <c r="N4" s="89"/>
      <c r="O4" s="89"/>
      <c r="P4" s="56"/>
    </row>
    <row r="5" spans="1:16" ht="135" x14ac:dyDescent="0.25">
      <c r="A5" s="2">
        <v>3</v>
      </c>
      <c r="B5" s="3" t="s">
        <v>4</v>
      </c>
      <c r="C5" s="3" t="s">
        <v>9</v>
      </c>
      <c r="D5" s="27" t="s">
        <v>44</v>
      </c>
      <c r="E5" s="4" t="s">
        <v>10</v>
      </c>
      <c r="F5" s="8" t="s">
        <v>76</v>
      </c>
      <c r="G5" s="36">
        <v>2400910</v>
      </c>
      <c r="H5" s="37"/>
      <c r="I5" s="140" t="s">
        <v>118</v>
      </c>
      <c r="J5" s="44" t="s">
        <v>119</v>
      </c>
      <c r="K5" s="46" t="s">
        <v>92</v>
      </c>
      <c r="L5" s="90"/>
      <c r="M5" s="91"/>
      <c r="N5" s="92"/>
      <c r="O5" s="93"/>
      <c r="P5" s="56"/>
    </row>
    <row r="6" spans="1:16" ht="135" x14ac:dyDescent="0.25">
      <c r="A6" s="2">
        <v>4</v>
      </c>
      <c r="B6" s="3" t="s">
        <v>4</v>
      </c>
      <c r="C6" s="3" t="s">
        <v>11</v>
      </c>
      <c r="D6" s="26" t="s">
        <v>45</v>
      </c>
      <c r="E6" s="4" t="s">
        <v>10</v>
      </c>
      <c r="F6" s="8" t="s">
        <v>77</v>
      </c>
      <c r="G6" s="5">
        <v>474280.44</v>
      </c>
      <c r="H6" s="37"/>
      <c r="I6" s="37"/>
      <c r="J6" s="44" t="s">
        <v>121</v>
      </c>
      <c r="K6" s="46" t="s">
        <v>92</v>
      </c>
      <c r="L6" s="90"/>
      <c r="M6" s="91"/>
      <c r="N6" s="92"/>
      <c r="O6" s="93"/>
      <c r="P6" s="56"/>
    </row>
    <row r="7" spans="1:16" ht="135" x14ac:dyDescent="0.25">
      <c r="A7" s="2">
        <v>5</v>
      </c>
      <c r="B7" s="3" t="s">
        <v>4</v>
      </c>
      <c r="C7" s="3" t="s">
        <v>12</v>
      </c>
      <c r="D7" s="26" t="s">
        <v>45</v>
      </c>
      <c r="E7" s="4" t="s">
        <v>10</v>
      </c>
      <c r="F7" s="8" t="s">
        <v>78</v>
      </c>
      <c r="G7" s="5">
        <v>672878.4</v>
      </c>
      <c r="H7" s="36"/>
      <c r="I7" s="36"/>
      <c r="J7" s="44" t="s">
        <v>120</v>
      </c>
      <c r="K7" s="46" t="s">
        <v>92</v>
      </c>
      <c r="L7" s="90"/>
      <c r="M7" s="92"/>
      <c r="N7" s="92"/>
      <c r="O7" s="93"/>
      <c r="P7" s="56"/>
    </row>
    <row r="8" spans="1:16" ht="90" x14ac:dyDescent="0.25">
      <c r="A8" s="2">
        <v>6</v>
      </c>
      <c r="B8" s="3" t="s">
        <v>4</v>
      </c>
      <c r="C8" s="3" t="s">
        <v>13</v>
      </c>
      <c r="D8" s="26" t="s">
        <v>46</v>
      </c>
      <c r="E8" s="4" t="s">
        <v>8</v>
      </c>
      <c r="F8" s="5"/>
      <c r="G8" s="5">
        <v>5787124.75</v>
      </c>
      <c r="H8" s="38"/>
      <c r="I8" s="38"/>
      <c r="J8" s="44" t="s">
        <v>108</v>
      </c>
      <c r="K8" s="47" t="s">
        <v>93</v>
      </c>
      <c r="L8" s="94"/>
      <c r="M8" s="94"/>
      <c r="N8" s="95"/>
      <c r="O8" s="95"/>
      <c r="P8" s="56"/>
    </row>
    <row r="9" spans="1:16" ht="90" x14ac:dyDescent="0.25">
      <c r="A9" s="2">
        <v>7</v>
      </c>
      <c r="B9" s="3" t="s">
        <v>4</v>
      </c>
      <c r="C9" s="3" t="s">
        <v>14</v>
      </c>
      <c r="D9" s="26" t="s">
        <v>47</v>
      </c>
      <c r="E9" s="4" t="s">
        <v>8</v>
      </c>
      <c r="F9" s="5"/>
      <c r="G9" s="5">
        <v>4715937.32</v>
      </c>
      <c r="H9" s="38"/>
      <c r="I9" s="38"/>
      <c r="J9" s="44" t="s">
        <v>109</v>
      </c>
      <c r="K9" s="47" t="s">
        <v>93</v>
      </c>
      <c r="L9" s="95"/>
      <c r="M9" s="95"/>
      <c r="N9" s="95"/>
      <c r="O9" s="95"/>
      <c r="P9" s="56"/>
    </row>
    <row r="10" spans="1:16" ht="105" x14ac:dyDescent="0.25">
      <c r="A10" s="2">
        <v>8</v>
      </c>
      <c r="B10" s="3" t="s">
        <v>4</v>
      </c>
      <c r="C10" s="3" t="s">
        <v>15</v>
      </c>
      <c r="D10" s="26" t="s">
        <v>48</v>
      </c>
      <c r="E10" s="4" t="s">
        <v>16</v>
      </c>
      <c r="F10" s="5"/>
      <c r="G10" s="5">
        <v>3289296</v>
      </c>
      <c r="H10" s="38"/>
      <c r="I10" s="38"/>
      <c r="J10" s="44" t="s">
        <v>81</v>
      </c>
      <c r="K10" s="47" t="s">
        <v>94</v>
      </c>
      <c r="L10" s="95"/>
      <c r="M10" s="95"/>
      <c r="N10" s="95"/>
      <c r="O10" s="95"/>
      <c r="P10" s="56"/>
    </row>
    <row r="11" spans="1:16" ht="105" x14ac:dyDescent="0.25">
      <c r="A11" s="2">
        <v>9</v>
      </c>
      <c r="B11" s="3" t="s">
        <v>4</v>
      </c>
      <c r="C11" s="3" t="s">
        <v>17</v>
      </c>
      <c r="D11" s="27" t="s">
        <v>49</v>
      </c>
      <c r="E11" s="4" t="s">
        <v>16</v>
      </c>
      <c r="F11" s="5"/>
      <c r="G11" s="5">
        <v>1007247.45</v>
      </c>
      <c r="H11" s="38"/>
      <c r="I11" s="38"/>
      <c r="J11" s="44" t="s">
        <v>33</v>
      </c>
      <c r="K11" s="47" t="s">
        <v>94</v>
      </c>
      <c r="L11" s="95"/>
      <c r="M11" s="95"/>
      <c r="N11" s="95"/>
      <c r="O11" s="95"/>
      <c r="P11" s="56"/>
    </row>
    <row r="12" spans="1:16" ht="135" x14ac:dyDescent="0.25">
      <c r="A12" s="2">
        <v>10</v>
      </c>
      <c r="B12" s="3" t="s">
        <v>4</v>
      </c>
      <c r="C12" s="3" t="s">
        <v>18</v>
      </c>
      <c r="D12" s="27" t="s">
        <v>50</v>
      </c>
      <c r="E12" s="4" t="s">
        <v>16</v>
      </c>
      <c r="F12" s="5"/>
      <c r="G12" s="5">
        <v>26336.35</v>
      </c>
      <c r="H12" s="38"/>
      <c r="I12" s="38"/>
      <c r="J12" s="44" t="s">
        <v>95</v>
      </c>
      <c r="K12" s="47" t="s">
        <v>97</v>
      </c>
      <c r="L12" s="95"/>
      <c r="M12" s="95"/>
      <c r="N12" s="95"/>
      <c r="O12" s="95"/>
      <c r="P12" s="57" t="s">
        <v>72</v>
      </c>
    </row>
    <row r="13" spans="1:16" ht="135" x14ac:dyDescent="0.25">
      <c r="A13" s="2">
        <v>11</v>
      </c>
      <c r="B13" s="3" t="s">
        <v>4</v>
      </c>
      <c r="C13" s="3" t="s">
        <v>19</v>
      </c>
      <c r="D13" s="28" t="s">
        <v>51</v>
      </c>
      <c r="E13" s="4" t="s">
        <v>16</v>
      </c>
      <c r="F13" s="5"/>
      <c r="G13" s="5">
        <v>676995</v>
      </c>
      <c r="H13" s="38"/>
      <c r="I13" s="38"/>
      <c r="J13" s="48" t="s">
        <v>96</v>
      </c>
      <c r="K13" s="47" t="s">
        <v>98</v>
      </c>
      <c r="L13" s="95"/>
      <c r="M13" s="95"/>
      <c r="N13" s="95"/>
      <c r="O13" s="95"/>
      <c r="P13" s="57" t="s">
        <v>72</v>
      </c>
    </row>
    <row r="14" spans="1:16" ht="90" x14ac:dyDescent="0.25">
      <c r="A14" s="2">
        <v>12</v>
      </c>
      <c r="B14" s="3" t="s">
        <v>4</v>
      </c>
      <c r="C14" s="3" t="s">
        <v>36</v>
      </c>
      <c r="D14" s="28" t="s">
        <v>52</v>
      </c>
      <c r="E14" s="4" t="s">
        <v>8</v>
      </c>
      <c r="F14" s="5"/>
      <c r="G14" s="5">
        <v>63267368</v>
      </c>
      <c r="H14" s="38"/>
      <c r="I14" s="38"/>
      <c r="J14" s="49" t="s">
        <v>105</v>
      </c>
      <c r="K14" s="50" t="s">
        <v>99</v>
      </c>
      <c r="L14" s="96" t="s">
        <v>113</v>
      </c>
      <c r="M14" s="95"/>
      <c r="N14" s="95"/>
      <c r="O14" s="95"/>
      <c r="P14" s="56"/>
    </row>
    <row r="15" spans="1:16" ht="60" x14ac:dyDescent="0.25">
      <c r="A15" s="2">
        <v>12</v>
      </c>
      <c r="B15" s="3" t="s">
        <v>4</v>
      </c>
      <c r="C15" s="3" t="s">
        <v>36</v>
      </c>
      <c r="D15" s="28" t="s">
        <v>52</v>
      </c>
      <c r="E15" s="4" t="s">
        <v>8</v>
      </c>
      <c r="F15" s="5"/>
      <c r="G15" s="6">
        <v>11336717.52</v>
      </c>
      <c r="H15" s="141"/>
      <c r="I15" s="38"/>
      <c r="J15" s="88" t="s">
        <v>106</v>
      </c>
      <c r="K15" s="65" t="s">
        <v>125</v>
      </c>
      <c r="L15" s="99"/>
      <c r="M15" s="29"/>
      <c r="N15" s="97"/>
      <c r="O15" s="97"/>
      <c r="P15" s="56"/>
    </row>
    <row r="16" spans="1:16" ht="45" x14ac:dyDescent="0.25">
      <c r="A16" s="2">
        <v>13</v>
      </c>
      <c r="B16" s="11" t="s">
        <v>4</v>
      </c>
      <c r="C16" s="12" t="s">
        <v>20</v>
      </c>
      <c r="D16" s="28" t="s">
        <v>53</v>
      </c>
      <c r="E16" s="13" t="s">
        <v>16</v>
      </c>
      <c r="F16" s="7"/>
      <c r="G16" s="14">
        <v>1105</v>
      </c>
      <c r="H16" s="142"/>
      <c r="I16" s="15"/>
      <c r="J16" s="51" t="s">
        <v>37</v>
      </c>
      <c r="K16" s="50" t="s">
        <v>110</v>
      </c>
      <c r="L16" s="96" t="s">
        <v>111</v>
      </c>
      <c r="M16" s="29"/>
      <c r="N16" s="29"/>
      <c r="O16" s="53"/>
      <c r="P16" s="56"/>
    </row>
    <row r="17" spans="1:16" ht="45" x14ac:dyDescent="0.25">
      <c r="A17" s="2">
        <v>15</v>
      </c>
      <c r="B17" s="3" t="s">
        <v>4</v>
      </c>
      <c r="C17" s="12" t="s">
        <v>21</v>
      </c>
      <c r="D17" s="28" t="s">
        <v>54</v>
      </c>
      <c r="E17" s="4" t="s">
        <v>10</v>
      </c>
      <c r="F17" s="7"/>
      <c r="G17" s="5">
        <v>327897</v>
      </c>
      <c r="H17" s="38"/>
      <c r="I17" s="15"/>
      <c r="J17" s="51" t="s">
        <v>38</v>
      </c>
      <c r="K17" s="86" t="s">
        <v>100</v>
      </c>
      <c r="L17" s="99"/>
      <c r="M17" s="97"/>
      <c r="N17" s="98" t="s">
        <v>112</v>
      </c>
      <c r="O17" s="84" t="s">
        <v>79</v>
      </c>
      <c r="P17" s="56"/>
    </row>
    <row r="18" spans="1:16" ht="45" x14ac:dyDescent="0.25">
      <c r="A18" s="2">
        <v>16</v>
      </c>
      <c r="B18" s="3" t="s">
        <v>4</v>
      </c>
      <c r="C18" s="3" t="s">
        <v>22</v>
      </c>
      <c r="D18" s="28" t="s">
        <v>55</v>
      </c>
      <c r="E18" s="4" t="s">
        <v>23</v>
      </c>
      <c r="F18" s="5"/>
      <c r="G18" s="5">
        <v>300000</v>
      </c>
      <c r="H18" s="38"/>
      <c r="I18" s="38"/>
      <c r="J18" s="52" t="s">
        <v>126</v>
      </c>
      <c r="K18" s="87" t="s">
        <v>101</v>
      </c>
      <c r="L18" s="99"/>
      <c r="M18" s="29"/>
      <c r="N18" s="29"/>
      <c r="O18" s="53"/>
      <c r="P18" s="57" t="s">
        <v>72</v>
      </c>
    </row>
    <row r="19" spans="1:16" ht="45" x14ac:dyDescent="0.25">
      <c r="A19" s="2">
        <v>18</v>
      </c>
      <c r="B19" s="3" t="s">
        <v>4</v>
      </c>
      <c r="C19" s="129" t="s">
        <v>24</v>
      </c>
      <c r="D19" s="130" t="s">
        <v>56</v>
      </c>
      <c r="E19" s="131" t="s">
        <v>8</v>
      </c>
      <c r="F19" s="132" t="s">
        <v>25</v>
      </c>
      <c r="G19" s="132">
        <v>0</v>
      </c>
      <c r="H19" s="143"/>
      <c r="I19" s="133"/>
      <c r="J19" s="52" t="s">
        <v>39</v>
      </c>
      <c r="K19" s="134" t="s">
        <v>107</v>
      </c>
      <c r="L19" s="83" t="s">
        <v>79</v>
      </c>
      <c r="M19" s="101"/>
      <c r="N19" s="101"/>
      <c r="O19" s="102"/>
      <c r="P19" s="57" t="s">
        <v>72</v>
      </c>
    </row>
    <row r="20" spans="1:16" ht="45" x14ac:dyDescent="0.25">
      <c r="A20" s="75">
        <v>19</v>
      </c>
      <c r="B20" s="76" t="s">
        <v>4</v>
      </c>
      <c r="C20" s="76" t="s">
        <v>26</v>
      </c>
      <c r="D20" s="77" t="s">
        <v>57</v>
      </c>
      <c r="E20" s="78" t="s">
        <v>8</v>
      </c>
      <c r="F20" s="79"/>
      <c r="G20" s="135">
        <v>16023.95</v>
      </c>
      <c r="H20" s="144"/>
      <c r="I20" s="80"/>
      <c r="J20" s="81" t="s">
        <v>82</v>
      </c>
      <c r="K20" s="82" t="s">
        <v>102</v>
      </c>
      <c r="L20" s="100"/>
      <c r="M20" s="101"/>
      <c r="N20" s="98" t="s">
        <v>112</v>
      </c>
      <c r="O20" s="84" t="s">
        <v>79</v>
      </c>
      <c r="P20" s="57" t="s">
        <v>72</v>
      </c>
    </row>
    <row r="21" spans="1:16" ht="90" x14ac:dyDescent="0.25">
      <c r="A21" s="2">
        <v>21</v>
      </c>
      <c r="B21" s="3" t="s">
        <v>4</v>
      </c>
      <c r="C21" s="12" t="s">
        <v>27</v>
      </c>
      <c r="D21" s="28" t="s">
        <v>58</v>
      </c>
      <c r="E21" s="4" t="s">
        <v>28</v>
      </c>
      <c r="F21" s="7"/>
      <c r="G21" s="16">
        <v>9222023.2400000002</v>
      </c>
      <c r="H21" s="30"/>
      <c r="I21" s="15"/>
      <c r="J21" s="52" t="s">
        <v>40</v>
      </c>
      <c r="K21" s="47" t="s">
        <v>93</v>
      </c>
      <c r="L21" s="95"/>
      <c r="M21" s="95"/>
      <c r="N21" s="95"/>
      <c r="O21" s="95"/>
      <c r="P21" s="56"/>
    </row>
    <row r="22" spans="1:16" ht="60.75" thickBot="1" x14ac:dyDescent="0.3">
      <c r="A22" s="108">
        <v>37</v>
      </c>
      <c r="B22" s="109" t="s">
        <v>4</v>
      </c>
      <c r="C22" s="110" t="s">
        <v>29</v>
      </c>
      <c r="D22" s="111" t="s">
        <v>59</v>
      </c>
      <c r="E22" s="112" t="s">
        <v>16</v>
      </c>
      <c r="F22" s="113"/>
      <c r="G22" s="114">
        <v>0</v>
      </c>
      <c r="H22" s="145"/>
      <c r="I22" s="115"/>
      <c r="J22" s="116" t="s">
        <v>83</v>
      </c>
      <c r="K22" s="117" t="s">
        <v>103</v>
      </c>
      <c r="L22" s="118"/>
      <c r="M22" s="119"/>
      <c r="N22" s="119"/>
      <c r="O22" s="120"/>
      <c r="P22" s="121" t="s">
        <v>72</v>
      </c>
    </row>
    <row r="23" spans="1:16" ht="30.75" customHeight="1" x14ac:dyDescent="0.25">
      <c r="A23" s="137"/>
      <c r="B23" s="124" t="s">
        <v>122</v>
      </c>
      <c r="C23" s="125" t="s">
        <v>123</v>
      </c>
      <c r="D23" s="103"/>
      <c r="E23" s="139"/>
      <c r="F23" s="126">
        <f>SUM(F3:F22)</f>
        <v>5559115</v>
      </c>
      <c r="G23" s="127">
        <f>SUM(G3:G22)</f>
        <v>109040581.42</v>
      </c>
      <c r="H23" s="146"/>
      <c r="I23" s="128">
        <f>SUM(I3:I22)</f>
        <v>0</v>
      </c>
      <c r="J23" s="104"/>
      <c r="K23" s="122"/>
      <c r="L23" s="105"/>
      <c r="M23" s="123"/>
      <c r="N23" s="123"/>
      <c r="O23" s="106"/>
      <c r="P23" s="107"/>
    </row>
    <row r="24" spans="1:16" x14ac:dyDescent="0.25">
      <c r="A24" s="66"/>
      <c r="B24" s="67"/>
      <c r="C24" s="71"/>
      <c r="D24" s="68"/>
      <c r="E24" s="69"/>
      <c r="F24" s="70"/>
      <c r="G24" s="71"/>
      <c r="H24" s="71"/>
      <c r="I24" s="70"/>
      <c r="J24" s="72"/>
      <c r="K24" s="58"/>
      <c r="L24" s="73"/>
      <c r="M24" s="73"/>
      <c r="N24" s="73"/>
      <c r="O24" s="73"/>
      <c r="P24" s="74"/>
    </row>
    <row r="25" spans="1:16" x14ac:dyDescent="0.25">
      <c r="A25" s="66"/>
      <c r="B25" s="67"/>
      <c r="C25" s="71"/>
      <c r="D25" s="68"/>
      <c r="E25" s="69"/>
      <c r="F25" s="70"/>
      <c r="G25" s="71"/>
      <c r="H25" s="71"/>
      <c r="I25" s="70"/>
      <c r="J25" s="72"/>
      <c r="K25" s="58"/>
      <c r="L25" s="73"/>
      <c r="M25" s="73"/>
      <c r="N25" s="73"/>
      <c r="O25" s="73"/>
      <c r="P25" s="74"/>
    </row>
    <row r="26" spans="1:16" x14ac:dyDescent="0.25">
      <c r="A26" s="66"/>
      <c r="B26" s="67"/>
      <c r="C26" s="71"/>
      <c r="D26" s="68"/>
      <c r="E26" s="69"/>
      <c r="F26" s="70"/>
      <c r="G26" s="71"/>
      <c r="H26" s="71"/>
      <c r="I26" s="70"/>
      <c r="J26" s="72"/>
      <c r="K26" s="58"/>
      <c r="L26" s="73"/>
      <c r="M26" s="73"/>
      <c r="N26" s="73"/>
      <c r="O26" s="73"/>
      <c r="P26" s="74"/>
    </row>
    <row r="27" spans="1:16" x14ac:dyDescent="0.25">
      <c r="A27" s="66"/>
      <c r="B27" s="67"/>
      <c r="C27" s="71"/>
      <c r="D27" s="68"/>
      <c r="E27" s="69"/>
      <c r="F27" s="70"/>
      <c r="G27" s="71"/>
      <c r="H27" s="71"/>
      <c r="I27" s="70"/>
      <c r="J27" s="72"/>
      <c r="K27" s="58"/>
      <c r="L27" s="73"/>
      <c r="M27" s="73"/>
      <c r="N27" s="73"/>
      <c r="O27" s="73"/>
      <c r="P27" s="74"/>
    </row>
    <row r="28" spans="1:16" x14ac:dyDescent="0.25">
      <c r="A28" s="66"/>
      <c r="B28" s="67"/>
      <c r="C28" s="71"/>
      <c r="D28" s="68"/>
      <c r="E28" s="69"/>
      <c r="F28" s="70"/>
      <c r="G28" s="71"/>
      <c r="H28" s="71"/>
      <c r="I28" s="70"/>
      <c r="J28" s="72"/>
      <c r="K28" s="58"/>
      <c r="L28" s="73"/>
      <c r="M28" s="73"/>
      <c r="N28" s="73"/>
      <c r="O28" s="73"/>
      <c r="P28" s="74"/>
    </row>
    <row r="29" spans="1:16" x14ac:dyDescent="0.25">
      <c r="A29" s="66"/>
      <c r="B29" s="67"/>
      <c r="C29" s="71"/>
      <c r="D29" s="68"/>
      <c r="E29" s="69"/>
      <c r="F29" s="70"/>
      <c r="G29" s="71"/>
      <c r="H29" s="71"/>
      <c r="I29" s="70"/>
      <c r="J29" s="72"/>
      <c r="K29" s="58"/>
      <c r="L29" s="73"/>
      <c r="M29" s="73"/>
      <c r="N29" s="73"/>
      <c r="O29" s="73"/>
      <c r="P29" s="74"/>
    </row>
    <row r="30" spans="1:16" x14ac:dyDescent="0.25">
      <c r="A30" s="66"/>
      <c r="B30" s="67"/>
      <c r="C30" s="21"/>
      <c r="D30" s="68"/>
      <c r="E30" s="69"/>
      <c r="F30" s="70"/>
      <c r="G30" s="71"/>
      <c r="H30" s="71"/>
      <c r="I30" s="70"/>
      <c r="J30" s="72"/>
      <c r="K30" s="58"/>
      <c r="L30" s="73"/>
      <c r="M30" s="73"/>
      <c r="N30" s="73"/>
      <c r="O30" s="73"/>
      <c r="P30" s="74"/>
    </row>
    <row r="31" spans="1:16" x14ac:dyDescent="0.25">
      <c r="A31" s="17"/>
      <c r="B31" s="18"/>
      <c r="C31" s="71"/>
      <c r="D31" s="18"/>
      <c r="E31" s="19"/>
      <c r="F31" s="20"/>
      <c r="G31" s="21"/>
      <c r="H31" s="21"/>
      <c r="I31" s="21"/>
      <c r="J31" s="20"/>
      <c r="K31" s="20"/>
    </row>
    <row r="32" spans="1:16" x14ac:dyDescent="0.25">
      <c r="A32" s="17"/>
      <c r="B32" s="61" t="s">
        <v>80</v>
      </c>
      <c r="C32" s="18"/>
      <c r="D32" s="18"/>
      <c r="E32" s="19"/>
      <c r="F32" s="20"/>
      <c r="G32" s="21"/>
      <c r="H32" s="21"/>
      <c r="I32" s="21"/>
      <c r="J32" s="20"/>
      <c r="K32" s="20"/>
    </row>
    <row r="33" spans="1:13" ht="30" x14ac:dyDescent="0.25">
      <c r="A33" s="22"/>
      <c r="B33" s="62"/>
      <c r="C33" s="58" t="s">
        <v>35</v>
      </c>
      <c r="G33" s="21"/>
      <c r="H33" s="21"/>
      <c r="I33" s="21"/>
      <c r="J33" s="21"/>
      <c r="K33" s="21"/>
    </row>
    <row r="34" spans="1:13" ht="60" x14ac:dyDescent="0.25">
      <c r="A34" s="22"/>
      <c r="B34" s="63"/>
      <c r="C34" s="58" t="s">
        <v>84</v>
      </c>
      <c r="F34" s="21"/>
      <c r="G34" s="21"/>
      <c r="H34" s="21"/>
      <c r="J34" s="21"/>
      <c r="K34" s="21"/>
      <c r="M34" s="21"/>
    </row>
    <row r="35" spans="1:13" ht="60" x14ac:dyDescent="0.25">
      <c r="A35" s="22"/>
      <c r="B35" s="59"/>
      <c r="C35" s="58" t="s">
        <v>87</v>
      </c>
      <c r="F35" s="21"/>
      <c r="G35" s="21"/>
      <c r="H35" s="21"/>
      <c r="I35" s="21"/>
      <c r="J35" s="21"/>
      <c r="K35" s="21"/>
    </row>
    <row r="36" spans="1:13" ht="30" x14ac:dyDescent="0.25">
      <c r="A36" s="22"/>
      <c r="B36" s="60"/>
      <c r="C36" s="58" t="s">
        <v>85</v>
      </c>
      <c r="F36" s="21"/>
      <c r="G36" s="21"/>
      <c r="H36" s="21"/>
      <c r="I36" s="21"/>
      <c r="J36" s="21"/>
      <c r="K36" s="21"/>
      <c r="M36" s="9"/>
    </row>
    <row r="37" spans="1:13" ht="30" x14ac:dyDescent="0.25">
      <c r="A37" s="22"/>
      <c r="B37" s="64"/>
      <c r="C37" s="58" t="s">
        <v>86</v>
      </c>
      <c r="F37" s="21"/>
      <c r="G37" s="21"/>
      <c r="H37" s="21"/>
      <c r="I37" s="21"/>
      <c r="J37" s="21"/>
      <c r="K37" s="21"/>
    </row>
    <row r="38" spans="1:13" x14ac:dyDescent="0.25">
      <c r="A38" s="22"/>
      <c r="B38" s="22"/>
      <c r="F38" s="21"/>
      <c r="G38" s="21"/>
      <c r="H38" s="21"/>
      <c r="I38" s="21"/>
      <c r="J38" s="21"/>
      <c r="K38" s="21"/>
    </row>
    <row r="39" spans="1:13" x14ac:dyDescent="0.25">
      <c r="A39" s="22"/>
      <c r="B39" s="22"/>
      <c r="F39" s="21"/>
      <c r="G39" s="21"/>
      <c r="H39" s="21"/>
      <c r="I39" s="21"/>
      <c r="J39" s="21"/>
      <c r="K39" s="21"/>
    </row>
    <row r="40" spans="1:13" x14ac:dyDescent="0.25">
      <c r="A40" s="17"/>
      <c r="B40" s="18"/>
      <c r="C40" s="18"/>
      <c r="D40" s="18"/>
      <c r="E40" s="19"/>
      <c r="F40" s="21"/>
      <c r="G40" s="21"/>
      <c r="H40" s="21"/>
      <c r="I40" s="21"/>
      <c r="J40" s="21"/>
      <c r="K40" s="21"/>
    </row>
    <row r="41" spans="1:13" x14ac:dyDescent="0.25">
      <c r="A41" s="17"/>
      <c r="B41" s="18"/>
      <c r="C41" s="18"/>
      <c r="D41" s="18"/>
      <c r="E41" s="19"/>
      <c r="F41" s="21"/>
      <c r="G41" s="21"/>
      <c r="H41" s="21"/>
      <c r="I41" s="21"/>
      <c r="J41" s="21"/>
      <c r="K41" s="21"/>
    </row>
    <row r="42" spans="1:13" x14ac:dyDescent="0.25">
      <c r="A42" s="17"/>
      <c r="B42" s="18"/>
      <c r="C42" s="18"/>
      <c r="D42" s="18"/>
      <c r="E42" s="19"/>
      <c r="F42" s="21"/>
      <c r="G42" s="21"/>
      <c r="H42" s="21"/>
      <c r="I42" s="21"/>
      <c r="J42" s="21"/>
      <c r="K42" s="21"/>
    </row>
    <row r="43" spans="1:13" x14ac:dyDescent="0.25">
      <c r="A43" s="17"/>
      <c r="B43" s="18"/>
      <c r="C43" s="18"/>
      <c r="D43" s="18"/>
      <c r="E43" s="19"/>
      <c r="F43" s="21"/>
      <c r="G43" s="21"/>
      <c r="H43" s="21"/>
      <c r="I43" s="21"/>
      <c r="J43" s="21"/>
      <c r="K43" s="21"/>
    </row>
    <row r="44" spans="1:13" x14ac:dyDescent="0.25">
      <c r="A44" s="17"/>
      <c r="B44" s="18"/>
      <c r="C44" s="18"/>
      <c r="D44" s="18"/>
      <c r="E44" s="19"/>
      <c r="F44" s="21"/>
      <c r="G44" s="21"/>
      <c r="H44" s="21"/>
      <c r="I44" s="21"/>
      <c r="J44" s="21"/>
      <c r="K44" s="21"/>
    </row>
    <row r="45" spans="1:13" x14ac:dyDescent="0.25">
      <c r="A45" s="17"/>
      <c r="E45" s="23"/>
      <c r="F45" s="9"/>
      <c r="G45" s="9"/>
      <c r="H45" s="9"/>
      <c r="I45" s="9"/>
      <c r="J45" s="9"/>
      <c r="K45" s="9"/>
    </row>
    <row r="46" spans="1:13" x14ac:dyDescent="0.25">
      <c r="A46" s="17"/>
      <c r="E46" s="23"/>
      <c r="F46" s="9"/>
      <c r="G46" s="9"/>
      <c r="H46" s="9"/>
      <c r="I46" s="9"/>
      <c r="J46" s="9"/>
      <c r="K46" s="9"/>
    </row>
    <row r="47" spans="1:13" x14ac:dyDescent="0.25">
      <c r="A47" s="17"/>
      <c r="E47" s="23"/>
      <c r="F47" s="9"/>
      <c r="G47" s="9"/>
      <c r="H47" s="9"/>
      <c r="I47" s="9"/>
      <c r="J47" s="9"/>
      <c r="K47" s="9"/>
    </row>
    <row r="48" spans="1:13" x14ac:dyDescent="0.25">
      <c r="A48" s="17"/>
      <c r="E48" s="23"/>
      <c r="F48" s="9"/>
      <c r="G48" s="9"/>
      <c r="H48" s="9"/>
      <c r="I48" s="9"/>
      <c r="J48" s="9"/>
      <c r="K48" s="9"/>
    </row>
    <row r="49" spans="1:11" x14ac:dyDescent="0.25">
      <c r="A49" s="17"/>
      <c r="E49" s="23"/>
      <c r="F49" s="9"/>
      <c r="G49" s="9"/>
      <c r="H49" s="9"/>
      <c r="I49" s="9"/>
      <c r="J49" s="9"/>
      <c r="K49" s="9"/>
    </row>
    <row r="50" spans="1:11" x14ac:dyDescent="0.25">
      <c r="A50" s="17"/>
      <c r="E50" s="23"/>
      <c r="F50" s="9"/>
      <c r="G50" s="9"/>
      <c r="H50" s="9"/>
      <c r="I50" s="9"/>
      <c r="J50" s="9"/>
      <c r="K50" s="9"/>
    </row>
    <row r="51" spans="1:11" x14ac:dyDescent="0.25">
      <c r="A51" s="17"/>
      <c r="E51" s="23"/>
      <c r="F51" s="9"/>
      <c r="G51" s="9"/>
      <c r="H51" s="9"/>
      <c r="I51" s="9"/>
      <c r="J51" s="9"/>
      <c r="K51" s="9"/>
    </row>
    <row r="52" spans="1:11" x14ac:dyDescent="0.25">
      <c r="A52" s="17"/>
      <c r="E52" s="23"/>
      <c r="F52" s="9"/>
      <c r="G52" s="9"/>
      <c r="H52" s="9"/>
      <c r="I52" s="9"/>
      <c r="J52" s="9"/>
      <c r="K52" s="9"/>
    </row>
    <row r="53" spans="1:11" x14ac:dyDescent="0.25">
      <c r="A53" s="17"/>
      <c r="E53" s="23"/>
      <c r="F53" s="9"/>
      <c r="G53" s="9"/>
      <c r="H53" s="9"/>
      <c r="I53" s="9"/>
      <c r="J53" s="9"/>
      <c r="K53" s="9"/>
    </row>
    <row r="54" spans="1:11" x14ac:dyDescent="0.25">
      <c r="A54" s="17"/>
      <c r="E54" s="23"/>
      <c r="F54" s="9"/>
      <c r="G54" s="9"/>
      <c r="H54" s="9"/>
      <c r="I54" s="9"/>
      <c r="J54" s="9"/>
      <c r="K54" s="9"/>
    </row>
    <row r="55" spans="1:11" x14ac:dyDescent="0.25">
      <c r="A55" s="17"/>
      <c r="E55" s="23"/>
      <c r="F55" s="9"/>
      <c r="G55" s="9"/>
      <c r="H55" s="9"/>
      <c r="I55" s="9"/>
      <c r="J55" s="9"/>
      <c r="K55" s="9"/>
    </row>
    <row r="56" spans="1:11" x14ac:dyDescent="0.25">
      <c r="A56" s="17"/>
      <c r="E56" s="23"/>
      <c r="F56" s="9"/>
      <c r="G56" s="9"/>
      <c r="H56" s="9"/>
      <c r="I56" s="9"/>
      <c r="J56" s="9"/>
      <c r="K56" s="9"/>
    </row>
    <row r="57" spans="1:11" x14ac:dyDescent="0.25">
      <c r="A57" s="17"/>
      <c r="E57" s="23"/>
      <c r="F57" s="9"/>
      <c r="G57" s="9"/>
      <c r="H57" s="9"/>
      <c r="I57" s="9"/>
      <c r="J57" s="9"/>
      <c r="K57" s="9"/>
    </row>
    <row r="58" spans="1:11" x14ac:dyDescent="0.25">
      <c r="A58" s="17"/>
      <c r="E58" s="23"/>
      <c r="F58" s="9"/>
      <c r="G58" s="9"/>
      <c r="H58" s="9"/>
      <c r="I58" s="9"/>
      <c r="J58" s="9"/>
      <c r="K58" s="9"/>
    </row>
    <row r="59" spans="1:11" x14ac:dyDescent="0.25">
      <c r="A59" s="17"/>
      <c r="E59" s="23"/>
      <c r="F59" s="9"/>
      <c r="G59" s="9"/>
      <c r="H59" s="9"/>
      <c r="I59" s="9"/>
      <c r="J59" s="9"/>
      <c r="K59" s="9"/>
    </row>
    <row r="60" spans="1:11" x14ac:dyDescent="0.25">
      <c r="A60" s="17"/>
      <c r="E60" s="23"/>
      <c r="F60" s="9"/>
      <c r="G60" s="9"/>
      <c r="H60" s="9"/>
      <c r="I60" s="9"/>
      <c r="J60" s="9"/>
      <c r="K60" s="9"/>
    </row>
    <row r="61" spans="1:11" x14ac:dyDescent="0.25">
      <c r="A61" s="17"/>
      <c r="E61" s="23"/>
      <c r="F61" s="9"/>
      <c r="G61" s="9"/>
      <c r="H61" s="9"/>
      <c r="I61" s="9"/>
      <c r="J61" s="9"/>
      <c r="K61" s="9"/>
    </row>
    <row r="62" spans="1:11" x14ac:dyDescent="0.25">
      <c r="A62" s="17"/>
      <c r="E62" s="23"/>
      <c r="F62" s="9"/>
      <c r="G62" s="9"/>
      <c r="H62" s="9"/>
      <c r="I62" s="9"/>
      <c r="J62" s="9"/>
      <c r="K62" s="9"/>
    </row>
    <row r="63" spans="1:11" x14ac:dyDescent="0.25">
      <c r="A63" s="17"/>
      <c r="E63" s="23"/>
      <c r="F63" s="9"/>
      <c r="G63" s="9"/>
      <c r="H63" s="9"/>
      <c r="I63" s="9"/>
      <c r="J63" s="9"/>
      <c r="K63" s="9"/>
    </row>
    <row r="64" spans="1:11" x14ac:dyDescent="0.25">
      <c r="A64" s="17"/>
      <c r="E64" s="23"/>
      <c r="F64" s="9"/>
      <c r="G64" s="9"/>
      <c r="H64" s="9"/>
      <c r="I64" s="9"/>
      <c r="J64" s="9"/>
      <c r="K64" s="9"/>
    </row>
    <row r="65" spans="1:11" x14ac:dyDescent="0.25">
      <c r="A65" s="17"/>
      <c r="E65" s="23"/>
      <c r="F65" s="9"/>
      <c r="G65" s="9"/>
      <c r="H65" s="9"/>
      <c r="I65" s="9"/>
      <c r="J65" s="9"/>
      <c r="K65" s="9"/>
    </row>
    <row r="66" spans="1:11" x14ac:dyDescent="0.25">
      <c r="A66" s="17"/>
      <c r="E66" s="23"/>
      <c r="F66" s="9"/>
      <c r="G66" s="9"/>
      <c r="H66" s="9"/>
      <c r="I66" s="9"/>
      <c r="J66" s="9"/>
      <c r="K66" s="9"/>
    </row>
    <row r="67" spans="1:11" x14ac:dyDescent="0.25">
      <c r="A67" s="17"/>
      <c r="E67" s="23"/>
      <c r="F67" s="9"/>
      <c r="G67" s="9"/>
      <c r="H67" s="9"/>
      <c r="I67" s="9"/>
      <c r="J67" s="9"/>
      <c r="K67" s="9"/>
    </row>
    <row r="68" spans="1:11" x14ac:dyDescent="0.25">
      <c r="A68" s="17"/>
      <c r="E68" s="23"/>
      <c r="F68" s="9"/>
      <c r="G68" s="9"/>
      <c r="H68" s="9"/>
      <c r="I68" s="9"/>
      <c r="J68" s="9"/>
      <c r="K68" s="9"/>
    </row>
    <row r="69" spans="1:11" x14ac:dyDescent="0.25">
      <c r="A69" s="17"/>
      <c r="E69" s="23"/>
      <c r="F69" s="9"/>
      <c r="G69" s="9"/>
      <c r="H69" s="9"/>
      <c r="I69" s="9"/>
      <c r="J69" s="9"/>
      <c r="K69" s="9"/>
    </row>
    <row r="70" spans="1:11" x14ac:dyDescent="0.25">
      <c r="A70" s="17"/>
      <c r="E70" s="23"/>
      <c r="F70" s="9"/>
      <c r="G70" s="9"/>
      <c r="H70" s="9"/>
      <c r="I70" s="9"/>
      <c r="J70" s="9"/>
      <c r="K70" s="9"/>
    </row>
    <row r="71" spans="1:11" x14ac:dyDescent="0.25">
      <c r="A71" s="17"/>
      <c r="E71" s="23"/>
      <c r="F71" s="9"/>
      <c r="G71" s="9"/>
      <c r="H71" s="9"/>
      <c r="I71" s="9"/>
      <c r="J71" s="9"/>
      <c r="K71" s="9"/>
    </row>
    <row r="72" spans="1:11" x14ac:dyDescent="0.25">
      <c r="A72" s="17"/>
      <c r="E72" s="23"/>
      <c r="F72" s="9"/>
      <c r="G72" s="9"/>
      <c r="H72" s="9"/>
      <c r="I72" s="9"/>
      <c r="J72" s="9"/>
      <c r="K72" s="9"/>
    </row>
    <row r="73" spans="1:11" x14ac:dyDescent="0.25">
      <c r="A73" s="17"/>
      <c r="E73" s="23"/>
      <c r="F73" s="9"/>
      <c r="G73" s="9"/>
      <c r="H73" s="9"/>
      <c r="I73" s="9"/>
      <c r="J73" s="9"/>
      <c r="K73" s="9"/>
    </row>
    <row r="74" spans="1:11" x14ac:dyDescent="0.25">
      <c r="A74" s="17"/>
      <c r="E74" s="23"/>
      <c r="F74" s="9"/>
      <c r="G74" s="9"/>
      <c r="H74" s="9"/>
      <c r="I74" s="9"/>
      <c r="J74" s="9"/>
      <c r="K74" s="9"/>
    </row>
    <row r="75" spans="1:11" x14ac:dyDescent="0.25">
      <c r="A75" s="17"/>
      <c r="E75" s="23"/>
      <c r="F75" s="9"/>
      <c r="G75" s="9"/>
      <c r="H75" s="9"/>
      <c r="I75" s="9"/>
      <c r="J75" s="9"/>
      <c r="K75" s="9"/>
    </row>
    <row r="76" spans="1:11" x14ac:dyDescent="0.25">
      <c r="A76" s="17"/>
      <c r="E76" s="23"/>
      <c r="F76" s="9"/>
      <c r="G76" s="9"/>
      <c r="H76" s="9"/>
      <c r="I76" s="9"/>
      <c r="J76" s="9"/>
      <c r="K76" s="9"/>
    </row>
    <row r="77" spans="1:11" x14ac:dyDescent="0.25">
      <c r="A77" s="17"/>
      <c r="E77" s="23"/>
      <c r="F77" s="9"/>
      <c r="G77" s="9"/>
      <c r="H77" s="9"/>
      <c r="I77" s="9"/>
      <c r="J77" s="9"/>
      <c r="K77" s="9"/>
    </row>
    <row r="78" spans="1:11" x14ac:dyDescent="0.25">
      <c r="A78" s="17"/>
      <c r="E78" s="23"/>
      <c r="F78" s="9"/>
      <c r="G78" s="9"/>
      <c r="H78" s="9"/>
      <c r="I78" s="9"/>
      <c r="J78" s="9"/>
      <c r="K78" s="9"/>
    </row>
    <row r="79" spans="1:11" x14ac:dyDescent="0.25">
      <c r="A79" s="17"/>
      <c r="E79" s="23"/>
      <c r="F79" s="9"/>
      <c r="G79" s="9"/>
      <c r="H79" s="9"/>
      <c r="I79" s="9"/>
      <c r="J79" s="9"/>
      <c r="K79" s="9"/>
    </row>
    <row r="80" spans="1:11" x14ac:dyDescent="0.25">
      <c r="A80" s="17"/>
      <c r="E80" s="23"/>
      <c r="F80" s="9"/>
      <c r="G80" s="9"/>
      <c r="H80" s="9"/>
      <c r="I80" s="9"/>
      <c r="J80" s="9"/>
      <c r="K80" s="9"/>
    </row>
    <row r="81" spans="1:11" x14ac:dyDescent="0.25">
      <c r="A81" s="17"/>
      <c r="E81" s="23"/>
      <c r="F81" s="9"/>
      <c r="G81" s="9"/>
      <c r="H81" s="9"/>
      <c r="I81" s="9"/>
      <c r="J81" s="9"/>
      <c r="K81" s="9"/>
    </row>
    <row r="82" spans="1:11" x14ac:dyDescent="0.25">
      <c r="A82" s="17"/>
      <c r="E82" s="23"/>
      <c r="F82" s="9"/>
      <c r="G82" s="9"/>
      <c r="H82" s="9"/>
      <c r="I82" s="9"/>
      <c r="J82" s="9"/>
      <c r="K82" s="9"/>
    </row>
    <row r="83" spans="1:11" x14ac:dyDescent="0.25">
      <c r="A83" s="17"/>
      <c r="E83" s="23"/>
      <c r="F83" s="9"/>
      <c r="G83" s="9"/>
      <c r="H83" s="9"/>
      <c r="I83" s="9"/>
      <c r="J83" s="9"/>
      <c r="K83" s="9"/>
    </row>
    <row r="84" spans="1:11" x14ac:dyDescent="0.25">
      <c r="A84" s="17"/>
      <c r="E84" s="23"/>
      <c r="F84" s="9"/>
      <c r="G84" s="9"/>
      <c r="H84" s="9"/>
      <c r="I84" s="9"/>
      <c r="J84" s="9"/>
      <c r="K84" s="9"/>
    </row>
    <row r="85" spans="1:11" x14ac:dyDescent="0.25">
      <c r="A85" s="19"/>
      <c r="E85" s="23"/>
      <c r="F85" s="9"/>
      <c r="G85" s="9"/>
      <c r="H85" s="9"/>
      <c r="I85" s="9"/>
      <c r="J85" s="9"/>
      <c r="K85" s="9"/>
    </row>
    <row r="86" spans="1:11" x14ac:dyDescent="0.25">
      <c r="A86" s="19"/>
      <c r="E86" s="23"/>
      <c r="F86" s="9"/>
      <c r="G86" s="9"/>
      <c r="H86" s="9"/>
      <c r="I86" s="9"/>
      <c r="J86" s="9"/>
      <c r="K86" s="9"/>
    </row>
    <row r="87" spans="1:11" x14ac:dyDescent="0.25">
      <c r="A87" s="19"/>
      <c r="E87" s="23"/>
      <c r="F87" s="9"/>
      <c r="G87" s="9"/>
      <c r="H87" s="9"/>
      <c r="I87" s="9"/>
      <c r="J87" s="9"/>
      <c r="K87" s="9"/>
    </row>
    <row r="88" spans="1:11" x14ac:dyDescent="0.25">
      <c r="A88" s="19"/>
      <c r="E88" s="23"/>
      <c r="F88" s="9"/>
      <c r="G88" s="9"/>
      <c r="H88" s="9"/>
      <c r="I88" s="9"/>
      <c r="J88" s="9"/>
      <c r="K88" s="9"/>
    </row>
    <row r="89" spans="1:11" x14ac:dyDescent="0.25">
      <c r="E89" s="23"/>
      <c r="F89" s="9"/>
      <c r="G89" s="9"/>
      <c r="H89" s="9"/>
      <c r="I89" s="9"/>
      <c r="J89" s="9"/>
      <c r="K89" s="9"/>
    </row>
    <row r="90" spans="1:11" x14ac:dyDescent="0.25">
      <c r="E90" s="23"/>
      <c r="F90" s="9"/>
      <c r="G90" s="9"/>
      <c r="H90" s="9"/>
      <c r="I90" s="9"/>
      <c r="J90" s="9"/>
      <c r="K90" s="9"/>
    </row>
    <row r="91" spans="1:11" x14ac:dyDescent="0.25">
      <c r="E91" s="23"/>
      <c r="F91" s="9"/>
      <c r="G91" s="9"/>
      <c r="H91" s="9"/>
      <c r="I91" s="9"/>
      <c r="J91" s="9"/>
      <c r="K91" s="9"/>
    </row>
    <row r="92" spans="1:11" x14ac:dyDescent="0.25">
      <c r="E92" s="23"/>
      <c r="F92" s="9"/>
      <c r="G92" s="9"/>
      <c r="H92" s="9"/>
      <c r="I92" s="9"/>
      <c r="J92" s="9"/>
      <c r="K92" s="9"/>
    </row>
    <row r="93" spans="1:11" x14ac:dyDescent="0.25">
      <c r="E93" s="23"/>
      <c r="F93" s="9"/>
      <c r="G93" s="9"/>
      <c r="H93" s="9"/>
      <c r="I93" s="9"/>
      <c r="J93" s="9"/>
      <c r="K93" s="9"/>
    </row>
    <row r="94" spans="1:11" x14ac:dyDescent="0.25">
      <c r="E94" s="23"/>
      <c r="F94" s="9"/>
      <c r="G94" s="9"/>
      <c r="H94" s="9"/>
      <c r="I94" s="9"/>
      <c r="J94" s="9"/>
      <c r="K94" s="9"/>
    </row>
    <row r="95" spans="1:11" x14ac:dyDescent="0.25">
      <c r="E95" s="23"/>
      <c r="F95" s="9"/>
      <c r="G95" s="9"/>
      <c r="H95" s="9"/>
      <c r="I95" s="9"/>
      <c r="J95" s="9"/>
      <c r="K95" s="9"/>
    </row>
    <row r="96" spans="1:11" x14ac:dyDescent="0.25">
      <c r="E96" s="23"/>
      <c r="F96" s="9"/>
      <c r="G96" s="9"/>
      <c r="H96" s="9"/>
      <c r="I96" s="9"/>
      <c r="J96" s="9"/>
      <c r="K96" s="9"/>
    </row>
    <row r="97" spans="5:11" x14ac:dyDescent="0.25">
      <c r="E97" s="23"/>
      <c r="F97" s="9"/>
      <c r="G97" s="9"/>
      <c r="H97" s="9"/>
      <c r="I97" s="9"/>
      <c r="J97" s="9"/>
      <c r="K97" s="9"/>
    </row>
    <row r="98" spans="5:11" x14ac:dyDescent="0.25">
      <c r="E98" s="23"/>
      <c r="F98" s="9"/>
      <c r="G98" s="9"/>
      <c r="H98" s="9"/>
      <c r="I98" s="9"/>
      <c r="J98" s="9"/>
      <c r="K98" s="9"/>
    </row>
    <row r="99" spans="5:11" x14ac:dyDescent="0.25">
      <c r="E99" s="23"/>
    </row>
    <row r="100" spans="5:11" x14ac:dyDescent="0.25">
      <c r="E100" s="23"/>
    </row>
    <row r="101" spans="5:11" x14ac:dyDescent="0.25">
      <c r="E101" s="23"/>
    </row>
    <row r="102" spans="5:11" x14ac:dyDescent="0.25">
      <c r="E102" s="23"/>
    </row>
    <row r="103" spans="5:11" x14ac:dyDescent="0.25">
      <c r="E103" s="23"/>
    </row>
    <row r="104" spans="5:11" x14ac:dyDescent="0.25">
      <c r="E104" s="23"/>
    </row>
    <row r="105" spans="5:11" x14ac:dyDescent="0.25">
      <c r="E105" s="23"/>
    </row>
  </sheetData>
  <autoFilter ref="A2:I22"/>
  <pageMargins left="0.23622047244094491" right="0.23622047244094491" top="0.55118110236220474" bottom="0.55118110236220474" header="0.31496062992125984" footer="0.31496062992125984"/>
  <pageSetup paperSize="8"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abSelected="1" zoomScale="70" zoomScaleNormal="70" workbookViewId="0">
      <selection activeCell="E17" sqref="E17"/>
    </sheetView>
  </sheetViews>
  <sheetFormatPr defaultRowHeight="15" x14ac:dyDescent="0.25"/>
  <cols>
    <col min="1" max="1" width="14.28515625" customWidth="1"/>
    <col min="2" max="2" width="17.140625" customWidth="1"/>
    <col min="3" max="4" width="18.7109375" customWidth="1"/>
    <col min="5" max="5" width="19.5703125" customWidth="1"/>
    <col min="6" max="6" width="17.5703125" customWidth="1"/>
    <col min="7" max="7" width="16.7109375" customWidth="1"/>
    <col min="8" max="8" width="19.5703125" customWidth="1"/>
    <col min="9" max="9" width="16.7109375" customWidth="1"/>
    <col min="11" max="11" width="14.28515625" bestFit="1" customWidth="1"/>
  </cols>
  <sheetData>
    <row r="1" spans="1:10" ht="57" customHeight="1" x14ac:dyDescent="0.4">
      <c r="A1" s="797" t="s">
        <v>494</v>
      </c>
      <c r="B1" s="797"/>
      <c r="C1" s="797"/>
      <c r="D1" s="797"/>
      <c r="E1" s="797"/>
      <c r="F1" s="797"/>
      <c r="G1" s="797"/>
      <c r="H1" s="797"/>
      <c r="I1" s="797"/>
    </row>
    <row r="2" spans="1:10" ht="9" customHeight="1" x14ac:dyDescent="0.25"/>
    <row r="3" spans="1:10" ht="15.75" x14ac:dyDescent="0.25">
      <c r="A3" s="268" t="s">
        <v>206</v>
      </c>
      <c r="B3" s="268"/>
      <c r="C3" s="268"/>
      <c r="D3" s="268"/>
      <c r="E3" s="268"/>
      <c r="F3" s="268"/>
      <c r="G3" s="268"/>
      <c r="H3" s="268"/>
      <c r="I3" s="274" t="s">
        <v>178</v>
      </c>
    </row>
    <row r="4" spans="1:10" ht="32.25" customHeight="1" x14ac:dyDescent="0.25">
      <c r="A4" s="798" t="s">
        <v>176</v>
      </c>
      <c r="B4" s="799"/>
      <c r="C4" s="800" t="s">
        <v>237</v>
      </c>
      <c r="D4" s="800" t="s">
        <v>283</v>
      </c>
      <c r="E4" s="801" t="s">
        <v>281</v>
      </c>
      <c r="F4" s="802"/>
      <c r="G4" s="803"/>
      <c r="H4" s="804" t="s">
        <v>282</v>
      </c>
      <c r="I4" s="804" t="s">
        <v>238</v>
      </c>
    </row>
    <row r="5" spans="1:10" ht="94.5" customHeight="1" x14ac:dyDescent="0.25">
      <c r="A5" s="798"/>
      <c r="B5" s="799"/>
      <c r="C5" s="800"/>
      <c r="D5" s="800"/>
      <c r="E5" s="614" t="s">
        <v>195</v>
      </c>
      <c r="F5" s="238" t="s">
        <v>236</v>
      </c>
      <c r="G5" s="239" t="s">
        <v>296</v>
      </c>
      <c r="H5" s="804"/>
      <c r="I5" s="804"/>
      <c r="J5" s="218"/>
    </row>
    <row r="6" spans="1:10" ht="31.5" x14ac:dyDescent="0.25">
      <c r="A6" s="808" t="s">
        <v>179</v>
      </c>
      <c r="B6" s="809"/>
      <c r="C6" s="240" t="s">
        <v>180</v>
      </c>
      <c r="D6" s="240" t="s">
        <v>181</v>
      </c>
      <c r="E6" s="615" t="s">
        <v>315</v>
      </c>
      <c r="F6" s="241" t="s">
        <v>183</v>
      </c>
      <c r="G6" s="695" t="s">
        <v>184</v>
      </c>
      <c r="H6" s="242" t="s">
        <v>316</v>
      </c>
      <c r="I6" s="242" t="s">
        <v>317</v>
      </c>
    </row>
    <row r="7" spans="1:10" ht="45" customHeight="1" x14ac:dyDescent="0.25">
      <c r="A7" s="810" t="s">
        <v>203</v>
      </c>
      <c r="B7" s="811"/>
      <c r="C7" s="243">
        <f>'Projekty KK'!G126</f>
        <v>1483644285.3500001</v>
      </c>
      <c r="D7" s="244">
        <f>'Projekty KK'!L126</f>
        <v>249752562.27999997</v>
      </c>
      <c r="E7" s="245">
        <f>'Projekty KK'!M126</f>
        <v>140012381.04000002</v>
      </c>
      <c r="F7" s="246">
        <f>'Projekty KK'!N126</f>
        <v>122941264.78</v>
      </c>
      <c r="G7" s="247">
        <f>'Projekty KK'!O128</f>
        <v>17071116.259999998</v>
      </c>
      <c r="H7" s="600">
        <f>E7/D7</f>
        <v>0.56060438284124914</v>
      </c>
      <c r="I7" s="600">
        <f>E7/C7</f>
        <v>9.4370586280369956E-2</v>
      </c>
    </row>
    <row r="8" spans="1:10" ht="45" customHeight="1" x14ac:dyDescent="0.25">
      <c r="A8" s="812" t="s">
        <v>204</v>
      </c>
      <c r="B8" s="813"/>
      <c r="C8" s="604">
        <f>'Projekty PO'!G78</f>
        <v>3503172483.8799992</v>
      </c>
      <c r="D8" s="605">
        <f>'Projekty PO'!L78</f>
        <v>893698514.48000014</v>
      </c>
      <c r="E8" s="606">
        <f>'Projekty PO'!M78</f>
        <v>293710401.38999999</v>
      </c>
      <c r="F8" s="248">
        <f>'Projekty PO'!N78</f>
        <v>332774891.15999991</v>
      </c>
      <c r="G8" s="607">
        <f>'Projekty PO'!O81</f>
        <v>28129.48</v>
      </c>
      <c r="H8" s="608">
        <f>E8/D8</f>
        <v>0.3286459545710399</v>
      </c>
      <c r="I8" s="609">
        <f>E8/C8</f>
        <v>8.3841261810978812E-2</v>
      </c>
    </row>
    <row r="9" spans="1:10" ht="49.5" customHeight="1" thickBot="1" x14ac:dyDescent="0.3">
      <c r="A9" s="814" t="s">
        <v>274</v>
      </c>
      <c r="B9" s="815"/>
      <c r="C9" s="249" t="s">
        <v>194</v>
      </c>
      <c r="D9" s="250">
        <v>2065000000</v>
      </c>
      <c r="E9" s="251">
        <v>307867530</v>
      </c>
      <c r="F9" s="252">
        <v>307867530</v>
      </c>
      <c r="G9" s="253">
        <v>0</v>
      </c>
      <c r="H9" s="601">
        <f>E9/D9</f>
        <v>0.14908839225181597</v>
      </c>
      <c r="I9" s="254" t="s">
        <v>194</v>
      </c>
    </row>
    <row r="10" spans="1:10" ht="32.25" customHeight="1" x14ac:dyDescent="0.25">
      <c r="A10" s="816" t="s">
        <v>122</v>
      </c>
      <c r="B10" s="817"/>
      <c r="C10" s="255">
        <f>SUM(C7:C9)</f>
        <v>4986816769.2299995</v>
      </c>
      <c r="D10" s="255">
        <f>SUM(D7:D9)</f>
        <v>3208451076.7600002</v>
      </c>
      <c r="E10" s="603">
        <f>SUM(E7:E9)</f>
        <v>741590312.43000007</v>
      </c>
      <c r="F10" s="256">
        <f>SUM(F7:F9)</f>
        <v>763583685.93999994</v>
      </c>
      <c r="G10" s="257">
        <f>SUM(G7:G9)</f>
        <v>17099245.739999998</v>
      </c>
      <c r="H10" s="258">
        <f>E10/D10</f>
        <v>0.23113654990771509</v>
      </c>
      <c r="I10" s="259">
        <f>E10/C10</f>
        <v>0.14871015855361114</v>
      </c>
    </row>
    <row r="11" spans="1:10" s="149" customFormat="1" x14ac:dyDescent="0.25">
      <c r="A11" s="377" t="s">
        <v>406</v>
      </c>
      <c r="B11" s="392"/>
      <c r="C11" s="392"/>
      <c r="D11" s="392"/>
      <c r="E11" s="392"/>
      <c r="F11" s="392"/>
      <c r="G11" s="173"/>
      <c r="H11" s="174"/>
      <c r="I11" s="73"/>
    </row>
    <row r="12" spans="1:10" s="149" customFormat="1" ht="48" customHeight="1" x14ac:dyDescent="0.25">
      <c r="A12" s="818" t="s">
        <v>582</v>
      </c>
      <c r="B12" s="818"/>
      <c r="C12" s="818"/>
      <c r="D12" s="818"/>
      <c r="E12" s="818"/>
      <c r="F12" s="818"/>
      <c r="G12" s="173"/>
      <c r="H12" s="174"/>
      <c r="I12" s="73"/>
    </row>
    <row r="13" spans="1:10" s="149" customFormat="1" ht="23.25" x14ac:dyDescent="0.25">
      <c r="A13" s="267" t="s">
        <v>200</v>
      </c>
      <c r="B13" s="171"/>
      <c r="C13" s="172"/>
      <c r="D13" s="172"/>
      <c r="E13" s="172"/>
      <c r="F13" s="173"/>
      <c r="G13" s="173"/>
      <c r="H13" s="174"/>
      <c r="I13" s="73"/>
    </row>
    <row r="14" spans="1:10" s="149" customFormat="1" ht="15" customHeight="1" x14ac:dyDescent="0.25">
      <c r="A14" s="171"/>
      <c r="B14" s="171"/>
      <c r="C14" s="172"/>
      <c r="D14" s="172"/>
      <c r="E14" s="172"/>
      <c r="F14" s="173"/>
      <c r="G14" s="173"/>
      <c r="H14" s="174"/>
      <c r="I14" s="73"/>
    </row>
    <row r="15" spans="1:10" s="149" customFormat="1" ht="14.25" customHeight="1" x14ac:dyDescent="0.25">
      <c r="A15" s="268" t="s">
        <v>207</v>
      </c>
      <c r="B15" s="269"/>
      <c r="C15" s="270"/>
      <c r="D15" s="270"/>
      <c r="E15" s="270"/>
      <c r="F15" s="271"/>
      <c r="G15" s="271"/>
      <c r="H15" s="272"/>
      <c r="I15" s="273" t="s">
        <v>178</v>
      </c>
    </row>
    <row r="16" spans="1:10" s="149" customFormat="1" ht="24.95" customHeight="1" x14ac:dyDescent="0.25">
      <c r="A16" s="819" t="s">
        <v>407</v>
      </c>
      <c r="B16" s="820"/>
      <c r="C16" s="820"/>
      <c r="D16" s="821"/>
      <c r="E16" s="261">
        <f>E7+E8</f>
        <v>433722782.43000001</v>
      </c>
      <c r="F16" s="822"/>
      <c r="G16" s="823"/>
      <c r="H16" s="823"/>
      <c r="I16" s="824"/>
    </row>
    <row r="17" spans="1:13" s="149" customFormat="1" ht="39" customHeight="1" x14ac:dyDescent="0.25">
      <c r="A17" s="260" t="s">
        <v>142</v>
      </c>
      <c r="B17" s="825" t="s">
        <v>730</v>
      </c>
      <c r="C17" s="825"/>
      <c r="D17" s="826"/>
      <c r="E17" s="596">
        <f>'Projekty KK'!N127+'Projekty PO'!N79+'Projekty PO'!N80</f>
        <v>244416096.17000005</v>
      </c>
      <c r="F17" s="827" t="s">
        <v>576</v>
      </c>
      <c r="G17" s="828"/>
      <c r="H17" s="828"/>
      <c r="I17" s="829"/>
      <c r="K17" s="300"/>
      <c r="M17" s="300"/>
    </row>
    <row r="18" spans="1:13" s="149" customFormat="1" ht="24.95" customHeight="1" x14ac:dyDescent="0.25">
      <c r="A18" s="262"/>
      <c r="B18" s="390" t="s">
        <v>202</v>
      </c>
      <c r="C18" s="390"/>
      <c r="D18" s="391"/>
      <c r="E18" s="263">
        <f>'Projekty KK'!N128+'Projekty PO'!N81</f>
        <v>211300059.77000001</v>
      </c>
      <c r="F18" s="827" t="s">
        <v>576</v>
      </c>
      <c r="G18" s="828"/>
      <c r="H18" s="828"/>
      <c r="I18" s="829"/>
    </row>
    <row r="19" spans="1:13" s="149" customFormat="1" ht="24.95" customHeight="1" x14ac:dyDescent="0.25">
      <c r="A19" s="262"/>
      <c r="B19" s="805" t="s">
        <v>299</v>
      </c>
      <c r="C19" s="805"/>
      <c r="D19" s="806"/>
      <c r="E19" s="264">
        <f>'Projekty KK'!O128+'Projekty PO'!O81</f>
        <v>17099245.739999998</v>
      </c>
      <c r="F19" s="807" t="s">
        <v>576</v>
      </c>
      <c r="G19" s="807"/>
      <c r="H19" s="807"/>
      <c r="I19" s="807"/>
    </row>
    <row r="20" spans="1:13" s="149" customFormat="1" ht="24.95" customHeight="1" x14ac:dyDescent="0.25">
      <c r="A20" s="819" t="s">
        <v>201</v>
      </c>
      <c r="B20" s="820"/>
      <c r="C20" s="820"/>
      <c r="D20" s="821"/>
      <c r="E20" s="261">
        <f>E9</f>
        <v>307867530</v>
      </c>
      <c r="F20" s="830" t="s">
        <v>577</v>
      </c>
      <c r="G20" s="830"/>
      <c r="H20" s="830"/>
      <c r="I20" s="830"/>
    </row>
    <row r="21" spans="1:13" s="149" customFormat="1" ht="33" customHeight="1" x14ac:dyDescent="0.25">
      <c r="A21" s="831" t="s">
        <v>288</v>
      </c>
      <c r="B21" s="832"/>
      <c r="C21" s="832"/>
      <c r="D21" s="833"/>
      <c r="E21" s="602">
        <f>E10</f>
        <v>741590312.43000007</v>
      </c>
      <c r="F21" s="830" t="s">
        <v>578</v>
      </c>
      <c r="G21" s="830"/>
      <c r="H21" s="830"/>
      <c r="I21" s="830"/>
    </row>
    <row r="22" spans="1:13" x14ac:dyDescent="0.25">
      <c r="A22" s="168"/>
      <c r="B22" s="168"/>
      <c r="C22" s="168"/>
      <c r="H22" s="164"/>
    </row>
    <row r="23" spans="1:13" ht="18.75" x14ac:dyDescent="0.3">
      <c r="A23" s="175" t="s">
        <v>205</v>
      </c>
      <c r="B23" s="1"/>
      <c r="C23" s="237"/>
      <c r="D23" s="165"/>
      <c r="E23" s="165"/>
      <c r="F23" s="165"/>
      <c r="G23" s="165"/>
      <c r="H23" s="166"/>
      <c r="I23" s="165"/>
    </row>
    <row r="24" spans="1:13" ht="116.25" customHeight="1" x14ac:dyDescent="0.25">
      <c r="A24" s="265" t="s">
        <v>180</v>
      </c>
      <c r="B24" s="834" t="s">
        <v>237</v>
      </c>
      <c r="C24" s="834"/>
      <c r="D24" s="834"/>
      <c r="E24" s="835" t="s">
        <v>286</v>
      </c>
      <c r="F24" s="835"/>
      <c r="G24" s="835"/>
      <c r="H24" s="835"/>
      <c r="I24" s="835"/>
    </row>
    <row r="25" spans="1:13" ht="66" customHeight="1" x14ac:dyDescent="0.25">
      <c r="A25" s="265" t="s">
        <v>181</v>
      </c>
      <c r="B25" s="834" t="s">
        <v>284</v>
      </c>
      <c r="C25" s="834"/>
      <c r="D25" s="834"/>
      <c r="E25" s="835" t="s">
        <v>287</v>
      </c>
      <c r="F25" s="835"/>
      <c r="G25" s="835"/>
      <c r="H25" s="835"/>
      <c r="I25" s="835"/>
    </row>
    <row r="26" spans="1:13" ht="40.5" customHeight="1" x14ac:dyDescent="0.25">
      <c r="A26" s="265" t="s">
        <v>182</v>
      </c>
      <c r="B26" s="834" t="s">
        <v>280</v>
      </c>
      <c r="C26" s="834"/>
      <c r="D26" s="834"/>
      <c r="E26" s="836" t="s">
        <v>241</v>
      </c>
      <c r="F26" s="837"/>
      <c r="G26" s="837"/>
      <c r="H26" s="837"/>
      <c r="I26" s="838"/>
    </row>
    <row r="27" spans="1:13" ht="105" customHeight="1" x14ac:dyDescent="0.25">
      <c r="A27" s="265" t="s">
        <v>183</v>
      </c>
      <c r="B27" s="834" t="s">
        <v>177</v>
      </c>
      <c r="C27" s="834"/>
      <c r="D27" s="834"/>
      <c r="E27" s="835" t="s">
        <v>276</v>
      </c>
      <c r="F27" s="835"/>
      <c r="G27" s="835"/>
      <c r="H27" s="835"/>
      <c r="I27" s="835"/>
    </row>
    <row r="28" spans="1:13" ht="72" customHeight="1" x14ac:dyDescent="0.25">
      <c r="A28" s="265" t="s">
        <v>184</v>
      </c>
      <c r="B28" s="834" t="s">
        <v>285</v>
      </c>
      <c r="C28" s="834"/>
      <c r="D28" s="834"/>
      <c r="E28" s="835" t="s">
        <v>199</v>
      </c>
      <c r="F28" s="835"/>
      <c r="G28" s="835"/>
      <c r="H28" s="835"/>
      <c r="I28" s="835"/>
    </row>
    <row r="29" spans="1:13" ht="69.75" customHeight="1" x14ac:dyDescent="0.25">
      <c r="A29" s="266" t="s">
        <v>239</v>
      </c>
      <c r="B29" s="834" t="s">
        <v>282</v>
      </c>
      <c r="C29" s="834"/>
      <c r="D29" s="834"/>
      <c r="E29" s="835" t="s">
        <v>254</v>
      </c>
      <c r="F29" s="835"/>
      <c r="G29" s="835"/>
      <c r="H29" s="835"/>
      <c r="I29" s="835"/>
    </row>
    <row r="30" spans="1:13" ht="42.75" customHeight="1" x14ac:dyDescent="0.25">
      <c r="A30" s="266" t="s">
        <v>240</v>
      </c>
      <c r="B30" s="834" t="s">
        <v>238</v>
      </c>
      <c r="C30" s="834"/>
      <c r="D30" s="834"/>
      <c r="E30" s="835" t="s">
        <v>253</v>
      </c>
      <c r="F30" s="835"/>
      <c r="G30" s="835"/>
      <c r="H30" s="835"/>
      <c r="I30" s="835"/>
    </row>
    <row r="31" spans="1:13" ht="15.75" x14ac:dyDescent="0.25">
      <c r="A31" s="167"/>
      <c r="B31" s="165"/>
      <c r="C31" s="165"/>
      <c r="D31" s="165"/>
      <c r="E31" s="165"/>
      <c r="F31" s="165"/>
      <c r="G31" s="165"/>
      <c r="H31" s="166"/>
    </row>
    <row r="32" spans="1:13" ht="15.75" x14ac:dyDescent="0.25">
      <c r="A32" s="167"/>
      <c r="B32" s="165"/>
      <c r="C32" s="165"/>
      <c r="D32" s="165"/>
      <c r="E32" s="165"/>
      <c r="F32" s="165"/>
      <c r="G32" s="165"/>
      <c r="H32" s="166"/>
    </row>
    <row r="33" spans="1:8" ht="15.75" x14ac:dyDescent="0.25">
      <c r="A33" s="165"/>
      <c r="B33" s="165"/>
      <c r="C33" s="165"/>
      <c r="D33" s="165"/>
      <c r="E33" s="165"/>
      <c r="F33" s="165"/>
      <c r="G33" s="165"/>
      <c r="H33" s="166"/>
    </row>
    <row r="34" spans="1:8" ht="15.75" x14ac:dyDescent="0.25">
      <c r="A34" s="165"/>
      <c r="B34" s="165"/>
      <c r="C34" s="165"/>
      <c r="D34" s="165"/>
      <c r="E34" s="165"/>
      <c r="F34" s="165"/>
      <c r="G34" s="165"/>
      <c r="H34" s="166"/>
    </row>
    <row r="35" spans="1:8" ht="15.75" x14ac:dyDescent="0.25">
      <c r="A35" s="165"/>
      <c r="B35" s="165"/>
      <c r="C35" s="165"/>
      <c r="D35" s="165"/>
      <c r="E35" s="165"/>
      <c r="F35" s="165"/>
      <c r="G35" s="165"/>
      <c r="H35" s="165"/>
    </row>
    <row r="36" spans="1:8" ht="15.75" x14ac:dyDescent="0.25">
      <c r="A36" s="165"/>
      <c r="B36" s="165"/>
      <c r="C36" s="165"/>
      <c r="D36" s="165"/>
      <c r="E36" s="165"/>
      <c r="F36" s="165"/>
      <c r="G36" s="165"/>
      <c r="H36" s="165"/>
    </row>
    <row r="37" spans="1:8" ht="18.75" x14ac:dyDescent="0.3">
      <c r="B37" s="163"/>
      <c r="C37" s="163"/>
    </row>
    <row r="38" spans="1:8" ht="18.75" x14ac:dyDescent="0.3">
      <c r="B38" s="163"/>
      <c r="C38" s="163"/>
    </row>
    <row r="39" spans="1:8" ht="18.75" x14ac:dyDescent="0.3">
      <c r="B39" s="163"/>
      <c r="C39" s="163"/>
    </row>
    <row r="40" spans="1:8" ht="18.75" x14ac:dyDescent="0.3">
      <c r="B40" s="163"/>
      <c r="C40" s="163"/>
    </row>
    <row r="41" spans="1:8" ht="18.75" x14ac:dyDescent="0.3">
      <c r="B41" s="163"/>
      <c r="C41" s="163"/>
    </row>
    <row r="42" spans="1:8" ht="18.75" x14ac:dyDescent="0.3">
      <c r="B42" s="163"/>
      <c r="C42" s="163"/>
    </row>
    <row r="43" spans="1:8" ht="18.75" x14ac:dyDescent="0.3">
      <c r="B43" s="163"/>
      <c r="C43" s="163"/>
    </row>
  </sheetData>
  <mergeCells count="38">
    <mergeCell ref="B28:D28"/>
    <mergeCell ref="E28:I28"/>
    <mergeCell ref="B29:D29"/>
    <mergeCell ref="E29:I29"/>
    <mergeCell ref="B30:D30"/>
    <mergeCell ref="E30:I30"/>
    <mergeCell ref="B25:D25"/>
    <mergeCell ref="E25:I25"/>
    <mergeCell ref="B26:D26"/>
    <mergeCell ref="E26:I26"/>
    <mergeCell ref="B27:D27"/>
    <mergeCell ref="E27:I27"/>
    <mergeCell ref="A20:D20"/>
    <mergeCell ref="F20:I20"/>
    <mergeCell ref="A21:D21"/>
    <mergeCell ref="F21:I21"/>
    <mergeCell ref="B24:D24"/>
    <mergeCell ref="E24:I24"/>
    <mergeCell ref="B19:D19"/>
    <mergeCell ref="F19:I19"/>
    <mergeCell ref="A6:B6"/>
    <mergeCell ref="A7:B7"/>
    <mergeCell ref="A8:B8"/>
    <mergeCell ref="A9:B9"/>
    <mergeCell ref="A10:B10"/>
    <mergeCell ref="A12:F12"/>
    <mergeCell ref="A16:D16"/>
    <mergeCell ref="F16:I16"/>
    <mergeCell ref="B17:D17"/>
    <mergeCell ref="F17:I17"/>
    <mergeCell ref="F18:I18"/>
    <mergeCell ref="A1:I1"/>
    <mergeCell ref="A4:B5"/>
    <mergeCell ref="C4:C5"/>
    <mergeCell ref="D4:D5"/>
    <mergeCell ref="E4:G4"/>
    <mergeCell ref="H4:H5"/>
    <mergeCell ref="I4:I5"/>
  </mergeCells>
  <pageMargins left="0.70866141732283472" right="0.31496062992125984" top="0.74803149606299213" bottom="0.74803149606299213" header="0.31496062992125984" footer="0.31496062992125984"/>
  <pageSetup paperSize="9" scale="58" orientation="portrait" r:id="rId1"/>
  <headerFooter>
    <oddFooter xml:space="preserve">&amp;R&amp;12Zpracoval odbor finanční, stav k 1. 12. 2018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5"/>
  <sheetViews>
    <sheetView topLeftCell="A93" zoomScale="68" zoomScaleNormal="68" zoomScalePageLayoutView="70" workbookViewId="0">
      <selection activeCell="J70" sqref="J70"/>
    </sheetView>
  </sheetViews>
  <sheetFormatPr defaultRowHeight="15" x14ac:dyDescent="0.25"/>
  <cols>
    <col min="1" max="1" width="4.7109375" customWidth="1"/>
    <col min="2" max="2" width="13.7109375" customWidth="1"/>
    <col min="3" max="3" width="35.7109375" customWidth="1"/>
    <col min="4" max="4" width="14.85546875" customWidth="1"/>
    <col min="5" max="6" width="12.85546875" customWidth="1"/>
    <col min="7" max="8" width="17.85546875" customWidth="1"/>
    <col min="9" max="10" width="18.7109375" customWidth="1"/>
    <col min="11" max="11" width="40.7109375" customWidth="1"/>
    <col min="12" max="12" width="18.28515625" customWidth="1"/>
    <col min="13" max="13" width="18.42578125" customWidth="1"/>
    <col min="14" max="14" width="17.140625" customWidth="1"/>
    <col min="15" max="15" width="17.7109375" customWidth="1"/>
    <col min="16" max="16" width="19" customWidth="1"/>
    <col min="17" max="17" width="18.5703125" customWidth="1"/>
    <col min="18" max="18" width="49.28515625" customWidth="1"/>
    <col min="19" max="19" width="0" hidden="1" customWidth="1"/>
    <col min="20" max="20" width="4.28515625" hidden="1" customWidth="1"/>
  </cols>
  <sheetData>
    <row r="1" spans="1:20" ht="28.5" x14ac:dyDescent="0.45">
      <c r="B1" s="161" t="s">
        <v>493</v>
      </c>
      <c r="C1" s="23"/>
      <c r="D1" s="23"/>
      <c r="E1" s="23"/>
      <c r="F1" s="23"/>
      <c r="G1" s="23"/>
      <c r="H1" s="23"/>
      <c r="I1" s="23"/>
      <c r="J1" s="23"/>
      <c r="K1" s="23"/>
      <c r="L1" s="23"/>
      <c r="M1" s="23"/>
      <c r="N1" s="23"/>
      <c r="O1" s="23"/>
      <c r="P1" s="23"/>
      <c r="Q1" s="23"/>
      <c r="R1" s="219" t="s">
        <v>255</v>
      </c>
    </row>
    <row r="2" spans="1:20" ht="38.25" customHeight="1" x14ac:dyDescent="0.25">
      <c r="A2" s="941" t="s">
        <v>298</v>
      </c>
      <c r="B2" s="924" t="s">
        <v>134</v>
      </c>
      <c r="C2" s="924" t="s">
        <v>127</v>
      </c>
      <c r="D2" s="925" t="s">
        <v>472</v>
      </c>
      <c r="E2" s="924" t="s">
        <v>128</v>
      </c>
      <c r="F2" s="943" t="s">
        <v>132</v>
      </c>
      <c r="G2" s="924" t="s">
        <v>191</v>
      </c>
      <c r="H2" s="925" t="s">
        <v>438</v>
      </c>
      <c r="I2" s="924" t="s">
        <v>323</v>
      </c>
      <c r="J2" s="924" t="s">
        <v>129</v>
      </c>
      <c r="K2" s="951" t="s">
        <v>192</v>
      </c>
      <c r="L2" s="950" t="s">
        <v>283</v>
      </c>
      <c r="M2" s="949" t="s">
        <v>281</v>
      </c>
      <c r="N2" s="920"/>
      <c r="O2" s="921"/>
      <c r="P2" s="947" t="s">
        <v>282</v>
      </c>
      <c r="Q2" s="945" t="s">
        <v>252</v>
      </c>
      <c r="R2" s="922" t="s">
        <v>193</v>
      </c>
      <c r="S2" s="920" t="s">
        <v>356</v>
      </c>
      <c r="T2" s="921"/>
    </row>
    <row r="3" spans="1:20" ht="90" x14ac:dyDescent="0.25">
      <c r="A3" s="942"/>
      <c r="B3" s="925"/>
      <c r="C3" s="925"/>
      <c r="D3" s="953"/>
      <c r="E3" s="925"/>
      <c r="F3" s="944"/>
      <c r="G3" s="925"/>
      <c r="H3" s="953"/>
      <c r="I3" s="925"/>
      <c r="J3" s="925"/>
      <c r="K3" s="952"/>
      <c r="L3" s="947"/>
      <c r="M3" s="214" t="s">
        <v>195</v>
      </c>
      <c r="N3" s="215" t="s">
        <v>196</v>
      </c>
      <c r="O3" s="216" t="s">
        <v>197</v>
      </c>
      <c r="P3" s="948"/>
      <c r="Q3" s="946"/>
      <c r="R3" s="923"/>
      <c r="S3" s="215" t="s">
        <v>357</v>
      </c>
      <c r="T3" s="216" t="s">
        <v>178</v>
      </c>
    </row>
    <row r="4" spans="1:20" ht="26.25" customHeight="1" thickBot="1" x14ac:dyDescent="0.3">
      <c r="A4" s="176" t="s">
        <v>242</v>
      </c>
      <c r="B4" s="176" t="s">
        <v>243</v>
      </c>
      <c r="C4" s="176" t="s">
        <v>244</v>
      </c>
      <c r="D4" s="176" t="s">
        <v>245</v>
      </c>
      <c r="E4" s="176" t="s">
        <v>246</v>
      </c>
      <c r="F4" s="176" t="s">
        <v>247</v>
      </c>
      <c r="G4" s="176" t="s">
        <v>248</v>
      </c>
      <c r="H4" s="176" t="s">
        <v>249</v>
      </c>
      <c r="I4" s="176" t="s">
        <v>250</v>
      </c>
      <c r="J4" s="176" t="s">
        <v>251</v>
      </c>
      <c r="K4" s="177" t="s">
        <v>439</v>
      </c>
      <c r="L4" s="178" t="s">
        <v>473</v>
      </c>
      <c r="M4" s="178" t="s">
        <v>474</v>
      </c>
      <c r="N4" s="179" t="s">
        <v>440</v>
      </c>
      <c r="O4" s="177" t="s">
        <v>475</v>
      </c>
      <c r="P4" s="178" t="s">
        <v>476</v>
      </c>
      <c r="Q4" s="178" t="s">
        <v>477</v>
      </c>
      <c r="R4" s="322" t="s">
        <v>478</v>
      </c>
      <c r="S4" s="179" t="s">
        <v>358</v>
      </c>
      <c r="T4" s="323" t="s">
        <v>359</v>
      </c>
    </row>
    <row r="5" spans="1:20" ht="40.5" customHeight="1" x14ac:dyDescent="0.25">
      <c r="A5" s="954">
        <v>1</v>
      </c>
      <c r="B5" s="889" t="s">
        <v>4</v>
      </c>
      <c r="C5" s="956" t="s">
        <v>539</v>
      </c>
      <c r="D5" s="880" t="s">
        <v>479</v>
      </c>
      <c r="E5" s="937" t="s">
        <v>42</v>
      </c>
      <c r="F5" s="938" t="s">
        <v>6</v>
      </c>
      <c r="G5" s="939">
        <v>7683687</v>
      </c>
      <c r="H5" s="976" t="s">
        <v>441</v>
      </c>
      <c r="I5" s="889" t="s">
        <v>147</v>
      </c>
      <c r="J5" s="905" t="s">
        <v>637</v>
      </c>
      <c r="K5" s="898" t="s">
        <v>234</v>
      </c>
      <c r="L5" s="566">
        <v>5000</v>
      </c>
      <c r="M5" s="567">
        <f t="shared" ref="M5:M96" si="0">N5+O5</f>
        <v>5000</v>
      </c>
      <c r="N5" s="236">
        <v>5000</v>
      </c>
      <c r="O5" s="568">
        <v>0</v>
      </c>
      <c r="P5" s="281">
        <f t="shared" ref="P5:P89" si="1">M5/L5</f>
        <v>1</v>
      </c>
      <c r="Q5" s="894">
        <f>(M5+M6+M7)/G5</f>
        <v>7.8328281722043081E-3</v>
      </c>
      <c r="R5" s="910" t="s">
        <v>571</v>
      </c>
      <c r="S5" s="319">
        <f>T5/L5</f>
        <v>0</v>
      </c>
      <c r="T5" s="10">
        <f>L5-M5</f>
        <v>0</v>
      </c>
    </row>
    <row r="6" spans="1:20" ht="46.5" customHeight="1" x14ac:dyDescent="0.25">
      <c r="A6" s="955"/>
      <c r="B6" s="890"/>
      <c r="C6" s="890"/>
      <c r="D6" s="872"/>
      <c r="E6" s="927"/>
      <c r="F6" s="929"/>
      <c r="G6" s="940"/>
      <c r="H6" s="884"/>
      <c r="I6" s="890"/>
      <c r="J6" s="906"/>
      <c r="K6" s="899"/>
      <c r="L6" s="569">
        <v>5518441</v>
      </c>
      <c r="M6" s="528">
        <v>55185</v>
      </c>
      <c r="N6" s="674">
        <v>55185</v>
      </c>
      <c r="O6" s="570">
        <v>0</v>
      </c>
      <c r="P6" s="519">
        <f t="shared" si="1"/>
        <v>1.0000106914253501E-2</v>
      </c>
      <c r="Q6" s="879"/>
      <c r="R6" s="911"/>
      <c r="S6" s="317">
        <f t="shared" ref="S6:S58" si="2">T6/L6</f>
        <v>0.98999989308574654</v>
      </c>
      <c r="T6" s="5">
        <f t="shared" ref="T6:T58" si="3">L6-M6</f>
        <v>5463256</v>
      </c>
    </row>
    <row r="7" spans="1:20" ht="66.75" customHeight="1" x14ac:dyDescent="0.25">
      <c r="A7" s="955"/>
      <c r="B7" s="890"/>
      <c r="C7" s="890"/>
      <c r="D7" s="872"/>
      <c r="E7" s="927"/>
      <c r="F7" s="929"/>
      <c r="G7" s="940"/>
      <c r="H7" s="884"/>
      <c r="I7" s="890"/>
      <c r="J7" s="841" t="s">
        <v>135</v>
      </c>
      <c r="K7" s="899"/>
      <c r="L7" s="843">
        <v>576277</v>
      </c>
      <c r="M7" s="896">
        <v>0</v>
      </c>
      <c r="N7" s="845">
        <v>0</v>
      </c>
      <c r="O7" s="847">
        <v>0</v>
      </c>
      <c r="P7" s="849">
        <f t="shared" si="1"/>
        <v>0</v>
      </c>
      <c r="Q7" s="879"/>
      <c r="R7" s="911"/>
      <c r="S7" s="317">
        <f t="shared" si="2"/>
        <v>1</v>
      </c>
      <c r="T7" s="5">
        <f t="shared" si="3"/>
        <v>576277</v>
      </c>
    </row>
    <row r="8" spans="1:20" ht="161.25" customHeight="1" x14ac:dyDescent="0.25">
      <c r="A8" s="853"/>
      <c r="B8" s="859"/>
      <c r="C8" s="859"/>
      <c r="D8" s="859"/>
      <c r="E8" s="859"/>
      <c r="F8" s="931"/>
      <c r="G8" s="935"/>
      <c r="H8" s="885"/>
      <c r="I8" s="859"/>
      <c r="J8" s="859"/>
      <c r="K8" s="900"/>
      <c r="L8" s="888"/>
      <c r="M8" s="897"/>
      <c r="N8" s="957"/>
      <c r="O8" s="848"/>
      <c r="P8" s="895"/>
      <c r="Q8" s="895"/>
      <c r="R8" s="840"/>
      <c r="S8" s="317"/>
      <c r="T8" s="5"/>
    </row>
    <row r="9" spans="1:20" ht="105.75" customHeight="1" x14ac:dyDescent="0.25">
      <c r="A9" s="974">
        <v>2</v>
      </c>
      <c r="B9" s="936" t="s">
        <v>4</v>
      </c>
      <c r="C9" s="936" t="s">
        <v>160</v>
      </c>
      <c r="D9" s="881" t="s">
        <v>480</v>
      </c>
      <c r="E9" s="926" t="s">
        <v>43</v>
      </c>
      <c r="F9" s="928" t="s">
        <v>8</v>
      </c>
      <c r="G9" s="932">
        <v>98003445.049999997</v>
      </c>
      <c r="H9" s="883" t="s">
        <v>441</v>
      </c>
      <c r="I9" s="891" t="s">
        <v>263</v>
      </c>
      <c r="J9" s="181" t="s">
        <v>130</v>
      </c>
      <c r="K9" s="901" t="s">
        <v>361</v>
      </c>
      <c r="L9" s="567">
        <v>5731781</v>
      </c>
      <c r="M9" s="567">
        <f t="shared" si="0"/>
        <v>1464072</v>
      </c>
      <c r="N9" s="182">
        <v>1464072</v>
      </c>
      <c r="O9" s="571">
        <v>0</v>
      </c>
      <c r="P9" s="180">
        <f t="shared" si="1"/>
        <v>0.25543055465657183</v>
      </c>
      <c r="Q9" s="849">
        <f>(M9+M10+M11+M12+M13)/G9</f>
        <v>1.5624328300079489E-2</v>
      </c>
      <c r="R9" s="283" t="s">
        <v>541</v>
      </c>
      <c r="S9" s="317">
        <f t="shared" si="2"/>
        <v>0.74456944534342817</v>
      </c>
      <c r="T9" s="5">
        <f t="shared" si="3"/>
        <v>4267709</v>
      </c>
    </row>
    <row r="10" spans="1:20" ht="45" x14ac:dyDescent="0.25">
      <c r="A10" s="955"/>
      <c r="B10" s="890"/>
      <c r="C10" s="890"/>
      <c r="D10" s="872"/>
      <c r="E10" s="927"/>
      <c r="F10" s="929"/>
      <c r="G10" s="933"/>
      <c r="H10" s="884"/>
      <c r="I10" s="887"/>
      <c r="J10" s="518" t="s">
        <v>138</v>
      </c>
      <c r="K10" s="899"/>
      <c r="L10" s="567">
        <v>1464072</v>
      </c>
      <c r="M10" s="567">
        <f t="shared" si="0"/>
        <v>0</v>
      </c>
      <c r="N10" s="182">
        <v>0</v>
      </c>
      <c r="O10" s="571">
        <v>0</v>
      </c>
      <c r="P10" s="180">
        <f t="shared" si="1"/>
        <v>0</v>
      </c>
      <c r="Q10" s="879"/>
      <c r="R10" s="293" t="s">
        <v>542</v>
      </c>
      <c r="S10" s="317">
        <f t="shared" si="2"/>
        <v>1</v>
      </c>
      <c r="T10" s="5">
        <f>L10-M10</f>
        <v>1464072</v>
      </c>
    </row>
    <row r="11" spans="1:20" ht="56.25" customHeight="1" x14ac:dyDescent="0.25">
      <c r="A11" s="955"/>
      <c r="B11" s="890"/>
      <c r="C11" s="890"/>
      <c r="D11" s="872"/>
      <c r="E11" s="927"/>
      <c r="F11" s="929"/>
      <c r="G11" s="933"/>
      <c r="H11" s="884"/>
      <c r="I11" s="887"/>
      <c r="J11" s="220" t="s">
        <v>144</v>
      </c>
      <c r="K11" s="902"/>
      <c r="L11" s="567">
        <v>26492</v>
      </c>
      <c r="M11" s="567">
        <f t="shared" si="0"/>
        <v>26492</v>
      </c>
      <c r="N11" s="182">
        <v>26492</v>
      </c>
      <c r="O11" s="571">
        <v>0</v>
      </c>
      <c r="P11" s="180">
        <f t="shared" si="1"/>
        <v>1</v>
      </c>
      <c r="Q11" s="879"/>
      <c r="R11" s="283" t="s">
        <v>543</v>
      </c>
      <c r="S11" s="317">
        <f t="shared" si="2"/>
        <v>0</v>
      </c>
      <c r="T11" s="5">
        <f t="shared" si="3"/>
        <v>0</v>
      </c>
    </row>
    <row r="12" spans="1:20" ht="161.25" customHeight="1" x14ac:dyDescent="0.25">
      <c r="A12" s="955"/>
      <c r="B12" s="890"/>
      <c r="C12" s="890"/>
      <c r="D12" s="872"/>
      <c r="E12" s="927"/>
      <c r="F12" s="929"/>
      <c r="G12" s="933"/>
      <c r="H12" s="884"/>
      <c r="I12" s="887"/>
      <c r="J12" s="181" t="s">
        <v>130</v>
      </c>
      <c r="K12" s="912" t="s">
        <v>213</v>
      </c>
      <c r="L12" s="567">
        <v>81346508</v>
      </c>
      <c r="M12" s="567">
        <f t="shared" si="0"/>
        <v>40674</v>
      </c>
      <c r="N12" s="182">
        <v>40674</v>
      </c>
      <c r="O12" s="572">
        <v>0</v>
      </c>
      <c r="P12" s="180">
        <f t="shared" si="1"/>
        <v>5.0000917064565325E-4</v>
      </c>
      <c r="Q12" s="879"/>
      <c r="R12" s="295" t="s">
        <v>544</v>
      </c>
      <c r="S12" s="317">
        <f t="shared" si="2"/>
        <v>0.99949999082935437</v>
      </c>
      <c r="T12" s="5">
        <f t="shared" si="3"/>
        <v>81305834</v>
      </c>
    </row>
    <row r="13" spans="1:20" ht="141.75" customHeight="1" x14ac:dyDescent="0.25">
      <c r="A13" s="853"/>
      <c r="B13" s="859"/>
      <c r="C13" s="859"/>
      <c r="D13" s="859"/>
      <c r="E13" s="859"/>
      <c r="F13" s="931"/>
      <c r="G13" s="935"/>
      <c r="H13" s="885"/>
      <c r="I13" s="859"/>
      <c r="J13" s="518" t="s">
        <v>540</v>
      </c>
      <c r="K13" s="900"/>
      <c r="L13" s="567">
        <v>40674</v>
      </c>
      <c r="M13" s="567">
        <v>0</v>
      </c>
      <c r="N13" s="182">
        <v>0</v>
      </c>
      <c r="O13" s="572">
        <v>0</v>
      </c>
      <c r="P13" s="324">
        <f t="shared" si="1"/>
        <v>0</v>
      </c>
      <c r="Q13" s="850"/>
      <c r="R13" s="295" t="s">
        <v>545</v>
      </c>
      <c r="S13" s="317"/>
      <c r="T13" s="5"/>
    </row>
    <row r="14" spans="1:20" ht="45" x14ac:dyDescent="0.25">
      <c r="A14" s="974">
        <v>3</v>
      </c>
      <c r="B14" s="936" t="s">
        <v>4</v>
      </c>
      <c r="C14" s="936" t="s">
        <v>143</v>
      </c>
      <c r="D14" s="881" t="s">
        <v>481</v>
      </c>
      <c r="E14" s="926" t="s">
        <v>44</v>
      </c>
      <c r="F14" s="928" t="s">
        <v>10</v>
      </c>
      <c r="G14" s="932">
        <v>19287791.43</v>
      </c>
      <c r="H14" s="883" t="s">
        <v>442</v>
      </c>
      <c r="I14" s="886" t="s">
        <v>225</v>
      </c>
      <c r="J14" s="181" t="s">
        <v>131</v>
      </c>
      <c r="K14" s="918" t="s">
        <v>226</v>
      </c>
      <c r="L14" s="567">
        <v>2667</v>
      </c>
      <c r="M14" s="567">
        <f t="shared" si="0"/>
        <v>2667</v>
      </c>
      <c r="N14" s="182">
        <v>2667</v>
      </c>
      <c r="O14" s="572">
        <v>0</v>
      </c>
      <c r="P14" s="180">
        <f t="shared" si="1"/>
        <v>1</v>
      </c>
      <c r="Q14" s="849">
        <f>(M14+M15+M16+M17+M18+M19+M20+M21+M22)/G14</f>
        <v>9.7121508535516141E-3</v>
      </c>
      <c r="R14" s="283" t="s">
        <v>583</v>
      </c>
      <c r="S14" s="317">
        <f t="shared" si="2"/>
        <v>0</v>
      </c>
      <c r="T14" s="5">
        <f t="shared" si="3"/>
        <v>0</v>
      </c>
    </row>
    <row r="15" spans="1:20" ht="36" customHeight="1" x14ac:dyDescent="0.25">
      <c r="A15" s="955"/>
      <c r="B15" s="890"/>
      <c r="C15" s="890"/>
      <c r="D15" s="872"/>
      <c r="E15" s="927"/>
      <c r="F15" s="929"/>
      <c r="G15" s="933"/>
      <c r="H15" s="884"/>
      <c r="I15" s="887"/>
      <c r="J15" s="181" t="s">
        <v>139</v>
      </c>
      <c r="K15" s="902"/>
      <c r="L15" s="185">
        <v>514</v>
      </c>
      <c r="M15" s="567">
        <f t="shared" si="0"/>
        <v>514</v>
      </c>
      <c r="N15" s="186">
        <v>514</v>
      </c>
      <c r="O15" s="143">
        <v>0</v>
      </c>
      <c r="P15" s="180">
        <f t="shared" si="1"/>
        <v>1</v>
      </c>
      <c r="Q15" s="879"/>
      <c r="R15" s="283" t="s">
        <v>584</v>
      </c>
      <c r="S15" s="317">
        <f t="shared" si="2"/>
        <v>0</v>
      </c>
      <c r="T15" s="5">
        <f t="shared" si="3"/>
        <v>0</v>
      </c>
    </row>
    <row r="16" spans="1:20" ht="32.25" customHeight="1" x14ac:dyDescent="0.25">
      <c r="A16" s="955"/>
      <c r="B16" s="890"/>
      <c r="C16" s="890"/>
      <c r="D16" s="872"/>
      <c r="E16" s="927"/>
      <c r="F16" s="929"/>
      <c r="G16" s="933"/>
      <c r="H16" s="884"/>
      <c r="I16" s="887"/>
      <c r="J16" s="909" t="s">
        <v>131</v>
      </c>
      <c r="K16" s="918" t="s">
        <v>227</v>
      </c>
      <c r="L16" s="567">
        <v>84471</v>
      </c>
      <c r="M16" s="567">
        <f t="shared" si="0"/>
        <v>25.16</v>
      </c>
      <c r="N16" s="182">
        <v>25.16</v>
      </c>
      <c r="O16" s="573">
        <v>0</v>
      </c>
      <c r="P16" s="849">
        <f>(M16+M17)/L16</f>
        <v>1.2502982088527423</v>
      </c>
      <c r="Q16" s="879"/>
      <c r="R16" s="958" t="s">
        <v>585</v>
      </c>
      <c r="S16" s="317">
        <f t="shared" si="2"/>
        <v>0.99970214629872967</v>
      </c>
      <c r="T16" s="5">
        <f t="shared" si="3"/>
        <v>84445.84</v>
      </c>
    </row>
    <row r="17" spans="1:20" ht="87" customHeight="1" x14ac:dyDescent="0.25">
      <c r="A17" s="955"/>
      <c r="B17" s="890"/>
      <c r="C17" s="890"/>
      <c r="D17" s="872"/>
      <c r="E17" s="927"/>
      <c r="F17" s="929"/>
      <c r="G17" s="933"/>
      <c r="H17" s="884"/>
      <c r="I17" s="887"/>
      <c r="J17" s="909"/>
      <c r="K17" s="902"/>
      <c r="L17" s="567">
        <v>114985.28</v>
      </c>
      <c r="M17" s="567">
        <v>105588.78</v>
      </c>
      <c r="N17" s="182">
        <v>105588.78</v>
      </c>
      <c r="O17" s="573">
        <v>0</v>
      </c>
      <c r="P17" s="850"/>
      <c r="Q17" s="879"/>
      <c r="R17" s="959"/>
      <c r="S17" s="317">
        <f t="shared" si="2"/>
        <v>8.1719155704104041E-2</v>
      </c>
      <c r="T17" s="5">
        <f t="shared" si="3"/>
        <v>9396.5</v>
      </c>
    </row>
    <row r="18" spans="1:20" ht="165" x14ac:dyDescent="0.25">
      <c r="A18" s="955"/>
      <c r="B18" s="890"/>
      <c r="C18" s="890"/>
      <c r="D18" s="872"/>
      <c r="E18" s="927"/>
      <c r="F18" s="929"/>
      <c r="G18" s="933"/>
      <c r="H18" s="884"/>
      <c r="I18" s="887"/>
      <c r="J18" s="181" t="s">
        <v>131</v>
      </c>
      <c r="K18" s="907" t="s">
        <v>223</v>
      </c>
      <c r="L18" s="185">
        <v>253214</v>
      </c>
      <c r="M18" s="567">
        <v>63304</v>
      </c>
      <c r="N18" s="186">
        <v>63304</v>
      </c>
      <c r="O18" s="143">
        <v>0</v>
      </c>
      <c r="P18" s="180">
        <f t="shared" si="1"/>
        <v>0.2500019746143578</v>
      </c>
      <c r="Q18" s="879"/>
      <c r="R18" s="283" t="s">
        <v>586</v>
      </c>
      <c r="S18" s="317">
        <f t="shared" si="2"/>
        <v>0.7499980253856422</v>
      </c>
      <c r="T18" s="5">
        <f t="shared" si="3"/>
        <v>189910</v>
      </c>
    </row>
    <row r="19" spans="1:20" ht="90" x14ac:dyDescent="0.25">
      <c r="A19" s="955"/>
      <c r="B19" s="890"/>
      <c r="C19" s="890"/>
      <c r="D19" s="872"/>
      <c r="E19" s="927"/>
      <c r="F19" s="929"/>
      <c r="G19" s="933"/>
      <c r="H19" s="884"/>
      <c r="I19" s="887"/>
      <c r="J19" s="181" t="s">
        <v>139</v>
      </c>
      <c r="K19" s="908"/>
      <c r="L19" s="185">
        <v>246056</v>
      </c>
      <c r="M19" s="567">
        <v>10930</v>
      </c>
      <c r="N19" s="186">
        <v>10930</v>
      </c>
      <c r="O19" s="143">
        <v>0</v>
      </c>
      <c r="P19" s="180">
        <f t="shared" si="1"/>
        <v>4.4420782260948727E-2</v>
      </c>
      <c r="Q19" s="879"/>
      <c r="R19" s="283" t="s">
        <v>587</v>
      </c>
      <c r="S19" s="317">
        <f t="shared" si="2"/>
        <v>0.9555792177390513</v>
      </c>
      <c r="T19" s="5">
        <f t="shared" si="3"/>
        <v>235126</v>
      </c>
    </row>
    <row r="20" spans="1:20" ht="30" x14ac:dyDescent="0.25">
      <c r="A20" s="955"/>
      <c r="B20" s="890"/>
      <c r="C20" s="890"/>
      <c r="D20" s="872"/>
      <c r="E20" s="927"/>
      <c r="F20" s="929"/>
      <c r="G20" s="933"/>
      <c r="H20" s="884"/>
      <c r="I20" s="887"/>
      <c r="J20" s="181" t="s">
        <v>140</v>
      </c>
      <c r="K20" s="183" t="s">
        <v>224</v>
      </c>
      <c r="L20" s="185">
        <v>2796</v>
      </c>
      <c r="M20" s="567">
        <f t="shared" si="0"/>
        <v>2796</v>
      </c>
      <c r="N20" s="186">
        <v>2796</v>
      </c>
      <c r="O20" s="143">
        <v>0</v>
      </c>
      <c r="P20" s="180">
        <f t="shared" si="1"/>
        <v>1</v>
      </c>
      <c r="Q20" s="879"/>
      <c r="R20" s="283" t="s">
        <v>588</v>
      </c>
      <c r="S20" s="317">
        <f t="shared" si="2"/>
        <v>0</v>
      </c>
      <c r="T20" s="5">
        <f t="shared" si="3"/>
        <v>0</v>
      </c>
    </row>
    <row r="21" spans="1:20" ht="336.75" customHeight="1" x14ac:dyDescent="0.25">
      <c r="A21" s="955"/>
      <c r="B21" s="890"/>
      <c r="C21" s="890"/>
      <c r="D21" s="872"/>
      <c r="E21" s="927"/>
      <c r="F21" s="929"/>
      <c r="G21" s="933"/>
      <c r="H21" s="884"/>
      <c r="I21" s="887"/>
      <c r="J21" s="181" t="s">
        <v>131</v>
      </c>
      <c r="K21" s="919" t="s">
        <v>305</v>
      </c>
      <c r="L21" s="567">
        <v>2400910</v>
      </c>
      <c r="M21" s="567">
        <f t="shared" si="0"/>
        <v>1501</v>
      </c>
      <c r="N21" s="186">
        <v>1501</v>
      </c>
      <c r="O21" s="200">
        <v>0</v>
      </c>
      <c r="P21" s="180">
        <f t="shared" si="1"/>
        <v>6.2517961939431298E-4</v>
      </c>
      <c r="Q21" s="879"/>
      <c r="R21" s="283" t="s">
        <v>546</v>
      </c>
      <c r="S21" s="317">
        <f t="shared" si="2"/>
        <v>0.99937482038060566</v>
      </c>
      <c r="T21" s="5">
        <f t="shared" si="3"/>
        <v>2399409</v>
      </c>
    </row>
    <row r="22" spans="1:20" ht="301.5" customHeight="1" x14ac:dyDescent="0.25">
      <c r="A22" s="853"/>
      <c r="B22" s="859"/>
      <c r="C22" s="859"/>
      <c r="D22" s="859"/>
      <c r="E22" s="859"/>
      <c r="F22" s="931"/>
      <c r="G22" s="935"/>
      <c r="H22" s="885"/>
      <c r="I22" s="859"/>
      <c r="J22" s="368" t="s">
        <v>135</v>
      </c>
      <c r="K22" s="900"/>
      <c r="L22" s="567">
        <v>10006</v>
      </c>
      <c r="M22" s="567">
        <v>0</v>
      </c>
      <c r="N22" s="186">
        <v>0</v>
      </c>
      <c r="O22" s="200">
        <v>0</v>
      </c>
      <c r="P22" s="363">
        <f t="shared" si="1"/>
        <v>0</v>
      </c>
      <c r="Q22" s="850"/>
      <c r="R22" s="283" t="s">
        <v>547</v>
      </c>
      <c r="S22" s="317"/>
      <c r="T22" s="5"/>
    </row>
    <row r="23" spans="1:20" ht="60" x14ac:dyDescent="0.25">
      <c r="A23" s="974">
        <v>4</v>
      </c>
      <c r="B23" s="936" t="s">
        <v>4</v>
      </c>
      <c r="C23" s="936" t="s">
        <v>161</v>
      </c>
      <c r="D23" s="881" t="s">
        <v>481</v>
      </c>
      <c r="E23" s="1034" t="s">
        <v>656</v>
      </c>
      <c r="F23" s="1035" t="s">
        <v>10</v>
      </c>
      <c r="G23" s="932">
        <v>6805967.21</v>
      </c>
      <c r="H23" s="883" t="s">
        <v>442</v>
      </c>
      <c r="I23" s="886" t="s">
        <v>225</v>
      </c>
      <c r="J23" s="181" t="s">
        <v>131</v>
      </c>
      <c r="K23" s="913" t="s">
        <v>228</v>
      </c>
      <c r="L23" s="567">
        <v>5610</v>
      </c>
      <c r="M23" s="567">
        <f t="shared" si="0"/>
        <v>0</v>
      </c>
      <c r="N23" s="182">
        <v>0</v>
      </c>
      <c r="O23" s="572">
        <v>0</v>
      </c>
      <c r="P23" s="180">
        <f t="shared" si="1"/>
        <v>0</v>
      </c>
      <c r="Q23" s="849">
        <f>(M23+M24+M25+M26+M27+M28+M29+M30+M31+M32)/G23</f>
        <v>4.8497148137156545E-3</v>
      </c>
      <c r="R23" s="283" t="s">
        <v>589</v>
      </c>
      <c r="S23" s="317">
        <f t="shared" si="2"/>
        <v>1</v>
      </c>
      <c r="T23" s="5">
        <f t="shared" si="3"/>
        <v>5610</v>
      </c>
    </row>
    <row r="24" spans="1:20" ht="45" x14ac:dyDescent="0.25">
      <c r="A24" s="955"/>
      <c r="B24" s="890"/>
      <c r="C24" s="890"/>
      <c r="D24" s="872"/>
      <c r="E24" s="927"/>
      <c r="F24" s="929"/>
      <c r="G24" s="933"/>
      <c r="H24" s="884"/>
      <c r="I24" s="887"/>
      <c r="J24" s="181" t="s">
        <v>139</v>
      </c>
      <c r="K24" s="962"/>
      <c r="L24" s="185">
        <v>1356</v>
      </c>
      <c r="M24" s="567">
        <f t="shared" si="0"/>
        <v>0</v>
      </c>
      <c r="N24" s="186">
        <v>0</v>
      </c>
      <c r="O24" s="143">
        <v>0</v>
      </c>
      <c r="P24" s="180">
        <f t="shared" si="1"/>
        <v>0</v>
      </c>
      <c r="Q24" s="879"/>
      <c r="R24" s="283" t="s">
        <v>590</v>
      </c>
      <c r="S24" s="317">
        <f t="shared" si="2"/>
        <v>1</v>
      </c>
      <c r="T24" s="5">
        <f t="shared" si="3"/>
        <v>1356</v>
      </c>
    </row>
    <row r="25" spans="1:20" ht="45" x14ac:dyDescent="0.25">
      <c r="A25" s="955"/>
      <c r="B25" s="890"/>
      <c r="C25" s="890"/>
      <c r="D25" s="872"/>
      <c r="E25" s="927"/>
      <c r="F25" s="929"/>
      <c r="G25" s="933"/>
      <c r="H25" s="884"/>
      <c r="I25" s="887"/>
      <c r="J25" s="181" t="s">
        <v>131</v>
      </c>
      <c r="K25" s="913" t="s">
        <v>228</v>
      </c>
      <c r="L25" s="185">
        <v>6317</v>
      </c>
      <c r="M25" s="567">
        <f t="shared" si="0"/>
        <v>0</v>
      </c>
      <c r="N25" s="186">
        <v>0</v>
      </c>
      <c r="O25" s="143">
        <v>0</v>
      </c>
      <c r="P25" s="180">
        <f t="shared" si="1"/>
        <v>0</v>
      </c>
      <c r="Q25" s="879"/>
      <c r="R25" s="283" t="s">
        <v>591</v>
      </c>
      <c r="S25" s="317">
        <f t="shared" si="2"/>
        <v>1</v>
      </c>
      <c r="T25" s="5">
        <f t="shared" si="3"/>
        <v>6317</v>
      </c>
    </row>
    <row r="26" spans="1:20" ht="45" x14ac:dyDescent="0.25">
      <c r="A26" s="955"/>
      <c r="B26" s="890"/>
      <c r="C26" s="890"/>
      <c r="D26" s="872"/>
      <c r="E26" s="927"/>
      <c r="F26" s="929"/>
      <c r="G26" s="933"/>
      <c r="H26" s="884"/>
      <c r="I26" s="887"/>
      <c r="J26" s="181" t="s">
        <v>139</v>
      </c>
      <c r="K26" s="962"/>
      <c r="L26" s="185">
        <v>1760</v>
      </c>
      <c r="M26" s="567">
        <f t="shared" si="0"/>
        <v>0</v>
      </c>
      <c r="N26" s="186">
        <v>0</v>
      </c>
      <c r="O26" s="143">
        <v>0</v>
      </c>
      <c r="P26" s="180">
        <f t="shared" si="1"/>
        <v>0</v>
      </c>
      <c r="Q26" s="879"/>
      <c r="R26" s="283" t="s">
        <v>592</v>
      </c>
      <c r="S26" s="317">
        <f t="shared" si="2"/>
        <v>1</v>
      </c>
      <c r="T26" s="5">
        <f t="shared" si="3"/>
        <v>1760</v>
      </c>
    </row>
    <row r="27" spans="1:20" ht="60" x14ac:dyDescent="0.25">
      <c r="A27" s="955"/>
      <c r="B27" s="890"/>
      <c r="C27" s="890"/>
      <c r="D27" s="872"/>
      <c r="E27" s="927"/>
      <c r="F27" s="929"/>
      <c r="G27" s="933"/>
      <c r="H27" s="884"/>
      <c r="I27" s="887"/>
      <c r="J27" s="181" t="s">
        <v>131</v>
      </c>
      <c r="K27" s="913" t="s">
        <v>229</v>
      </c>
      <c r="L27" s="567">
        <v>203970</v>
      </c>
      <c r="M27" s="567">
        <f t="shared" si="0"/>
        <v>1020</v>
      </c>
      <c r="N27" s="182">
        <v>1020</v>
      </c>
      <c r="O27" s="572">
        <v>0</v>
      </c>
      <c r="P27" s="180">
        <f t="shared" si="1"/>
        <v>5.0007354022650391E-3</v>
      </c>
      <c r="Q27" s="879"/>
      <c r="R27" s="283" t="s">
        <v>593</v>
      </c>
      <c r="S27" s="317">
        <f t="shared" si="2"/>
        <v>0.99499926459773491</v>
      </c>
      <c r="T27" s="5">
        <f t="shared" si="3"/>
        <v>202950</v>
      </c>
    </row>
    <row r="28" spans="1:20" ht="45" x14ac:dyDescent="0.25">
      <c r="A28" s="955"/>
      <c r="B28" s="890"/>
      <c r="C28" s="890"/>
      <c r="D28" s="872"/>
      <c r="E28" s="927"/>
      <c r="F28" s="929"/>
      <c r="G28" s="933"/>
      <c r="H28" s="884"/>
      <c r="I28" s="887"/>
      <c r="J28" s="181" t="s">
        <v>139</v>
      </c>
      <c r="K28" s="962"/>
      <c r="L28" s="185">
        <v>62628</v>
      </c>
      <c r="M28" s="567">
        <f t="shared" si="0"/>
        <v>0</v>
      </c>
      <c r="N28" s="186">
        <v>0</v>
      </c>
      <c r="O28" s="143">
        <v>0</v>
      </c>
      <c r="P28" s="180">
        <f t="shared" si="1"/>
        <v>0</v>
      </c>
      <c r="Q28" s="879"/>
      <c r="R28" s="283" t="s">
        <v>594</v>
      </c>
      <c r="S28" s="317">
        <f t="shared" si="2"/>
        <v>1</v>
      </c>
      <c r="T28" s="5">
        <f t="shared" si="3"/>
        <v>62628</v>
      </c>
    </row>
    <row r="29" spans="1:20" ht="201.75" customHeight="1" x14ac:dyDescent="0.25">
      <c r="A29" s="955"/>
      <c r="B29" s="890"/>
      <c r="C29" s="890"/>
      <c r="D29" s="872"/>
      <c r="E29" s="927"/>
      <c r="F29" s="929"/>
      <c r="G29" s="933"/>
      <c r="H29" s="884"/>
      <c r="I29" s="887"/>
      <c r="J29" s="647" t="s">
        <v>131</v>
      </c>
      <c r="K29" s="912" t="s">
        <v>223</v>
      </c>
      <c r="L29" s="567">
        <v>54643</v>
      </c>
      <c r="M29" s="567">
        <f t="shared" si="0"/>
        <v>13661</v>
      </c>
      <c r="N29" s="186">
        <v>13661</v>
      </c>
      <c r="O29" s="572">
        <v>0</v>
      </c>
      <c r="P29" s="180">
        <f t="shared" si="1"/>
        <v>0.25000457515143754</v>
      </c>
      <c r="Q29" s="879"/>
      <c r="R29" s="283" t="s">
        <v>595</v>
      </c>
      <c r="S29" s="317">
        <f t="shared" si="2"/>
        <v>0.74999542484856252</v>
      </c>
      <c r="T29" s="5">
        <f t="shared" si="3"/>
        <v>40982</v>
      </c>
    </row>
    <row r="30" spans="1:20" ht="75" x14ac:dyDescent="0.25">
      <c r="A30" s="955"/>
      <c r="B30" s="890"/>
      <c r="C30" s="890"/>
      <c r="D30" s="872"/>
      <c r="E30" s="927"/>
      <c r="F30" s="929"/>
      <c r="G30" s="933"/>
      <c r="H30" s="884"/>
      <c r="I30" s="887"/>
      <c r="J30" s="181" t="s">
        <v>139</v>
      </c>
      <c r="K30" s="908"/>
      <c r="L30" s="185">
        <v>54643</v>
      </c>
      <c r="M30" s="567">
        <f t="shared" si="0"/>
        <v>2536</v>
      </c>
      <c r="N30" s="186">
        <v>2536</v>
      </c>
      <c r="O30" s="143">
        <v>0</v>
      </c>
      <c r="P30" s="180">
        <f t="shared" si="1"/>
        <v>4.6410336182127629E-2</v>
      </c>
      <c r="Q30" s="879"/>
      <c r="R30" s="283" t="s">
        <v>596</v>
      </c>
      <c r="S30" s="317">
        <f t="shared" si="2"/>
        <v>0.95358966381787236</v>
      </c>
      <c r="T30" s="5">
        <f t="shared" si="3"/>
        <v>52107</v>
      </c>
    </row>
    <row r="31" spans="1:20" ht="333" customHeight="1" x14ac:dyDescent="0.25">
      <c r="A31" s="955"/>
      <c r="B31" s="890"/>
      <c r="C31" s="890"/>
      <c r="D31" s="872"/>
      <c r="E31" s="927"/>
      <c r="F31" s="929"/>
      <c r="G31" s="933"/>
      <c r="H31" s="884"/>
      <c r="I31" s="887"/>
      <c r="J31" s="647" t="s">
        <v>131</v>
      </c>
      <c r="K31" s="913" t="s">
        <v>306</v>
      </c>
      <c r="L31" s="567">
        <v>474280.44</v>
      </c>
      <c r="M31" s="567">
        <f t="shared" si="0"/>
        <v>13849</v>
      </c>
      <c r="N31" s="186">
        <v>13849</v>
      </c>
      <c r="O31" s="200">
        <v>0</v>
      </c>
      <c r="P31" s="180">
        <f t="shared" si="1"/>
        <v>2.9200023513514493E-2</v>
      </c>
      <c r="Q31" s="879"/>
      <c r="R31" s="283" t="s">
        <v>548</v>
      </c>
      <c r="S31" s="317">
        <f t="shared" si="2"/>
        <v>0.97079997648648553</v>
      </c>
      <c r="T31" s="5">
        <f t="shared" si="3"/>
        <v>460431.44</v>
      </c>
    </row>
    <row r="32" spans="1:20" ht="282" customHeight="1" x14ac:dyDescent="0.25">
      <c r="A32" s="853"/>
      <c r="B32" s="859"/>
      <c r="C32" s="859"/>
      <c r="D32" s="859"/>
      <c r="E32" s="859"/>
      <c r="F32" s="931"/>
      <c r="G32" s="935"/>
      <c r="H32" s="885"/>
      <c r="I32" s="859"/>
      <c r="J32" s="369" t="s">
        <v>393</v>
      </c>
      <c r="K32" s="914"/>
      <c r="L32" s="567">
        <v>13849</v>
      </c>
      <c r="M32" s="567">
        <f t="shared" si="0"/>
        <v>1941</v>
      </c>
      <c r="N32" s="186">
        <v>1941</v>
      </c>
      <c r="O32" s="200">
        <v>0</v>
      </c>
      <c r="P32" s="367">
        <f t="shared" si="1"/>
        <v>0.14015452379233156</v>
      </c>
      <c r="Q32" s="850"/>
      <c r="R32" s="283" t="s">
        <v>549</v>
      </c>
      <c r="S32" s="317"/>
      <c r="T32" s="5"/>
    </row>
    <row r="33" spans="1:20" ht="45" x14ac:dyDescent="0.25">
      <c r="A33" s="974">
        <v>5</v>
      </c>
      <c r="B33" s="936" t="s">
        <v>4</v>
      </c>
      <c r="C33" s="936" t="s">
        <v>162</v>
      </c>
      <c r="D33" s="881" t="s">
        <v>481</v>
      </c>
      <c r="E33" s="926" t="s">
        <v>45</v>
      </c>
      <c r="F33" s="928" t="s">
        <v>10</v>
      </c>
      <c r="G33" s="932">
        <v>6348047.6299999999</v>
      </c>
      <c r="H33" s="883" t="s">
        <v>442</v>
      </c>
      <c r="I33" s="886" t="s">
        <v>225</v>
      </c>
      <c r="J33" s="647" t="s">
        <v>131</v>
      </c>
      <c r="K33" s="187" t="s">
        <v>229</v>
      </c>
      <c r="L33" s="185">
        <v>66</v>
      </c>
      <c r="M33" s="567">
        <f t="shared" si="0"/>
        <v>66</v>
      </c>
      <c r="N33" s="186">
        <v>66</v>
      </c>
      <c r="O33" s="143">
        <v>0</v>
      </c>
      <c r="P33" s="180">
        <f t="shared" si="1"/>
        <v>1</v>
      </c>
      <c r="Q33" s="849">
        <f>(M33+M34+M35+M36+M37+M38)/G33</f>
        <v>9.9453822150984708E-2</v>
      </c>
      <c r="R33" s="283" t="s">
        <v>550</v>
      </c>
      <c r="S33" s="317">
        <f t="shared" si="2"/>
        <v>0</v>
      </c>
      <c r="T33" s="5">
        <f t="shared" si="3"/>
        <v>0</v>
      </c>
    </row>
    <row r="34" spans="1:20" ht="171.75" customHeight="1" x14ac:dyDescent="0.25">
      <c r="A34" s="955"/>
      <c r="B34" s="890"/>
      <c r="C34" s="890"/>
      <c r="D34" s="872"/>
      <c r="E34" s="927"/>
      <c r="F34" s="929"/>
      <c r="G34" s="933"/>
      <c r="H34" s="884"/>
      <c r="I34" s="887"/>
      <c r="J34" s="647" t="s">
        <v>131</v>
      </c>
      <c r="K34" s="912" t="s">
        <v>223</v>
      </c>
      <c r="L34" s="185">
        <v>54937</v>
      </c>
      <c r="M34" s="567">
        <v>13734</v>
      </c>
      <c r="N34" s="186">
        <v>13734</v>
      </c>
      <c r="O34" s="143">
        <v>0</v>
      </c>
      <c r="P34" s="180">
        <f t="shared" si="1"/>
        <v>0.24999544933287221</v>
      </c>
      <c r="Q34" s="879"/>
      <c r="R34" s="283" t="s">
        <v>569</v>
      </c>
      <c r="S34" s="317">
        <f t="shared" si="2"/>
        <v>0.75000455066712779</v>
      </c>
      <c r="T34" s="5">
        <f t="shared" si="3"/>
        <v>41203</v>
      </c>
    </row>
    <row r="35" spans="1:20" ht="90.75" customHeight="1" x14ac:dyDescent="0.25">
      <c r="A35" s="955"/>
      <c r="B35" s="890"/>
      <c r="C35" s="890"/>
      <c r="D35" s="872"/>
      <c r="E35" s="927"/>
      <c r="F35" s="929"/>
      <c r="G35" s="933"/>
      <c r="H35" s="884"/>
      <c r="I35" s="887"/>
      <c r="J35" s="181" t="s">
        <v>139</v>
      </c>
      <c r="K35" s="908"/>
      <c r="L35" s="185">
        <v>54937</v>
      </c>
      <c r="M35" s="567">
        <f t="shared" si="0"/>
        <v>2550</v>
      </c>
      <c r="N35" s="186">
        <v>2550</v>
      </c>
      <c r="O35" s="143">
        <v>0</v>
      </c>
      <c r="P35" s="180">
        <f t="shared" si="1"/>
        <v>4.6416804703569542E-2</v>
      </c>
      <c r="Q35" s="879"/>
      <c r="R35" s="283" t="s">
        <v>570</v>
      </c>
      <c r="S35" s="317">
        <f t="shared" si="2"/>
        <v>0.95358319529643043</v>
      </c>
      <c r="T35" s="5">
        <f t="shared" si="3"/>
        <v>52387</v>
      </c>
    </row>
    <row r="36" spans="1:20" ht="65.25" customHeight="1" x14ac:dyDescent="0.25">
      <c r="A36" s="955"/>
      <c r="B36" s="890"/>
      <c r="C36" s="890"/>
      <c r="D36" s="872"/>
      <c r="E36" s="927"/>
      <c r="F36" s="929"/>
      <c r="G36" s="933"/>
      <c r="H36" s="884"/>
      <c r="I36" s="887"/>
      <c r="J36" s="903" t="s">
        <v>387</v>
      </c>
      <c r="K36" s="913" t="s">
        <v>307</v>
      </c>
      <c r="L36" s="843">
        <v>672878.4</v>
      </c>
      <c r="M36" s="567">
        <f t="shared" si="0"/>
        <v>597901.6</v>
      </c>
      <c r="N36" s="515">
        <v>0</v>
      </c>
      <c r="O36" s="200">
        <v>597901.6</v>
      </c>
      <c r="P36" s="849">
        <f>(M36+M37)/L36</f>
        <v>0.91085937667192163</v>
      </c>
      <c r="Q36" s="879"/>
      <c r="R36" s="916" t="s">
        <v>551</v>
      </c>
      <c r="S36" s="317">
        <f t="shared" si="2"/>
        <v>0.11142696808219739</v>
      </c>
      <c r="T36" s="5">
        <f t="shared" si="3"/>
        <v>74976.800000000047</v>
      </c>
    </row>
    <row r="37" spans="1:20" ht="330" customHeight="1" x14ac:dyDescent="0.25">
      <c r="A37" s="852"/>
      <c r="B37" s="872"/>
      <c r="C37" s="872"/>
      <c r="D37" s="872"/>
      <c r="E37" s="872"/>
      <c r="F37" s="930"/>
      <c r="G37" s="934"/>
      <c r="H37" s="884"/>
      <c r="I37" s="872"/>
      <c r="J37" s="904"/>
      <c r="K37" s="915"/>
      <c r="L37" s="888"/>
      <c r="M37" s="567">
        <f t="shared" si="0"/>
        <v>14996</v>
      </c>
      <c r="N37" s="186">
        <v>14996</v>
      </c>
      <c r="O37" s="200">
        <v>0</v>
      </c>
      <c r="P37" s="850"/>
      <c r="Q37" s="879"/>
      <c r="R37" s="917"/>
      <c r="S37" s="317"/>
      <c r="T37" s="5"/>
    </row>
    <row r="38" spans="1:20" ht="327" customHeight="1" x14ac:dyDescent="0.25">
      <c r="A38" s="853"/>
      <c r="B38" s="859"/>
      <c r="C38" s="859"/>
      <c r="D38" s="859"/>
      <c r="E38" s="859"/>
      <c r="F38" s="931"/>
      <c r="G38" s="935"/>
      <c r="H38" s="885"/>
      <c r="I38" s="859"/>
      <c r="J38" s="370" t="s">
        <v>135</v>
      </c>
      <c r="K38" s="900"/>
      <c r="L38" s="574">
        <v>14996</v>
      </c>
      <c r="M38" s="567">
        <f t="shared" si="0"/>
        <v>2090</v>
      </c>
      <c r="N38" s="186">
        <v>2090</v>
      </c>
      <c r="O38" s="200">
        <v>0</v>
      </c>
      <c r="P38" s="367">
        <f>M38/L38</f>
        <v>0.13937049879967991</v>
      </c>
      <c r="Q38" s="850"/>
      <c r="R38" s="295" t="s">
        <v>552</v>
      </c>
      <c r="S38" s="317"/>
      <c r="T38" s="5"/>
    </row>
    <row r="39" spans="1:20" ht="152.25" customHeight="1" x14ac:dyDescent="0.25">
      <c r="A39" s="974">
        <v>6</v>
      </c>
      <c r="B39" s="1016" t="s">
        <v>4</v>
      </c>
      <c r="C39" s="1016" t="s">
        <v>163</v>
      </c>
      <c r="D39" s="1014" t="s">
        <v>480</v>
      </c>
      <c r="E39" s="1031" t="s">
        <v>46</v>
      </c>
      <c r="F39" s="928" t="s">
        <v>8</v>
      </c>
      <c r="G39" s="932">
        <v>67542348.040000007</v>
      </c>
      <c r="H39" s="1030" t="s">
        <v>72</v>
      </c>
      <c r="I39" s="886" t="s">
        <v>149</v>
      </c>
      <c r="J39" s="181" t="s">
        <v>130</v>
      </c>
      <c r="K39" s="478" t="s">
        <v>214</v>
      </c>
      <c r="L39" s="567">
        <v>5787124.75</v>
      </c>
      <c r="M39" s="567">
        <f t="shared" si="0"/>
        <v>5759375</v>
      </c>
      <c r="N39" s="282">
        <v>5759375</v>
      </c>
      <c r="O39" s="572">
        <v>0</v>
      </c>
      <c r="P39" s="180">
        <f t="shared" si="1"/>
        <v>0.99520491587813098</v>
      </c>
      <c r="Q39" s="849">
        <f>(M39+M40)/G39</f>
        <v>8.5270577158335928E-2</v>
      </c>
      <c r="R39" s="283" t="s">
        <v>553</v>
      </c>
      <c r="S39" s="317">
        <f t="shared" si="2"/>
        <v>4.7950841218689817E-3</v>
      </c>
      <c r="T39" s="5">
        <f t="shared" si="3"/>
        <v>27749.75</v>
      </c>
    </row>
    <row r="40" spans="1:20" ht="84" customHeight="1" x14ac:dyDescent="0.25">
      <c r="A40" s="853"/>
      <c r="B40" s="953"/>
      <c r="C40" s="953"/>
      <c r="D40" s="953"/>
      <c r="E40" s="953"/>
      <c r="F40" s="931"/>
      <c r="G40" s="935"/>
      <c r="H40" s="885"/>
      <c r="I40" s="859"/>
      <c r="J40" s="476" t="s">
        <v>364</v>
      </c>
      <c r="K40" s="479" t="s">
        <v>535</v>
      </c>
      <c r="L40" s="567">
        <v>0</v>
      </c>
      <c r="M40" s="567">
        <v>0</v>
      </c>
      <c r="N40" s="515">
        <v>0</v>
      </c>
      <c r="O40" s="572">
        <v>0</v>
      </c>
      <c r="P40" s="620">
        <v>0</v>
      </c>
      <c r="Q40" s="850"/>
      <c r="R40" s="283" t="s">
        <v>554</v>
      </c>
      <c r="S40" s="317"/>
      <c r="T40" s="5"/>
    </row>
    <row r="41" spans="1:20" ht="126.75" customHeight="1" x14ac:dyDescent="0.25">
      <c r="A41" s="974">
        <v>7</v>
      </c>
      <c r="B41" s="1016" t="s">
        <v>4</v>
      </c>
      <c r="C41" s="1016" t="s">
        <v>164</v>
      </c>
      <c r="D41" s="1014" t="s">
        <v>480</v>
      </c>
      <c r="E41" s="1031" t="s">
        <v>47</v>
      </c>
      <c r="F41" s="928" t="s">
        <v>8</v>
      </c>
      <c r="G41" s="932">
        <v>109809294.19</v>
      </c>
      <c r="H41" s="1030" t="s">
        <v>72</v>
      </c>
      <c r="I41" s="886" t="s">
        <v>149</v>
      </c>
      <c r="J41" s="181" t="s">
        <v>130</v>
      </c>
      <c r="K41" s="480" t="s">
        <v>214</v>
      </c>
      <c r="L41" s="567">
        <v>4715937.32</v>
      </c>
      <c r="M41" s="567">
        <f t="shared" si="0"/>
        <v>4711313</v>
      </c>
      <c r="N41" s="282">
        <v>4711313</v>
      </c>
      <c r="O41" s="572">
        <v>0</v>
      </c>
      <c r="P41" s="180">
        <f t="shared" si="1"/>
        <v>0.9990194271708428</v>
      </c>
      <c r="Q41" s="849">
        <f>(M41+M42)/G41</f>
        <v>4.2904501251489195E-2</v>
      </c>
      <c r="R41" s="283" t="s">
        <v>555</v>
      </c>
      <c r="S41" s="317">
        <f t="shared" si="2"/>
        <v>9.8057282915717334E-4</v>
      </c>
      <c r="T41" s="5">
        <f t="shared" si="3"/>
        <v>4624.320000000298</v>
      </c>
    </row>
    <row r="42" spans="1:20" ht="82.5" customHeight="1" x14ac:dyDescent="0.25">
      <c r="A42" s="853"/>
      <c r="B42" s="953"/>
      <c r="C42" s="953"/>
      <c r="D42" s="953"/>
      <c r="E42" s="953"/>
      <c r="F42" s="931"/>
      <c r="G42" s="935"/>
      <c r="H42" s="885"/>
      <c r="I42" s="859"/>
      <c r="J42" s="477" t="s">
        <v>364</v>
      </c>
      <c r="K42" s="479" t="s">
        <v>536</v>
      </c>
      <c r="L42" s="637">
        <v>0</v>
      </c>
      <c r="M42" s="637">
        <v>0</v>
      </c>
      <c r="N42" s="675">
        <v>0</v>
      </c>
      <c r="O42" s="575">
        <v>0</v>
      </c>
      <c r="P42" s="475">
        <v>0</v>
      </c>
      <c r="Q42" s="850"/>
      <c r="R42" s="283" t="s">
        <v>556</v>
      </c>
      <c r="S42" s="317"/>
      <c r="T42" s="5"/>
    </row>
    <row r="43" spans="1:20" ht="313.5" customHeight="1" x14ac:dyDescent="0.25">
      <c r="A43" s="974">
        <v>8</v>
      </c>
      <c r="B43" s="936" t="s">
        <v>4</v>
      </c>
      <c r="C43" s="936" t="s">
        <v>165</v>
      </c>
      <c r="D43" s="881" t="s">
        <v>482</v>
      </c>
      <c r="E43" s="936" t="s">
        <v>48</v>
      </c>
      <c r="F43" s="936" t="s">
        <v>16</v>
      </c>
      <c r="G43" s="1070">
        <v>5213341.5599999996</v>
      </c>
      <c r="H43" s="1067" t="s">
        <v>443</v>
      </c>
      <c r="I43" s="936" t="s">
        <v>232</v>
      </c>
      <c r="J43" s="489" t="s">
        <v>131</v>
      </c>
      <c r="K43" s="1065" t="s">
        <v>538</v>
      </c>
      <c r="L43" s="576">
        <v>3263660</v>
      </c>
      <c r="M43" s="576">
        <f t="shared" si="0"/>
        <v>979098</v>
      </c>
      <c r="N43" s="491">
        <v>979098</v>
      </c>
      <c r="O43" s="577">
        <v>0</v>
      </c>
      <c r="P43" s="288">
        <f t="shared" si="1"/>
        <v>0.3</v>
      </c>
      <c r="Q43" s="849">
        <f>(M43+M45)/G43</f>
        <v>0.1941361386649679</v>
      </c>
      <c r="R43" s="892" t="s">
        <v>597</v>
      </c>
      <c r="S43" s="317">
        <f t="shared" si="2"/>
        <v>0.7</v>
      </c>
      <c r="T43" s="5">
        <f t="shared" si="3"/>
        <v>2284562</v>
      </c>
    </row>
    <row r="44" spans="1:20" ht="221.25" customHeight="1" x14ac:dyDescent="0.25">
      <c r="A44" s="955"/>
      <c r="B44" s="890"/>
      <c r="C44" s="890"/>
      <c r="D44" s="882"/>
      <c r="E44" s="890"/>
      <c r="F44" s="890"/>
      <c r="G44" s="1071"/>
      <c r="H44" s="1068"/>
      <c r="I44" s="890"/>
      <c r="J44" s="487" t="s">
        <v>135</v>
      </c>
      <c r="K44" s="1066"/>
      <c r="L44" s="574">
        <v>979098</v>
      </c>
      <c r="M44" s="567">
        <f t="shared" si="0"/>
        <v>979098</v>
      </c>
      <c r="N44" s="403">
        <v>979098</v>
      </c>
      <c r="O44" s="578">
        <v>0</v>
      </c>
      <c r="P44" s="406">
        <f>M44/L44</f>
        <v>1</v>
      </c>
      <c r="Q44" s="879"/>
      <c r="R44" s="893"/>
      <c r="S44" s="317"/>
      <c r="T44" s="5"/>
    </row>
    <row r="45" spans="1:20" ht="282" customHeight="1" x14ac:dyDescent="0.25">
      <c r="A45" s="975"/>
      <c r="B45" s="964"/>
      <c r="C45" s="964"/>
      <c r="D45" s="1033"/>
      <c r="E45" s="964"/>
      <c r="F45" s="964"/>
      <c r="G45" s="1072"/>
      <c r="H45" s="1069"/>
      <c r="I45" s="964"/>
      <c r="J45" s="648" t="s">
        <v>402</v>
      </c>
      <c r="K45" s="310" t="s">
        <v>329</v>
      </c>
      <c r="L45" s="567">
        <v>35000</v>
      </c>
      <c r="M45" s="567">
        <f t="shared" si="0"/>
        <v>33000</v>
      </c>
      <c r="N45" s="182">
        <v>33000</v>
      </c>
      <c r="O45" s="572"/>
      <c r="P45" s="308">
        <f t="shared" si="1"/>
        <v>0.94285714285714284</v>
      </c>
      <c r="Q45" s="850"/>
      <c r="R45" s="309" t="s">
        <v>557</v>
      </c>
      <c r="S45" s="317">
        <f t="shared" si="2"/>
        <v>5.7142857142857141E-2</v>
      </c>
      <c r="T45" s="5">
        <f t="shared" si="3"/>
        <v>2000</v>
      </c>
    </row>
    <row r="46" spans="1:20" ht="65.25" customHeight="1" x14ac:dyDescent="0.25">
      <c r="A46" s="974">
        <v>9</v>
      </c>
      <c r="B46" s="936" t="s">
        <v>4</v>
      </c>
      <c r="C46" s="1041" t="s">
        <v>166</v>
      </c>
      <c r="D46" s="881" t="s">
        <v>482</v>
      </c>
      <c r="E46" s="1042" t="s">
        <v>49</v>
      </c>
      <c r="F46" s="967" t="s">
        <v>16</v>
      </c>
      <c r="G46" s="969">
        <v>7683717.46</v>
      </c>
      <c r="H46" s="1022" t="s">
        <v>443</v>
      </c>
      <c r="I46" s="1015" t="s">
        <v>233</v>
      </c>
      <c r="J46" s="189" t="s">
        <v>131</v>
      </c>
      <c r="K46" s="1073" t="s">
        <v>277</v>
      </c>
      <c r="L46" s="567">
        <v>994</v>
      </c>
      <c r="M46" s="567">
        <f t="shared" si="0"/>
        <v>994</v>
      </c>
      <c r="N46" s="182">
        <v>994</v>
      </c>
      <c r="O46" s="572"/>
      <c r="P46" s="180">
        <f t="shared" si="1"/>
        <v>1</v>
      </c>
      <c r="Q46" s="849">
        <f>(M46+M47+M48+M49)/G46</f>
        <v>5.2740356749140536E-2</v>
      </c>
      <c r="R46" s="839" t="s">
        <v>558</v>
      </c>
      <c r="S46" s="317">
        <f t="shared" si="2"/>
        <v>0</v>
      </c>
      <c r="T46" s="5">
        <f t="shared" si="3"/>
        <v>0</v>
      </c>
    </row>
    <row r="47" spans="1:20" ht="78.75" customHeight="1" x14ac:dyDescent="0.25">
      <c r="A47" s="955"/>
      <c r="B47" s="890"/>
      <c r="C47" s="890"/>
      <c r="D47" s="872"/>
      <c r="E47" s="927"/>
      <c r="F47" s="1032"/>
      <c r="G47" s="940"/>
      <c r="H47" s="884"/>
      <c r="I47" s="890"/>
      <c r="J47" s="302" t="s">
        <v>139</v>
      </c>
      <c r="K47" s="1074"/>
      <c r="L47" s="567">
        <v>924</v>
      </c>
      <c r="M47" s="567">
        <f t="shared" si="0"/>
        <v>924</v>
      </c>
      <c r="N47" s="182">
        <v>924</v>
      </c>
      <c r="O47" s="572"/>
      <c r="P47" s="301">
        <f t="shared" si="1"/>
        <v>1</v>
      </c>
      <c r="Q47" s="879"/>
      <c r="R47" s="840"/>
      <c r="S47" s="317">
        <f t="shared" si="2"/>
        <v>0</v>
      </c>
      <c r="T47" s="5">
        <f t="shared" si="3"/>
        <v>0</v>
      </c>
    </row>
    <row r="48" spans="1:20" ht="327" customHeight="1" x14ac:dyDescent="0.25">
      <c r="A48" s="955"/>
      <c r="B48" s="890"/>
      <c r="C48" s="890"/>
      <c r="D48" s="872"/>
      <c r="E48" s="927"/>
      <c r="F48" s="1032"/>
      <c r="G48" s="940"/>
      <c r="H48" s="884"/>
      <c r="I48" s="890"/>
      <c r="J48" s="189" t="s">
        <v>131</v>
      </c>
      <c r="K48" s="190" t="s">
        <v>215</v>
      </c>
      <c r="L48" s="567">
        <v>4033239.72</v>
      </c>
      <c r="M48" s="567">
        <v>201662</v>
      </c>
      <c r="N48" s="182">
        <v>201662</v>
      </c>
      <c r="O48" s="572">
        <v>0</v>
      </c>
      <c r="P48" s="180">
        <f t="shared" si="1"/>
        <v>5.0000003471154943E-2</v>
      </c>
      <c r="Q48" s="879"/>
      <c r="R48" s="283" t="s">
        <v>697</v>
      </c>
      <c r="S48" s="317">
        <f t="shared" si="2"/>
        <v>0.94999999652884504</v>
      </c>
      <c r="T48" s="5">
        <f t="shared" si="3"/>
        <v>3831577.72</v>
      </c>
    </row>
    <row r="49" spans="1:20" ht="34.5" customHeight="1" x14ac:dyDescent="0.25">
      <c r="A49" s="955"/>
      <c r="B49" s="890"/>
      <c r="C49" s="890"/>
      <c r="D49" s="872"/>
      <c r="E49" s="927"/>
      <c r="F49" s="1032"/>
      <c r="G49" s="940"/>
      <c r="H49" s="884"/>
      <c r="I49" s="890"/>
      <c r="J49" s="681" t="s">
        <v>694</v>
      </c>
      <c r="K49" s="682" t="s">
        <v>695</v>
      </c>
      <c r="L49" s="567">
        <v>201662</v>
      </c>
      <c r="M49" s="567">
        <v>201662</v>
      </c>
      <c r="N49" s="182">
        <v>201662</v>
      </c>
      <c r="O49" s="572">
        <v>0</v>
      </c>
      <c r="P49" s="673">
        <v>0</v>
      </c>
      <c r="Q49" s="879"/>
      <c r="R49" s="283" t="s">
        <v>696</v>
      </c>
      <c r="S49" s="317"/>
      <c r="T49" s="5"/>
    </row>
    <row r="50" spans="1:20" ht="79.5" customHeight="1" x14ac:dyDescent="0.25">
      <c r="A50" s="853"/>
      <c r="B50" s="859"/>
      <c r="C50" s="859"/>
      <c r="D50" s="859"/>
      <c r="E50" s="859"/>
      <c r="F50" s="931"/>
      <c r="G50" s="935"/>
      <c r="H50" s="885"/>
      <c r="I50" s="859"/>
      <c r="J50" s="384" t="s">
        <v>402</v>
      </c>
      <c r="K50" s="190" t="s">
        <v>215</v>
      </c>
      <c r="L50" s="567">
        <v>0</v>
      </c>
      <c r="M50" s="567">
        <v>0</v>
      </c>
      <c r="N50" s="579">
        <v>0</v>
      </c>
      <c r="O50" s="572">
        <v>0</v>
      </c>
      <c r="P50" s="383">
        <v>0</v>
      </c>
      <c r="Q50" s="895"/>
      <c r="R50" s="283" t="s">
        <v>559</v>
      </c>
      <c r="S50" s="317"/>
      <c r="T50" s="5"/>
    </row>
    <row r="51" spans="1:20" ht="355.5" customHeight="1" x14ac:dyDescent="0.25">
      <c r="A51" s="974">
        <v>10</v>
      </c>
      <c r="B51" s="936" t="s">
        <v>4</v>
      </c>
      <c r="C51" s="936" t="s">
        <v>167</v>
      </c>
      <c r="D51" s="881" t="s">
        <v>483</v>
      </c>
      <c r="E51" s="926" t="s">
        <v>50</v>
      </c>
      <c r="F51" s="967" t="s">
        <v>16</v>
      </c>
      <c r="G51" s="969">
        <v>13179425.42</v>
      </c>
      <c r="H51" s="1022" t="s">
        <v>72</v>
      </c>
      <c r="I51" s="936" t="s">
        <v>150</v>
      </c>
      <c r="J51" s="181" t="s">
        <v>131</v>
      </c>
      <c r="K51" s="912" t="s">
        <v>216</v>
      </c>
      <c r="L51" s="567">
        <v>101336.35</v>
      </c>
      <c r="M51" s="567">
        <f t="shared" si="0"/>
        <v>20269</v>
      </c>
      <c r="N51" s="182">
        <v>20269</v>
      </c>
      <c r="O51" s="572">
        <v>0</v>
      </c>
      <c r="P51" s="180">
        <f t="shared" si="1"/>
        <v>0.20001707186019627</v>
      </c>
      <c r="Q51" s="849">
        <f>M51/G51</f>
        <v>1.5379274402388932E-3</v>
      </c>
      <c r="R51" s="283" t="s">
        <v>769</v>
      </c>
      <c r="S51" s="317">
        <f t="shared" si="2"/>
        <v>0.79998292813980376</v>
      </c>
      <c r="T51" s="5">
        <f t="shared" si="3"/>
        <v>81067.350000000006</v>
      </c>
    </row>
    <row r="52" spans="1:20" ht="96" customHeight="1" x14ac:dyDescent="0.25">
      <c r="A52" s="955"/>
      <c r="B52" s="890"/>
      <c r="C52" s="890"/>
      <c r="D52" s="882"/>
      <c r="E52" s="927"/>
      <c r="F52" s="1032"/>
      <c r="G52" s="940"/>
      <c r="H52" s="1023"/>
      <c r="I52" s="890"/>
      <c r="J52" s="486" t="s">
        <v>135</v>
      </c>
      <c r="K52" s="1048"/>
      <c r="L52" s="567">
        <v>20269</v>
      </c>
      <c r="M52" s="198">
        <v>20269</v>
      </c>
      <c r="N52" s="182">
        <v>20269</v>
      </c>
      <c r="O52" s="572">
        <v>0</v>
      </c>
      <c r="P52" s="485">
        <f t="shared" si="1"/>
        <v>1</v>
      </c>
      <c r="Q52" s="879"/>
      <c r="R52" s="283" t="s">
        <v>715</v>
      </c>
      <c r="S52" s="317">
        <f t="shared" si="2"/>
        <v>0</v>
      </c>
      <c r="T52" s="5">
        <f t="shared" si="3"/>
        <v>0</v>
      </c>
    </row>
    <row r="53" spans="1:20" ht="69" customHeight="1" x14ac:dyDescent="0.25">
      <c r="A53" s="975"/>
      <c r="B53" s="964"/>
      <c r="C53" s="964"/>
      <c r="D53" s="859"/>
      <c r="E53" s="966"/>
      <c r="F53" s="968"/>
      <c r="G53" s="970"/>
      <c r="H53" s="885"/>
      <c r="I53" s="964"/>
      <c r="J53" s="648" t="s">
        <v>402</v>
      </c>
      <c r="K53" s="908"/>
      <c r="L53" s="567">
        <v>0</v>
      </c>
      <c r="M53" s="198">
        <v>0</v>
      </c>
      <c r="N53" s="579">
        <v>0</v>
      </c>
      <c r="O53" s="572">
        <v>0</v>
      </c>
      <c r="P53" s="316">
        <v>0</v>
      </c>
      <c r="Q53" s="850"/>
      <c r="R53" s="283" t="s">
        <v>560</v>
      </c>
      <c r="S53" s="317" t="e">
        <f t="shared" si="2"/>
        <v>#DIV/0!</v>
      </c>
      <c r="T53" s="5">
        <f t="shared" si="3"/>
        <v>0</v>
      </c>
    </row>
    <row r="54" spans="1:20" ht="409.5" customHeight="1" x14ac:dyDescent="0.25">
      <c r="A54" s="974">
        <v>11</v>
      </c>
      <c r="B54" s="936" t="s">
        <v>4</v>
      </c>
      <c r="C54" s="1046" t="s">
        <v>168</v>
      </c>
      <c r="D54" s="881" t="s">
        <v>483</v>
      </c>
      <c r="E54" s="926" t="s">
        <v>51</v>
      </c>
      <c r="F54" s="967" t="s">
        <v>16</v>
      </c>
      <c r="G54" s="969">
        <v>11568526.630000001</v>
      </c>
      <c r="H54" s="1022" t="s">
        <v>72</v>
      </c>
      <c r="I54" s="936" t="s">
        <v>150</v>
      </c>
      <c r="J54" s="841" t="s">
        <v>131</v>
      </c>
      <c r="K54" s="912" t="s">
        <v>217</v>
      </c>
      <c r="L54" s="843">
        <v>2675450.1</v>
      </c>
      <c r="M54" s="843">
        <f t="shared" si="0"/>
        <v>2318724</v>
      </c>
      <c r="N54" s="845">
        <v>2318724</v>
      </c>
      <c r="O54" s="847">
        <v>0</v>
      </c>
      <c r="P54" s="849">
        <f t="shared" si="1"/>
        <v>0.86666688345261977</v>
      </c>
      <c r="Q54" s="849">
        <f>M54/G54</f>
        <v>0.20043382136381874</v>
      </c>
      <c r="R54" s="839" t="s">
        <v>770</v>
      </c>
      <c r="S54" s="317">
        <f t="shared" si="2"/>
        <v>0.13333311654738023</v>
      </c>
      <c r="T54" s="5">
        <f t="shared" si="3"/>
        <v>356726.10000000009</v>
      </c>
    </row>
    <row r="55" spans="1:20" ht="111.75" customHeight="1" x14ac:dyDescent="0.25">
      <c r="A55" s="955"/>
      <c r="B55" s="890"/>
      <c r="C55" s="1047"/>
      <c r="D55" s="882"/>
      <c r="E55" s="927"/>
      <c r="F55" s="1032"/>
      <c r="G55" s="940"/>
      <c r="H55" s="1023"/>
      <c r="I55" s="890"/>
      <c r="J55" s="842"/>
      <c r="K55" s="1048"/>
      <c r="L55" s="844"/>
      <c r="M55" s="844"/>
      <c r="N55" s="846"/>
      <c r="O55" s="848"/>
      <c r="P55" s="850"/>
      <c r="Q55" s="879"/>
      <c r="R55" s="840"/>
      <c r="S55" s="317"/>
      <c r="T55" s="5"/>
    </row>
    <row r="56" spans="1:20" ht="108.75" customHeight="1" x14ac:dyDescent="0.25">
      <c r="A56" s="955"/>
      <c r="B56" s="890"/>
      <c r="C56" s="1047"/>
      <c r="D56" s="882"/>
      <c r="E56" s="927"/>
      <c r="F56" s="1032"/>
      <c r="G56" s="940"/>
      <c r="H56" s="1023"/>
      <c r="I56" s="890"/>
      <c r="J56" s="486" t="s">
        <v>135</v>
      </c>
      <c r="K56" s="1048"/>
      <c r="L56" s="567">
        <v>2318724</v>
      </c>
      <c r="M56" s="567">
        <f t="shared" si="0"/>
        <v>2318724</v>
      </c>
      <c r="N56" s="182">
        <v>2318724</v>
      </c>
      <c r="O56" s="572">
        <v>0</v>
      </c>
      <c r="P56" s="485">
        <f t="shared" si="1"/>
        <v>1</v>
      </c>
      <c r="Q56" s="879"/>
      <c r="R56" s="283" t="s">
        <v>716</v>
      </c>
      <c r="S56" s="317">
        <f t="shared" si="2"/>
        <v>0</v>
      </c>
      <c r="T56" s="5">
        <f t="shared" si="3"/>
        <v>0</v>
      </c>
    </row>
    <row r="57" spans="1:20" ht="82.5" customHeight="1" x14ac:dyDescent="0.25">
      <c r="A57" s="975"/>
      <c r="B57" s="964"/>
      <c r="C57" s="964"/>
      <c r="D57" s="859"/>
      <c r="E57" s="966"/>
      <c r="F57" s="968"/>
      <c r="G57" s="970"/>
      <c r="H57" s="885"/>
      <c r="I57" s="964"/>
      <c r="J57" s="648" t="s">
        <v>402</v>
      </c>
      <c r="K57" s="908"/>
      <c r="L57" s="567">
        <v>0</v>
      </c>
      <c r="M57" s="198">
        <v>0</v>
      </c>
      <c r="N57" s="579">
        <v>0</v>
      </c>
      <c r="O57" s="572">
        <v>0</v>
      </c>
      <c r="P57" s="316">
        <v>0</v>
      </c>
      <c r="Q57" s="850"/>
      <c r="R57" s="283" t="s">
        <v>561</v>
      </c>
      <c r="S57" s="317" t="e">
        <f t="shared" si="2"/>
        <v>#DIV/0!</v>
      </c>
      <c r="T57" s="5">
        <f t="shared" si="3"/>
        <v>0</v>
      </c>
    </row>
    <row r="58" spans="1:20" ht="59.25" customHeight="1" x14ac:dyDescent="0.25">
      <c r="A58" s="974">
        <v>12</v>
      </c>
      <c r="B58" s="936" t="s">
        <v>4</v>
      </c>
      <c r="C58" s="1015" t="s">
        <v>169</v>
      </c>
      <c r="D58" s="881" t="s">
        <v>479</v>
      </c>
      <c r="E58" s="1018" t="s">
        <v>327</v>
      </c>
      <c r="F58" s="928" t="s">
        <v>8</v>
      </c>
      <c r="G58" s="1027">
        <v>87687163</v>
      </c>
      <c r="H58" s="1024" t="s">
        <v>72</v>
      </c>
      <c r="I58" s="1043" t="s">
        <v>347</v>
      </c>
      <c r="J58" s="671" t="s">
        <v>675</v>
      </c>
      <c r="K58" s="187" t="s">
        <v>230</v>
      </c>
      <c r="L58" s="567">
        <v>4318559.55</v>
      </c>
      <c r="M58" s="567">
        <f t="shared" si="0"/>
        <v>0</v>
      </c>
      <c r="N58" s="182">
        <v>0</v>
      </c>
      <c r="O58" s="572">
        <v>0</v>
      </c>
      <c r="P58" s="180">
        <f t="shared" si="1"/>
        <v>0</v>
      </c>
      <c r="Q58" s="849">
        <f>(M58+M59+M60+M61+M62+M63+M64+M65)/G58</f>
        <v>0.85109249503259676</v>
      </c>
      <c r="R58" s="283" t="s">
        <v>389</v>
      </c>
      <c r="S58" s="317">
        <f t="shared" si="2"/>
        <v>1</v>
      </c>
      <c r="T58" s="5">
        <f t="shared" si="3"/>
        <v>4318559.55</v>
      </c>
    </row>
    <row r="59" spans="1:20" ht="34.5" customHeight="1" x14ac:dyDescent="0.25">
      <c r="A59" s="955"/>
      <c r="B59" s="890"/>
      <c r="C59" s="890"/>
      <c r="D59" s="872"/>
      <c r="E59" s="1019"/>
      <c r="F59" s="929"/>
      <c r="G59" s="1028"/>
      <c r="H59" s="1025"/>
      <c r="I59" s="1044"/>
      <c r="J59" s="518" t="s">
        <v>138</v>
      </c>
      <c r="K59" s="1048"/>
      <c r="L59" s="567">
        <v>797744</v>
      </c>
      <c r="M59" s="567">
        <f t="shared" si="0"/>
        <v>0</v>
      </c>
      <c r="N59" s="182">
        <v>0</v>
      </c>
      <c r="O59" s="571">
        <v>0</v>
      </c>
      <c r="P59" s="180">
        <f t="shared" si="1"/>
        <v>0</v>
      </c>
      <c r="Q59" s="879"/>
      <c r="R59" s="283" t="s">
        <v>209</v>
      </c>
      <c r="S59" s="317">
        <f t="shared" ref="S59:S125" si="4">T59/L59</f>
        <v>1</v>
      </c>
      <c r="T59" s="5">
        <f t="shared" ref="T59:T125" si="5">L59-M59</f>
        <v>797744</v>
      </c>
    </row>
    <row r="60" spans="1:20" ht="30" x14ac:dyDescent="0.25">
      <c r="A60" s="955"/>
      <c r="B60" s="890"/>
      <c r="C60" s="890"/>
      <c r="D60" s="872"/>
      <c r="E60" s="1019"/>
      <c r="F60" s="929"/>
      <c r="G60" s="1028"/>
      <c r="H60" s="1025"/>
      <c r="I60" s="1044"/>
      <c r="J60" s="181" t="s">
        <v>141</v>
      </c>
      <c r="K60" s="908"/>
      <c r="L60" s="567">
        <v>25801</v>
      </c>
      <c r="M60" s="567">
        <f t="shared" si="0"/>
        <v>25801</v>
      </c>
      <c r="N60" s="182">
        <v>25801</v>
      </c>
      <c r="O60" s="571">
        <v>0</v>
      </c>
      <c r="P60" s="180">
        <f t="shared" si="1"/>
        <v>1</v>
      </c>
      <c r="Q60" s="879"/>
      <c r="R60" s="283" t="s">
        <v>210</v>
      </c>
      <c r="S60" s="317">
        <f t="shared" si="4"/>
        <v>0</v>
      </c>
      <c r="T60" s="5">
        <f t="shared" si="5"/>
        <v>0</v>
      </c>
    </row>
    <row r="61" spans="1:20" ht="63.75" customHeight="1" x14ac:dyDescent="0.25">
      <c r="A61" s="955"/>
      <c r="B61" s="890"/>
      <c r="C61" s="890"/>
      <c r="D61" s="872"/>
      <c r="E61" s="1019"/>
      <c r="F61" s="929"/>
      <c r="G61" s="1028"/>
      <c r="H61" s="1025"/>
      <c r="I61" s="1044"/>
      <c r="J61" s="841" t="s">
        <v>130</v>
      </c>
      <c r="K61" s="1038" t="s">
        <v>400</v>
      </c>
      <c r="L61" s="843">
        <v>63267368</v>
      </c>
      <c r="M61" s="567">
        <f t="shared" si="0"/>
        <v>1225412</v>
      </c>
      <c r="N61" s="182">
        <v>1225412</v>
      </c>
      <c r="O61" s="571">
        <v>0</v>
      </c>
      <c r="P61" s="849">
        <f>(M61+M62+M63)/L61</f>
        <v>0.99999999715493149</v>
      </c>
      <c r="Q61" s="879"/>
      <c r="R61" s="283" t="s">
        <v>212</v>
      </c>
      <c r="S61" s="317"/>
      <c r="T61" s="5"/>
    </row>
    <row r="62" spans="1:20" ht="253.5" customHeight="1" x14ac:dyDescent="0.25">
      <c r="A62" s="955"/>
      <c r="B62" s="890"/>
      <c r="C62" s="890"/>
      <c r="D62" s="872"/>
      <c r="E62" s="1019"/>
      <c r="F62" s="929"/>
      <c r="G62" s="1028"/>
      <c r="H62" s="1025"/>
      <c r="I62" s="1044"/>
      <c r="J62" s="872"/>
      <c r="K62" s="1039"/>
      <c r="L62" s="1036"/>
      <c r="M62" s="567">
        <f t="shared" si="0"/>
        <v>62039804.600000001</v>
      </c>
      <c r="N62" s="184">
        <v>62039804.600000001</v>
      </c>
      <c r="O62" s="572">
        <v>0</v>
      </c>
      <c r="P62" s="1037"/>
      <c r="Q62" s="879"/>
      <c r="R62" s="283" t="s">
        <v>562</v>
      </c>
      <c r="S62" s="317">
        <f>T62/L61</f>
        <v>1.9402789128196363E-2</v>
      </c>
      <c r="T62" s="5">
        <f>L61-M62</f>
        <v>1227563.3999999985</v>
      </c>
    </row>
    <row r="63" spans="1:20" ht="75.75" customHeight="1" x14ac:dyDescent="0.25">
      <c r="A63" s="955"/>
      <c r="B63" s="890"/>
      <c r="C63" s="890"/>
      <c r="D63" s="872"/>
      <c r="E63" s="1019"/>
      <c r="F63" s="929"/>
      <c r="G63" s="1028"/>
      <c r="H63" s="1025"/>
      <c r="I63" s="1044"/>
      <c r="J63" s="859"/>
      <c r="K63" s="1040"/>
      <c r="L63" s="888"/>
      <c r="M63" s="567">
        <f t="shared" si="0"/>
        <v>2151.2199999999998</v>
      </c>
      <c r="N63" s="182">
        <v>2151.2199999999998</v>
      </c>
      <c r="O63" s="572">
        <v>0</v>
      </c>
      <c r="P63" s="895"/>
      <c r="Q63" s="879"/>
      <c r="R63" s="623" t="s">
        <v>598</v>
      </c>
      <c r="S63" s="317"/>
      <c r="T63" s="5"/>
    </row>
    <row r="64" spans="1:20" ht="56.25" customHeight="1" x14ac:dyDescent="0.25">
      <c r="A64" s="955"/>
      <c r="B64" s="890"/>
      <c r="C64" s="890"/>
      <c r="D64" s="872"/>
      <c r="E64" s="1019"/>
      <c r="F64" s="929"/>
      <c r="G64" s="1028"/>
      <c r="H64" s="1025"/>
      <c r="I64" s="1044"/>
      <c r="J64" s="378" t="s">
        <v>133</v>
      </c>
      <c r="K64" s="524" t="s">
        <v>231</v>
      </c>
      <c r="L64" s="567">
        <v>11336717.52</v>
      </c>
      <c r="M64" s="567">
        <f t="shared" si="0"/>
        <v>11336717.52</v>
      </c>
      <c r="N64" s="579">
        <v>0</v>
      </c>
      <c r="O64" s="580">
        <v>11336717.52</v>
      </c>
      <c r="P64" s="180">
        <f t="shared" si="1"/>
        <v>1</v>
      </c>
      <c r="Q64" s="879"/>
      <c r="R64" s="293" t="s">
        <v>599</v>
      </c>
      <c r="S64" s="317">
        <f t="shared" si="4"/>
        <v>0</v>
      </c>
      <c r="T64" s="5">
        <f t="shared" si="5"/>
        <v>0</v>
      </c>
    </row>
    <row r="65" spans="1:20" ht="77.25" customHeight="1" x14ac:dyDescent="0.25">
      <c r="A65" s="975"/>
      <c r="B65" s="964"/>
      <c r="C65" s="964"/>
      <c r="D65" s="859"/>
      <c r="E65" s="1020"/>
      <c r="F65" s="1076"/>
      <c r="G65" s="1029"/>
      <c r="H65" s="1026"/>
      <c r="I65" s="1045"/>
      <c r="J65" s="648" t="s">
        <v>402</v>
      </c>
      <c r="K65" s="315" t="s">
        <v>348</v>
      </c>
      <c r="L65" s="567">
        <v>0</v>
      </c>
      <c r="M65" s="567">
        <v>0</v>
      </c>
      <c r="N65" s="579">
        <v>0</v>
      </c>
      <c r="O65" s="580">
        <v>0</v>
      </c>
      <c r="P65" s="314">
        <v>0</v>
      </c>
      <c r="Q65" s="850"/>
      <c r="R65" s="623" t="s">
        <v>600</v>
      </c>
      <c r="S65" s="317" t="e">
        <f t="shared" si="4"/>
        <v>#DIV/0!</v>
      </c>
      <c r="T65" s="5">
        <f t="shared" si="5"/>
        <v>0</v>
      </c>
    </row>
    <row r="66" spans="1:20" ht="50.25" customHeight="1" x14ac:dyDescent="0.25">
      <c r="A66" s="974">
        <v>13</v>
      </c>
      <c r="B66" s="936" t="s">
        <v>4</v>
      </c>
      <c r="C66" s="963" t="s">
        <v>20</v>
      </c>
      <c r="D66" s="881" t="s">
        <v>482</v>
      </c>
      <c r="E66" s="965" t="s">
        <v>53</v>
      </c>
      <c r="F66" s="967" t="s">
        <v>16</v>
      </c>
      <c r="G66" s="969">
        <v>1548180.56</v>
      </c>
      <c r="H66" s="1095" t="s">
        <v>443</v>
      </c>
      <c r="I66" s="936" t="s">
        <v>233</v>
      </c>
      <c r="J66" s="647" t="s">
        <v>131</v>
      </c>
      <c r="K66" s="1065" t="s">
        <v>218</v>
      </c>
      <c r="L66" s="567">
        <v>1105</v>
      </c>
      <c r="M66" s="567">
        <f t="shared" si="0"/>
        <v>940</v>
      </c>
      <c r="N66" s="182">
        <v>940</v>
      </c>
      <c r="O66" s="580">
        <v>0</v>
      </c>
      <c r="P66" s="180">
        <f t="shared" si="1"/>
        <v>0.85067873303167418</v>
      </c>
      <c r="Q66" s="849">
        <f>(M66+M67)/G66</f>
        <v>1.1788030719104235E-3</v>
      </c>
      <c r="R66" s="839" t="s">
        <v>563</v>
      </c>
      <c r="S66" s="317">
        <f t="shared" si="4"/>
        <v>0.14932126696832579</v>
      </c>
      <c r="T66" s="5">
        <f t="shared" si="5"/>
        <v>165</v>
      </c>
    </row>
    <row r="67" spans="1:20" ht="67.5" customHeight="1" x14ac:dyDescent="0.25">
      <c r="A67" s="975"/>
      <c r="B67" s="964"/>
      <c r="C67" s="964"/>
      <c r="D67" s="859"/>
      <c r="E67" s="966"/>
      <c r="F67" s="968"/>
      <c r="G67" s="970"/>
      <c r="H67" s="885"/>
      <c r="I67" s="964"/>
      <c r="J67" s="492" t="s">
        <v>135</v>
      </c>
      <c r="K67" s="908"/>
      <c r="L67" s="567">
        <v>885</v>
      </c>
      <c r="M67" s="567">
        <f t="shared" si="0"/>
        <v>885</v>
      </c>
      <c r="N67" s="182">
        <v>885</v>
      </c>
      <c r="O67" s="580">
        <v>0</v>
      </c>
      <c r="P67" s="281">
        <f t="shared" si="1"/>
        <v>1</v>
      </c>
      <c r="Q67" s="850"/>
      <c r="R67" s="840"/>
      <c r="S67" s="317">
        <f t="shared" si="4"/>
        <v>0</v>
      </c>
      <c r="T67" s="5">
        <f t="shared" si="5"/>
        <v>0</v>
      </c>
    </row>
    <row r="68" spans="1:20" ht="105" x14ac:dyDescent="0.25">
      <c r="A68" s="279">
        <v>14</v>
      </c>
      <c r="B68" s="188" t="s">
        <v>4</v>
      </c>
      <c r="C68" s="188" t="s">
        <v>170</v>
      </c>
      <c r="D68" s="459" t="s">
        <v>481</v>
      </c>
      <c r="E68" s="234" t="s">
        <v>258</v>
      </c>
      <c r="F68" s="191" t="s">
        <v>10</v>
      </c>
      <c r="G68" s="306">
        <v>24132550</v>
      </c>
      <c r="H68" s="414" t="s">
        <v>441</v>
      </c>
      <c r="I68" s="303" t="s">
        <v>151</v>
      </c>
      <c r="J68" s="220" t="s">
        <v>256</v>
      </c>
      <c r="K68" s="235" t="s">
        <v>262</v>
      </c>
      <c r="L68" s="567">
        <v>43066.02</v>
      </c>
      <c r="M68" s="567">
        <f t="shared" si="0"/>
        <v>0</v>
      </c>
      <c r="N68" s="182">
        <v>0</v>
      </c>
      <c r="O68" s="571">
        <v>0</v>
      </c>
      <c r="P68" s="180">
        <f t="shared" si="1"/>
        <v>0</v>
      </c>
      <c r="Q68" s="180">
        <f>M68/G68</f>
        <v>0</v>
      </c>
      <c r="R68" s="283" t="s">
        <v>601</v>
      </c>
      <c r="S68" s="317">
        <f t="shared" si="4"/>
        <v>1</v>
      </c>
      <c r="T68" s="5">
        <f t="shared" si="5"/>
        <v>43066.02</v>
      </c>
    </row>
    <row r="69" spans="1:20" ht="408.75" customHeight="1" x14ac:dyDescent="0.25">
      <c r="A69" s="974">
        <v>15</v>
      </c>
      <c r="B69" s="1016" t="s">
        <v>4</v>
      </c>
      <c r="C69" s="1021" t="s">
        <v>21</v>
      </c>
      <c r="D69" s="1014" t="s">
        <v>481</v>
      </c>
      <c r="E69" s="1018" t="s">
        <v>54</v>
      </c>
      <c r="F69" s="967" t="s">
        <v>10</v>
      </c>
      <c r="G69" s="988">
        <v>53089709.939999998</v>
      </c>
      <c r="H69" s="1053" t="s">
        <v>442</v>
      </c>
      <c r="I69" s="1051" t="s">
        <v>337</v>
      </c>
      <c r="J69" s="490" t="s">
        <v>131</v>
      </c>
      <c r="K69" s="516" t="s">
        <v>219</v>
      </c>
      <c r="L69" s="569">
        <v>459110.99</v>
      </c>
      <c r="M69" s="567">
        <f t="shared" si="0"/>
        <v>93168</v>
      </c>
      <c r="N69" s="674">
        <v>93168</v>
      </c>
      <c r="O69" s="638">
        <v>0</v>
      </c>
      <c r="P69" s="488">
        <f t="shared" si="1"/>
        <v>0.2029313216832383</v>
      </c>
      <c r="Q69" s="849">
        <f>(M69+M70+M71+M72+M73+M74)/G69</f>
        <v>5.3158297590804281E-3</v>
      </c>
      <c r="R69" s="621" t="s">
        <v>774</v>
      </c>
      <c r="S69" s="317">
        <f t="shared" si="4"/>
        <v>0.79706867831676165</v>
      </c>
      <c r="T69" s="5">
        <f t="shared" si="5"/>
        <v>365942.99</v>
      </c>
    </row>
    <row r="70" spans="1:20" ht="180" customHeight="1" x14ac:dyDescent="0.25">
      <c r="A70" s="955"/>
      <c r="B70" s="1017"/>
      <c r="C70" s="1017"/>
      <c r="D70" s="983"/>
      <c r="E70" s="1019"/>
      <c r="F70" s="1032"/>
      <c r="G70" s="989"/>
      <c r="H70" s="1086"/>
      <c r="I70" s="1096"/>
      <c r="J70" s="514" t="s">
        <v>393</v>
      </c>
      <c r="K70" s="517"/>
      <c r="L70" s="581">
        <v>103933</v>
      </c>
      <c r="M70" s="567">
        <f t="shared" si="0"/>
        <v>26463</v>
      </c>
      <c r="N70" s="512">
        <v>26463</v>
      </c>
      <c r="O70" s="582">
        <v>0</v>
      </c>
      <c r="P70" s="622">
        <f>M70/L70</f>
        <v>0.25461595450915492</v>
      </c>
      <c r="Q70" s="879"/>
      <c r="R70" s="621" t="s">
        <v>773</v>
      </c>
      <c r="S70" s="317"/>
      <c r="T70" s="5"/>
    </row>
    <row r="71" spans="1:20" ht="408.75" customHeight="1" x14ac:dyDescent="0.25">
      <c r="A71" s="852"/>
      <c r="B71" s="1017"/>
      <c r="C71" s="1017"/>
      <c r="D71" s="983"/>
      <c r="E71" s="1019"/>
      <c r="F71" s="930"/>
      <c r="G71" s="934"/>
      <c r="H71" s="1025"/>
      <c r="I71" s="872"/>
      <c r="J71" s="495" t="s">
        <v>638</v>
      </c>
      <c r="K71" s="1075" t="s">
        <v>362</v>
      </c>
      <c r="L71" s="567">
        <v>17087.400000000001</v>
      </c>
      <c r="M71" s="567">
        <f t="shared" si="0"/>
        <v>16441</v>
      </c>
      <c r="N71" s="481">
        <v>16441</v>
      </c>
      <c r="O71" s="494">
        <v>0</v>
      </c>
      <c r="P71" s="288">
        <f t="shared" si="1"/>
        <v>0.9621709563772135</v>
      </c>
      <c r="Q71" s="1037"/>
      <c r="R71" s="493" t="s">
        <v>775</v>
      </c>
      <c r="S71" s="317"/>
      <c r="T71" s="5"/>
    </row>
    <row r="72" spans="1:20" ht="183" customHeight="1" x14ac:dyDescent="0.25">
      <c r="A72" s="852"/>
      <c r="B72" s="1017"/>
      <c r="C72" s="1017"/>
      <c r="D72" s="983"/>
      <c r="E72" s="1019"/>
      <c r="F72" s="930"/>
      <c r="G72" s="934"/>
      <c r="H72" s="1025"/>
      <c r="I72" s="872"/>
      <c r="J72" s="103" t="s">
        <v>393</v>
      </c>
      <c r="K72" s="900"/>
      <c r="L72" s="574">
        <v>16342</v>
      </c>
      <c r="M72" s="567">
        <f t="shared" si="0"/>
        <v>2670</v>
      </c>
      <c r="N72" s="403">
        <v>2670</v>
      </c>
      <c r="O72" s="578">
        <v>0</v>
      </c>
      <c r="P72" s="678">
        <f t="shared" si="1"/>
        <v>0.1633826948965855</v>
      </c>
      <c r="Q72" s="1037"/>
      <c r="R72" s="624" t="s">
        <v>776</v>
      </c>
      <c r="S72" s="317"/>
      <c r="T72" s="5"/>
    </row>
    <row r="73" spans="1:20" ht="94.5" customHeight="1" x14ac:dyDescent="0.25">
      <c r="A73" s="852"/>
      <c r="B73" s="983"/>
      <c r="C73" s="983"/>
      <c r="D73" s="983"/>
      <c r="E73" s="872"/>
      <c r="F73" s="930"/>
      <c r="G73" s="934"/>
      <c r="H73" s="1025"/>
      <c r="I73" s="872"/>
      <c r="J73" s="332" t="s">
        <v>678</v>
      </c>
      <c r="K73" s="352" t="s">
        <v>384</v>
      </c>
      <c r="L73" s="567">
        <v>3957.06</v>
      </c>
      <c r="M73" s="567">
        <f t="shared" si="0"/>
        <v>3957.06</v>
      </c>
      <c r="N73" s="182">
        <v>3957.06</v>
      </c>
      <c r="O73" s="200">
        <v>0</v>
      </c>
      <c r="P73" s="350">
        <f t="shared" si="1"/>
        <v>1</v>
      </c>
      <c r="Q73" s="1037"/>
      <c r="R73" s="484" t="s">
        <v>564</v>
      </c>
      <c r="S73" s="317"/>
      <c r="T73" s="5"/>
    </row>
    <row r="74" spans="1:20" ht="105" customHeight="1" x14ac:dyDescent="0.25">
      <c r="A74" s="853"/>
      <c r="B74" s="953"/>
      <c r="C74" s="953"/>
      <c r="D74" s="953"/>
      <c r="E74" s="859"/>
      <c r="F74" s="931"/>
      <c r="G74" s="935"/>
      <c r="H74" s="885"/>
      <c r="I74" s="859"/>
      <c r="J74" s="332" t="s">
        <v>678</v>
      </c>
      <c r="K74" s="483" t="s">
        <v>537</v>
      </c>
      <c r="L74" s="567">
        <v>139516.79999999999</v>
      </c>
      <c r="M74" s="567">
        <f t="shared" si="0"/>
        <v>139516.79999999999</v>
      </c>
      <c r="N74" s="182">
        <v>0</v>
      </c>
      <c r="O74" s="200">
        <v>139516.79999999999</v>
      </c>
      <c r="P74" s="482">
        <f t="shared" si="1"/>
        <v>1</v>
      </c>
      <c r="Q74" s="895"/>
      <c r="R74" s="351" t="s">
        <v>685</v>
      </c>
      <c r="S74" s="317"/>
      <c r="T74" s="5"/>
    </row>
    <row r="75" spans="1:20" ht="129.75" customHeight="1" x14ac:dyDescent="0.25">
      <c r="A75" s="974">
        <v>16</v>
      </c>
      <c r="B75" s="1016" t="s">
        <v>4</v>
      </c>
      <c r="C75" s="1016" t="s">
        <v>171</v>
      </c>
      <c r="D75" s="1014" t="s">
        <v>484</v>
      </c>
      <c r="E75" s="1018" t="s">
        <v>55</v>
      </c>
      <c r="F75" s="967" t="s">
        <v>23</v>
      </c>
      <c r="G75" s="988">
        <v>168042284</v>
      </c>
      <c r="H75" s="1053" t="s">
        <v>72</v>
      </c>
      <c r="I75" s="1051" t="s">
        <v>338</v>
      </c>
      <c r="J75" s="671" t="s">
        <v>679</v>
      </c>
      <c r="K75" s="275" t="s">
        <v>278</v>
      </c>
      <c r="L75" s="583">
        <v>277298</v>
      </c>
      <c r="M75" s="294">
        <f t="shared" si="0"/>
        <v>277298</v>
      </c>
      <c r="N75" s="639">
        <v>277298</v>
      </c>
      <c r="O75" s="572">
        <v>0</v>
      </c>
      <c r="P75" s="180">
        <f t="shared" si="1"/>
        <v>1</v>
      </c>
      <c r="Q75" s="849">
        <f>(M75+M76)/G75</f>
        <v>3.7050599716914106E-3</v>
      </c>
      <c r="R75" s="283" t="s">
        <v>565</v>
      </c>
      <c r="S75" s="317">
        <f t="shared" si="4"/>
        <v>0</v>
      </c>
      <c r="T75" s="5">
        <f t="shared" si="5"/>
        <v>0</v>
      </c>
    </row>
    <row r="76" spans="1:20" ht="142.5" customHeight="1" x14ac:dyDescent="0.25">
      <c r="A76" s="853"/>
      <c r="B76" s="953"/>
      <c r="C76" s="953"/>
      <c r="D76" s="953"/>
      <c r="E76" s="859"/>
      <c r="F76" s="931"/>
      <c r="G76" s="935"/>
      <c r="H76" s="885"/>
      <c r="I76" s="859"/>
      <c r="J76" s="466" t="s">
        <v>495</v>
      </c>
      <c r="K76" s="467" t="s">
        <v>496</v>
      </c>
      <c r="L76" s="583">
        <v>343640.98</v>
      </c>
      <c r="M76" s="567">
        <f t="shared" si="0"/>
        <v>345308.74</v>
      </c>
      <c r="N76" s="184">
        <v>345308.74</v>
      </c>
      <c r="O76" s="572">
        <v>0</v>
      </c>
      <c r="P76" s="465">
        <f t="shared" si="1"/>
        <v>1.0048532046439864</v>
      </c>
      <c r="Q76" s="850"/>
      <c r="R76" s="283" t="s">
        <v>755</v>
      </c>
      <c r="S76" s="317"/>
      <c r="T76" s="5"/>
    </row>
    <row r="77" spans="1:20" ht="162.75" customHeight="1" x14ac:dyDescent="0.25">
      <c r="A77" s="279">
        <v>17</v>
      </c>
      <c r="B77" s="188" t="s">
        <v>4</v>
      </c>
      <c r="C77" s="194" t="s">
        <v>172</v>
      </c>
      <c r="D77" s="194" t="s">
        <v>480</v>
      </c>
      <c r="E77" s="192" t="s">
        <v>408</v>
      </c>
      <c r="F77" s="195" t="s">
        <v>8</v>
      </c>
      <c r="G77" s="193">
        <v>44850000</v>
      </c>
      <c r="H77" s="414" t="s">
        <v>72</v>
      </c>
      <c r="I77" s="311" t="s">
        <v>149</v>
      </c>
      <c r="J77" s="671" t="s">
        <v>675</v>
      </c>
      <c r="K77" s="197" t="s">
        <v>279</v>
      </c>
      <c r="L77" s="198">
        <v>9250.01</v>
      </c>
      <c r="M77" s="567">
        <f t="shared" si="0"/>
        <v>8500.01</v>
      </c>
      <c r="N77" s="182">
        <v>8500.01</v>
      </c>
      <c r="O77" s="143">
        <v>0</v>
      </c>
      <c r="P77" s="180">
        <f t="shared" si="1"/>
        <v>0.9189190065740469</v>
      </c>
      <c r="Q77" s="180">
        <f>M77/G77</f>
        <v>1.8952084726867337E-4</v>
      </c>
      <c r="R77" s="283" t="s">
        <v>602</v>
      </c>
      <c r="S77" s="317">
        <f t="shared" si="4"/>
        <v>8.1080993425953055E-2</v>
      </c>
      <c r="T77" s="5">
        <f t="shared" si="5"/>
        <v>750</v>
      </c>
    </row>
    <row r="78" spans="1:20" ht="315" x14ac:dyDescent="0.25">
      <c r="A78" s="280">
        <v>18</v>
      </c>
      <c r="B78" s="194" t="s">
        <v>4</v>
      </c>
      <c r="C78" s="194" t="s">
        <v>173</v>
      </c>
      <c r="D78" s="194" t="s">
        <v>480</v>
      </c>
      <c r="E78" s="192" t="s">
        <v>409</v>
      </c>
      <c r="F78" s="195" t="s">
        <v>8</v>
      </c>
      <c r="G78" s="193">
        <v>32000000</v>
      </c>
      <c r="H78" s="414" t="s">
        <v>72</v>
      </c>
      <c r="I78" s="311" t="s">
        <v>339</v>
      </c>
      <c r="J78" s="671" t="s">
        <v>675</v>
      </c>
      <c r="K78" s="199" t="s">
        <v>220</v>
      </c>
      <c r="L78" s="198">
        <v>25876.89</v>
      </c>
      <c r="M78" s="567">
        <f t="shared" si="0"/>
        <v>16023.96</v>
      </c>
      <c r="N78" s="182">
        <v>16023.96</v>
      </c>
      <c r="O78" s="200">
        <v>0</v>
      </c>
      <c r="P78" s="180">
        <f t="shared" si="1"/>
        <v>0.6192382469454405</v>
      </c>
      <c r="Q78" s="180">
        <f>M78/G78</f>
        <v>5.0074875000000001E-4</v>
      </c>
      <c r="R78" s="283" t="s">
        <v>758</v>
      </c>
      <c r="S78" s="317">
        <f t="shared" si="4"/>
        <v>0.3807617530545595</v>
      </c>
      <c r="T78" s="5">
        <f t="shared" si="5"/>
        <v>9852.93</v>
      </c>
    </row>
    <row r="79" spans="1:20" ht="405" x14ac:dyDescent="0.25">
      <c r="A79" s="974">
        <v>19</v>
      </c>
      <c r="B79" s="1016" t="s">
        <v>4</v>
      </c>
      <c r="C79" s="1016" t="s">
        <v>174</v>
      </c>
      <c r="D79" s="1014" t="s">
        <v>485</v>
      </c>
      <c r="E79" s="926" t="s">
        <v>185</v>
      </c>
      <c r="F79" s="967" t="s">
        <v>28</v>
      </c>
      <c r="G79" s="969">
        <v>144128467</v>
      </c>
      <c r="H79" s="1022" t="s">
        <v>444</v>
      </c>
      <c r="I79" s="1051" t="s">
        <v>186</v>
      </c>
      <c r="J79" s="525" t="s">
        <v>131</v>
      </c>
      <c r="K79" s="1091" t="s">
        <v>365</v>
      </c>
      <c r="L79" s="637">
        <v>9222024</v>
      </c>
      <c r="M79" s="637">
        <f t="shared" si="0"/>
        <v>9222024</v>
      </c>
      <c r="N79" s="526">
        <v>9222024</v>
      </c>
      <c r="O79" s="638">
        <v>0</v>
      </c>
      <c r="P79" s="288">
        <f t="shared" si="1"/>
        <v>1</v>
      </c>
      <c r="Q79" s="849">
        <f>(M79+M80+M81)/G79</f>
        <v>6.3984750493460807E-2</v>
      </c>
      <c r="R79" s="621" t="s">
        <v>756</v>
      </c>
      <c r="S79" s="317">
        <f t="shared" si="4"/>
        <v>0</v>
      </c>
      <c r="T79" s="5">
        <f t="shared" si="5"/>
        <v>0</v>
      </c>
    </row>
    <row r="80" spans="1:20" ht="90" x14ac:dyDescent="0.25">
      <c r="A80" s="852"/>
      <c r="B80" s="1017"/>
      <c r="C80" s="1017"/>
      <c r="D80" s="983"/>
      <c r="E80" s="872"/>
      <c r="F80" s="930"/>
      <c r="G80" s="934"/>
      <c r="H80" s="884"/>
      <c r="I80" s="872"/>
      <c r="J80" s="782" t="s">
        <v>722</v>
      </c>
      <c r="K80" s="1092"/>
      <c r="L80" s="567">
        <v>0</v>
      </c>
      <c r="M80" s="567">
        <v>0</v>
      </c>
      <c r="N80" s="510">
        <v>0</v>
      </c>
      <c r="O80" s="572">
        <v>0</v>
      </c>
      <c r="P80" s="331">
        <v>0</v>
      </c>
      <c r="Q80" s="879"/>
      <c r="R80" s="283" t="s">
        <v>721</v>
      </c>
      <c r="S80" s="317"/>
      <c r="T80" s="5"/>
    </row>
    <row r="81" spans="1:20" ht="119.25" customHeight="1" x14ac:dyDescent="0.25">
      <c r="A81" s="853"/>
      <c r="B81" s="953"/>
      <c r="C81" s="953"/>
      <c r="D81" s="953"/>
      <c r="E81" s="859"/>
      <c r="F81" s="931"/>
      <c r="G81" s="935"/>
      <c r="H81" s="885"/>
      <c r="I81" s="859"/>
      <c r="J81" s="336" t="s">
        <v>364</v>
      </c>
      <c r="K81" s="527" t="s">
        <v>366</v>
      </c>
      <c r="L81" s="567">
        <v>0</v>
      </c>
      <c r="M81" s="567">
        <v>0</v>
      </c>
      <c r="N81" s="510">
        <v>0</v>
      </c>
      <c r="O81" s="572">
        <v>0</v>
      </c>
      <c r="P81" s="335">
        <v>0</v>
      </c>
      <c r="Q81" s="850"/>
      <c r="R81" s="283" t="s">
        <v>566</v>
      </c>
      <c r="S81" s="317"/>
      <c r="T81" s="5"/>
    </row>
    <row r="82" spans="1:20" ht="75" customHeight="1" x14ac:dyDescent="0.25">
      <c r="A82" s="279">
        <v>20</v>
      </c>
      <c r="B82" s="188" t="s">
        <v>4</v>
      </c>
      <c r="C82" s="188" t="s">
        <v>175</v>
      </c>
      <c r="D82" s="459" t="s">
        <v>483</v>
      </c>
      <c r="E82" s="313" t="s">
        <v>137</v>
      </c>
      <c r="F82" s="191" t="s">
        <v>136</v>
      </c>
      <c r="G82" s="306">
        <v>23352645</v>
      </c>
      <c r="H82" s="414" t="s">
        <v>72</v>
      </c>
      <c r="I82" s="196" t="s">
        <v>150</v>
      </c>
      <c r="J82" s="671" t="s">
        <v>680</v>
      </c>
      <c r="K82" s="201" t="s">
        <v>221</v>
      </c>
      <c r="L82" s="567">
        <v>95544.63</v>
      </c>
      <c r="M82" s="567">
        <f t="shared" si="0"/>
        <v>0</v>
      </c>
      <c r="N82" s="510">
        <v>0</v>
      </c>
      <c r="O82" s="571">
        <v>0</v>
      </c>
      <c r="P82" s="180">
        <f t="shared" si="1"/>
        <v>0</v>
      </c>
      <c r="Q82" s="180">
        <f>M82/G82</f>
        <v>0</v>
      </c>
      <c r="R82" s="293" t="s">
        <v>603</v>
      </c>
      <c r="S82" s="317">
        <f t="shared" si="4"/>
        <v>1</v>
      </c>
      <c r="T82" s="5">
        <f t="shared" si="5"/>
        <v>95544.63</v>
      </c>
    </row>
    <row r="83" spans="1:20" ht="171.75" customHeight="1" x14ac:dyDescent="0.25">
      <c r="A83" s="279">
        <v>21</v>
      </c>
      <c r="B83" s="188" t="s">
        <v>4</v>
      </c>
      <c r="C83" s="188" t="s">
        <v>29</v>
      </c>
      <c r="D83" s="459" t="s">
        <v>483</v>
      </c>
      <c r="E83" s="202" t="s">
        <v>59</v>
      </c>
      <c r="F83" s="203" t="s">
        <v>16</v>
      </c>
      <c r="G83" s="193">
        <v>21907489</v>
      </c>
      <c r="H83" s="414" t="s">
        <v>72</v>
      </c>
      <c r="I83" s="129" t="s">
        <v>150</v>
      </c>
      <c r="J83" s="648" t="s">
        <v>402</v>
      </c>
      <c r="K83" s="183" t="s">
        <v>222</v>
      </c>
      <c r="L83" s="185">
        <v>15000</v>
      </c>
      <c r="M83" s="567">
        <f t="shared" si="0"/>
        <v>15000</v>
      </c>
      <c r="N83" s="299">
        <v>15000</v>
      </c>
      <c r="O83" s="217">
        <v>0</v>
      </c>
      <c r="P83" s="308">
        <f>M83/L83</f>
        <v>1</v>
      </c>
      <c r="Q83" s="308">
        <f>M83/G83</f>
        <v>6.8469736536213709E-4</v>
      </c>
      <c r="R83" s="293" t="s">
        <v>567</v>
      </c>
      <c r="S83" s="317">
        <f t="shared" si="4"/>
        <v>0</v>
      </c>
      <c r="T83" s="5">
        <f t="shared" si="5"/>
        <v>0</v>
      </c>
    </row>
    <row r="84" spans="1:20" ht="45" x14ac:dyDescent="0.25">
      <c r="A84" s="873">
        <v>22</v>
      </c>
      <c r="B84" s="987" t="s">
        <v>4</v>
      </c>
      <c r="C84" s="1013" t="s">
        <v>145</v>
      </c>
      <c r="D84" s="881" t="s">
        <v>486</v>
      </c>
      <c r="E84" s="1010" t="s">
        <v>187</v>
      </c>
      <c r="F84" s="874" t="s">
        <v>10</v>
      </c>
      <c r="G84" s="969">
        <v>2279938.87</v>
      </c>
      <c r="H84" s="1054" t="s">
        <v>441</v>
      </c>
      <c r="I84" s="1050" t="s">
        <v>257</v>
      </c>
      <c r="J84" s="181" t="s">
        <v>131</v>
      </c>
      <c r="K84" s="918" t="s">
        <v>235</v>
      </c>
      <c r="L84" s="185">
        <v>82379</v>
      </c>
      <c r="M84" s="567">
        <f t="shared" si="0"/>
        <v>82379</v>
      </c>
      <c r="N84" s="299">
        <v>82379</v>
      </c>
      <c r="O84" s="143">
        <v>0</v>
      </c>
      <c r="P84" s="180">
        <f t="shared" si="1"/>
        <v>1</v>
      </c>
      <c r="Q84" s="849">
        <f>(M84+M85)/G84</f>
        <v>4.2461226164366414E-2</v>
      </c>
      <c r="R84" s="283" t="s">
        <v>604</v>
      </c>
      <c r="S84" s="317">
        <f t="shared" si="4"/>
        <v>0</v>
      </c>
      <c r="T84" s="5">
        <f t="shared" si="5"/>
        <v>0</v>
      </c>
    </row>
    <row r="85" spans="1:20" ht="75" x14ac:dyDescent="0.25">
      <c r="A85" s="873"/>
      <c r="B85" s="987"/>
      <c r="C85" s="987"/>
      <c r="D85" s="859"/>
      <c r="E85" s="1010"/>
      <c r="F85" s="874"/>
      <c r="G85" s="970"/>
      <c r="H85" s="885"/>
      <c r="I85" s="1050"/>
      <c r="J85" s="181" t="s">
        <v>139</v>
      </c>
      <c r="K85" s="902"/>
      <c r="L85" s="185">
        <v>82379</v>
      </c>
      <c r="M85" s="567">
        <f t="shared" si="0"/>
        <v>14430</v>
      </c>
      <c r="N85" s="299">
        <v>14430</v>
      </c>
      <c r="O85" s="143">
        <v>0</v>
      </c>
      <c r="P85" s="180">
        <f t="shared" si="1"/>
        <v>0.17516600104395538</v>
      </c>
      <c r="Q85" s="850"/>
      <c r="R85" s="283" t="s">
        <v>605</v>
      </c>
      <c r="S85" s="317">
        <f t="shared" si="4"/>
        <v>0.82483399895604459</v>
      </c>
      <c r="T85" s="5">
        <f t="shared" si="5"/>
        <v>67949</v>
      </c>
    </row>
    <row r="86" spans="1:20" ht="45" x14ac:dyDescent="0.25">
      <c r="A86" s="873">
        <v>23</v>
      </c>
      <c r="B86" s="987" t="s">
        <v>4</v>
      </c>
      <c r="C86" s="987" t="s">
        <v>146</v>
      </c>
      <c r="D86" s="881" t="s">
        <v>486</v>
      </c>
      <c r="E86" s="1010" t="s">
        <v>188</v>
      </c>
      <c r="F86" s="874" t="s">
        <v>10</v>
      </c>
      <c r="G86" s="969">
        <v>593179</v>
      </c>
      <c r="H86" s="1054" t="s">
        <v>441</v>
      </c>
      <c r="I86" s="1050" t="s">
        <v>257</v>
      </c>
      <c r="J86" s="286" t="s">
        <v>131</v>
      </c>
      <c r="K86" s="918" t="s">
        <v>211</v>
      </c>
      <c r="L86" s="185">
        <v>12000</v>
      </c>
      <c r="M86" s="567">
        <f t="shared" si="0"/>
        <v>12000</v>
      </c>
      <c r="N86" s="299">
        <v>12000</v>
      </c>
      <c r="O86" s="143">
        <v>0</v>
      </c>
      <c r="P86" s="288">
        <f t="shared" si="1"/>
        <v>1</v>
      </c>
      <c r="Q86" s="849">
        <f>(M86+M87)/G86</f>
        <v>2.2531141527262429E-2</v>
      </c>
      <c r="R86" s="293" t="s">
        <v>606</v>
      </c>
      <c r="S86" s="317">
        <f t="shared" si="4"/>
        <v>0</v>
      </c>
      <c r="T86" s="5">
        <f t="shared" si="5"/>
        <v>0</v>
      </c>
    </row>
    <row r="87" spans="1:20" ht="75" x14ac:dyDescent="0.25">
      <c r="A87" s="873"/>
      <c r="B87" s="987"/>
      <c r="C87" s="987"/>
      <c r="D87" s="859"/>
      <c r="E87" s="1010"/>
      <c r="F87" s="874"/>
      <c r="G87" s="970"/>
      <c r="H87" s="885"/>
      <c r="I87" s="1050"/>
      <c r="J87" s="286" t="s">
        <v>139</v>
      </c>
      <c r="K87" s="902"/>
      <c r="L87" s="185">
        <v>12000</v>
      </c>
      <c r="M87" s="567">
        <f t="shared" si="0"/>
        <v>1365</v>
      </c>
      <c r="N87" s="299">
        <v>1365</v>
      </c>
      <c r="O87" s="143">
        <v>0</v>
      </c>
      <c r="P87" s="288">
        <f t="shared" si="1"/>
        <v>0.11375</v>
      </c>
      <c r="Q87" s="850"/>
      <c r="R87" s="293" t="s">
        <v>607</v>
      </c>
      <c r="S87" s="317">
        <f t="shared" si="4"/>
        <v>0.88624999999999998</v>
      </c>
      <c r="T87" s="5">
        <f t="shared" si="5"/>
        <v>10635</v>
      </c>
    </row>
    <row r="88" spans="1:20" ht="141.75" customHeight="1" x14ac:dyDescent="0.25">
      <c r="A88" s="974">
        <v>24</v>
      </c>
      <c r="B88" s="877" t="s">
        <v>4</v>
      </c>
      <c r="C88" s="877" t="s">
        <v>308</v>
      </c>
      <c r="D88" s="881" t="s">
        <v>479</v>
      </c>
      <c r="E88" s="1097" t="s">
        <v>385</v>
      </c>
      <c r="F88" s="875" t="s">
        <v>8</v>
      </c>
      <c r="G88" s="988">
        <v>4012156.19</v>
      </c>
      <c r="H88" s="1053" t="s">
        <v>445</v>
      </c>
      <c r="I88" s="1051" t="s">
        <v>340</v>
      </c>
      <c r="J88" s="671" t="s">
        <v>675</v>
      </c>
      <c r="K88" s="353" t="s">
        <v>310</v>
      </c>
      <c r="L88" s="292">
        <v>152732.25</v>
      </c>
      <c r="M88" s="567">
        <f t="shared" si="0"/>
        <v>152732.25</v>
      </c>
      <c r="N88" s="236">
        <v>152732.25</v>
      </c>
      <c r="O88" s="290">
        <v>0</v>
      </c>
      <c r="P88" s="288">
        <f t="shared" si="1"/>
        <v>1</v>
      </c>
      <c r="Q88" s="849">
        <f>(M88+M89)/G88</f>
        <v>3.835198399890808E-2</v>
      </c>
      <c r="R88" s="625" t="s">
        <v>608</v>
      </c>
      <c r="S88" s="317">
        <f t="shared" si="4"/>
        <v>0</v>
      </c>
      <c r="T88" s="5">
        <f t="shared" si="5"/>
        <v>0</v>
      </c>
    </row>
    <row r="89" spans="1:20" ht="71.25" customHeight="1" x14ac:dyDescent="0.25">
      <c r="A89" s="853"/>
      <c r="B89" s="878"/>
      <c r="C89" s="878"/>
      <c r="D89" s="859"/>
      <c r="E89" s="1098"/>
      <c r="F89" s="876"/>
      <c r="G89" s="935"/>
      <c r="H89" s="1026"/>
      <c r="I89" s="1052"/>
      <c r="J89" s="671" t="s">
        <v>675</v>
      </c>
      <c r="K89" s="337" t="s">
        <v>367</v>
      </c>
      <c r="L89" s="292">
        <v>1141.9000000000001</v>
      </c>
      <c r="M89" s="567">
        <f t="shared" si="0"/>
        <v>1141.9000000000001</v>
      </c>
      <c r="N89" s="236">
        <v>1141.9000000000001</v>
      </c>
      <c r="O89" s="290">
        <v>0</v>
      </c>
      <c r="P89" s="288">
        <f t="shared" si="1"/>
        <v>1</v>
      </c>
      <c r="Q89" s="850"/>
      <c r="R89" s="625" t="s">
        <v>609</v>
      </c>
      <c r="S89" s="317">
        <f t="shared" si="4"/>
        <v>0</v>
      </c>
      <c r="T89" s="5">
        <f t="shared" si="5"/>
        <v>0</v>
      </c>
    </row>
    <row r="90" spans="1:20" ht="219.75" customHeight="1" x14ac:dyDescent="0.25">
      <c r="A90" s="284">
        <v>25</v>
      </c>
      <c r="B90" s="287" t="s">
        <v>4</v>
      </c>
      <c r="C90" s="418" t="s">
        <v>311</v>
      </c>
      <c r="D90" s="460" t="s">
        <v>483</v>
      </c>
      <c r="E90" s="683" t="s">
        <v>700</v>
      </c>
      <c r="F90" s="289" t="s">
        <v>28</v>
      </c>
      <c r="G90" s="306">
        <v>34401221.119999997</v>
      </c>
      <c r="H90" s="421" t="s">
        <v>72</v>
      </c>
      <c r="I90" s="197" t="s">
        <v>150</v>
      </c>
      <c r="J90" s="672" t="s">
        <v>680</v>
      </c>
      <c r="K90" s="304" t="s">
        <v>309</v>
      </c>
      <c r="L90" s="584">
        <v>75625</v>
      </c>
      <c r="M90" s="567">
        <f t="shared" si="0"/>
        <v>75625</v>
      </c>
      <c r="N90" s="236">
        <v>75625</v>
      </c>
      <c r="O90" s="585">
        <v>0</v>
      </c>
      <c r="P90" s="288">
        <f>M90/L90</f>
        <v>1</v>
      </c>
      <c r="Q90" s="285">
        <f>M90/G90</f>
        <v>2.1983231274320535E-3</v>
      </c>
      <c r="R90" s="625" t="s">
        <v>754</v>
      </c>
      <c r="S90" s="317">
        <f t="shared" si="4"/>
        <v>0</v>
      </c>
      <c r="T90" s="5">
        <f t="shared" si="5"/>
        <v>0</v>
      </c>
    </row>
    <row r="91" spans="1:20" ht="240" customHeight="1" x14ac:dyDescent="0.25">
      <c r="A91" s="1009">
        <v>26</v>
      </c>
      <c r="B91" s="990" t="s">
        <v>4</v>
      </c>
      <c r="C91" s="990" t="s">
        <v>312</v>
      </c>
      <c r="D91" s="881" t="s">
        <v>487</v>
      </c>
      <c r="E91" s="1011" t="s">
        <v>410</v>
      </c>
      <c r="F91" s="992" t="s">
        <v>8</v>
      </c>
      <c r="G91" s="988">
        <v>40000000</v>
      </c>
      <c r="H91" s="1053" t="s">
        <v>446</v>
      </c>
      <c r="I91" s="1051" t="s">
        <v>341</v>
      </c>
      <c r="J91" s="1055" t="s">
        <v>675</v>
      </c>
      <c r="K91" s="304" t="s">
        <v>325</v>
      </c>
      <c r="L91" s="584">
        <v>106552.6</v>
      </c>
      <c r="M91" s="567">
        <f t="shared" si="0"/>
        <v>106552.6</v>
      </c>
      <c r="N91" s="481">
        <v>106552.6</v>
      </c>
      <c r="O91" s="586">
        <v>0</v>
      </c>
      <c r="P91" s="288">
        <f>M91/L91</f>
        <v>1</v>
      </c>
      <c r="Q91" s="849">
        <f>(M91+M92+M93+M94+M95+M96+M97+M98)/G91</f>
        <v>5.0362121250000003E-2</v>
      </c>
      <c r="R91" s="625" t="s">
        <v>618</v>
      </c>
      <c r="S91" s="317">
        <f t="shared" si="4"/>
        <v>0</v>
      </c>
      <c r="T91" s="5">
        <f t="shared" si="5"/>
        <v>0</v>
      </c>
    </row>
    <row r="92" spans="1:20" ht="221.25" customHeight="1" x14ac:dyDescent="0.25">
      <c r="A92" s="955"/>
      <c r="B92" s="890"/>
      <c r="C92" s="991"/>
      <c r="D92" s="872"/>
      <c r="E92" s="1012"/>
      <c r="F92" s="993"/>
      <c r="G92" s="989"/>
      <c r="H92" s="1025"/>
      <c r="I92" s="1093"/>
      <c r="J92" s="1056"/>
      <c r="K92" s="304" t="s">
        <v>325</v>
      </c>
      <c r="L92" s="296">
        <v>29253.88</v>
      </c>
      <c r="M92" s="567">
        <f t="shared" si="0"/>
        <v>29253.88</v>
      </c>
      <c r="N92" s="382">
        <v>29253.88</v>
      </c>
      <c r="O92" s="327">
        <v>0</v>
      </c>
      <c r="P92" s="288">
        <f>M92/L92</f>
        <v>1</v>
      </c>
      <c r="Q92" s="879"/>
      <c r="R92" s="625" t="s">
        <v>619</v>
      </c>
      <c r="S92" s="317">
        <f t="shared" si="4"/>
        <v>0</v>
      </c>
      <c r="T92" s="5">
        <f t="shared" si="5"/>
        <v>0</v>
      </c>
    </row>
    <row r="93" spans="1:20" ht="235.5" customHeight="1" x14ac:dyDescent="0.25">
      <c r="A93" s="955"/>
      <c r="B93" s="890"/>
      <c r="C93" s="991"/>
      <c r="D93" s="872"/>
      <c r="E93" s="1012"/>
      <c r="F93" s="993"/>
      <c r="G93" s="989"/>
      <c r="H93" s="1025"/>
      <c r="I93" s="1093"/>
      <c r="J93" s="1056"/>
      <c r="K93" s="496" t="s">
        <v>326</v>
      </c>
      <c r="L93" s="296">
        <v>593135.94999999995</v>
      </c>
      <c r="M93" s="296">
        <v>593135.94999999995</v>
      </c>
      <c r="N93" s="382">
        <v>593135.94999999995</v>
      </c>
      <c r="O93" s="327">
        <v>0</v>
      </c>
      <c r="P93" s="288">
        <f>M93/L93</f>
        <v>1</v>
      </c>
      <c r="Q93" s="879"/>
      <c r="R93" s="625" t="s">
        <v>620</v>
      </c>
      <c r="S93" s="317">
        <f t="shared" si="4"/>
        <v>0</v>
      </c>
      <c r="T93" s="5">
        <f t="shared" si="5"/>
        <v>0</v>
      </c>
    </row>
    <row r="94" spans="1:20" ht="217.5" customHeight="1" x14ac:dyDescent="0.25">
      <c r="A94" s="955"/>
      <c r="B94" s="890"/>
      <c r="C94" s="991"/>
      <c r="D94" s="872"/>
      <c r="E94" s="1012"/>
      <c r="F94" s="993"/>
      <c r="G94" s="989"/>
      <c r="H94" s="1025"/>
      <c r="I94" s="1093"/>
      <c r="J94" s="1056"/>
      <c r="K94" s="304" t="s">
        <v>325</v>
      </c>
      <c r="L94" s="296">
        <v>71182.179999999993</v>
      </c>
      <c r="M94" s="567">
        <f t="shared" si="0"/>
        <v>71182.179999999993</v>
      </c>
      <c r="N94" s="382">
        <v>71182.179999999993</v>
      </c>
      <c r="O94" s="327">
        <v>0</v>
      </c>
      <c r="P94" s="288">
        <f>M94/L94</f>
        <v>1</v>
      </c>
      <c r="Q94" s="879"/>
      <c r="R94" s="625" t="s">
        <v>701</v>
      </c>
      <c r="S94" s="317">
        <f t="shared" si="4"/>
        <v>0</v>
      </c>
      <c r="T94" s="5">
        <f t="shared" si="5"/>
        <v>0</v>
      </c>
    </row>
    <row r="95" spans="1:20" ht="227.25" customHeight="1" x14ac:dyDescent="0.25">
      <c r="A95" s="955"/>
      <c r="B95" s="890"/>
      <c r="C95" s="991"/>
      <c r="D95" s="872"/>
      <c r="E95" s="1012"/>
      <c r="F95" s="993"/>
      <c r="G95" s="989"/>
      <c r="H95" s="1025"/>
      <c r="I95" s="1093"/>
      <c r="J95" s="1056"/>
      <c r="K95" s="305" t="s">
        <v>325</v>
      </c>
      <c r="L95" s="298">
        <v>482088.81</v>
      </c>
      <c r="M95" s="567">
        <f t="shared" si="0"/>
        <v>482088.81</v>
      </c>
      <c r="N95" s="382">
        <v>482088.81</v>
      </c>
      <c r="O95" s="327">
        <v>0</v>
      </c>
      <c r="P95" s="297">
        <f t="shared" ref="P95:P126" si="6">M95/L95</f>
        <v>1</v>
      </c>
      <c r="Q95" s="879"/>
      <c r="R95" s="625" t="s">
        <v>621</v>
      </c>
      <c r="S95" s="317">
        <f t="shared" si="4"/>
        <v>0</v>
      </c>
      <c r="T95" s="5">
        <f t="shared" si="5"/>
        <v>0</v>
      </c>
    </row>
    <row r="96" spans="1:20" ht="150" x14ac:dyDescent="0.25">
      <c r="A96" s="852"/>
      <c r="B96" s="872"/>
      <c r="C96" s="872"/>
      <c r="D96" s="872"/>
      <c r="E96" s="872"/>
      <c r="F96" s="872"/>
      <c r="G96" s="934"/>
      <c r="H96" s="1025"/>
      <c r="I96" s="1093"/>
      <c r="J96" s="326"/>
      <c r="K96" s="329" t="s">
        <v>360</v>
      </c>
      <c r="L96" s="298">
        <v>732271.43</v>
      </c>
      <c r="M96" s="567">
        <f t="shared" si="0"/>
        <v>732271.43</v>
      </c>
      <c r="N96" s="186">
        <v>732271.43</v>
      </c>
      <c r="O96" s="328">
        <v>0</v>
      </c>
      <c r="P96" s="325">
        <f t="shared" si="6"/>
        <v>1</v>
      </c>
      <c r="Q96" s="879"/>
      <c r="R96" s="625" t="s">
        <v>622</v>
      </c>
      <c r="S96" s="317">
        <f t="shared" si="4"/>
        <v>0</v>
      </c>
      <c r="T96" s="5">
        <f t="shared" si="5"/>
        <v>0</v>
      </c>
    </row>
    <row r="97" spans="1:20" ht="69" customHeight="1" x14ac:dyDescent="0.25">
      <c r="A97" s="852"/>
      <c r="B97" s="872"/>
      <c r="C97" s="872"/>
      <c r="D97" s="872"/>
      <c r="E97" s="872"/>
      <c r="F97" s="872"/>
      <c r="G97" s="934"/>
      <c r="H97" s="1025"/>
      <c r="I97" s="1093"/>
      <c r="J97" s="408" t="s">
        <v>364</v>
      </c>
      <c r="K97" s="410" t="s">
        <v>426</v>
      </c>
      <c r="L97" s="298">
        <v>0</v>
      </c>
      <c r="M97" s="298">
        <v>0</v>
      </c>
      <c r="N97" s="375">
        <v>0</v>
      </c>
      <c r="O97" s="328">
        <v>0</v>
      </c>
      <c r="P97" s="407">
        <v>0</v>
      </c>
      <c r="Q97" s="879"/>
      <c r="R97" s="409" t="s">
        <v>568</v>
      </c>
      <c r="S97" s="317" t="e">
        <f t="shared" si="4"/>
        <v>#DIV/0!</v>
      </c>
      <c r="T97" s="5">
        <f t="shared" si="5"/>
        <v>0</v>
      </c>
    </row>
    <row r="98" spans="1:20" ht="69.75" customHeight="1" x14ac:dyDescent="0.25">
      <c r="A98" s="853"/>
      <c r="B98" s="859"/>
      <c r="C98" s="859"/>
      <c r="D98" s="859"/>
      <c r="E98" s="859"/>
      <c r="F98" s="859"/>
      <c r="G98" s="935"/>
      <c r="H98" s="1026"/>
      <c r="I98" s="1094"/>
      <c r="J98" s="374" t="s">
        <v>364</v>
      </c>
      <c r="K98" s="376" t="s">
        <v>397</v>
      </c>
      <c r="L98" s="298">
        <v>0</v>
      </c>
      <c r="M98" s="298">
        <v>0</v>
      </c>
      <c r="N98" s="375">
        <v>0</v>
      </c>
      <c r="O98" s="328">
        <v>0</v>
      </c>
      <c r="P98" s="373">
        <v>0</v>
      </c>
      <c r="Q98" s="850"/>
      <c r="R98" s="625" t="s">
        <v>610</v>
      </c>
      <c r="S98" s="317" t="e">
        <f t="shared" si="4"/>
        <v>#DIV/0!</v>
      </c>
      <c r="T98" s="5">
        <f t="shared" si="5"/>
        <v>0</v>
      </c>
    </row>
    <row r="99" spans="1:20" ht="210" customHeight="1" x14ac:dyDescent="0.25">
      <c r="A99" s="977">
        <v>27</v>
      </c>
      <c r="B99" s="997" t="s">
        <v>4</v>
      </c>
      <c r="C99" s="1000" t="s">
        <v>314</v>
      </c>
      <c r="D99" s="1001" t="s">
        <v>487</v>
      </c>
      <c r="E99" s="1077" t="s">
        <v>411</v>
      </c>
      <c r="F99" s="1080" t="s">
        <v>8</v>
      </c>
      <c r="G99" s="1083">
        <v>36420736.979999997</v>
      </c>
      <c r="H99" s="1053" t="s">
        <v>72</v>
      </c>
      <c r="I99" s="1088" t="s">
        <v>186</v>
      </c>
      <c r="J99" s="671" t="s">
        <v>675</v>
      </c>
      <c r="K99" s="307" t="s">
        <v>328</v>
      </c>
      <c r="L99" s="583">
        <v>20570</v>
      </c>
      <c r="M99" s="583">
        <f>N99+O99</f>
        <v>2762.5</v>
      </c>
      <c r="N99" s="182">
        <v>2762.5</v>
      </c>
      <c r="O99" s="571">
        <v>0</v>
      </c>
      <c r="P99" s="288">
        <f t="shared" si="6"/>
        <v>0.13429752066115702</v>
      </c>
      <c r="Q99" s="849">
        <f>(M99+M100+M102)/G99</f>
        <v>0.16502778357561948</v>
      </c>
      <c r="R99" s="293" t="s">
        <v>759</v>
      </c>
      <c r="S99" s="317">
        <f t="shared" si="4"/>
        <v>0.86570247933884292</v>
      </c>
      <c r="T99" s="5">
        <f t="shared" si="5"/>
        <v>17807.5</v>
      </c>
    </row>
    <row r="100" spans="1:20" ht="250.5" customHeight="1" x14ac:dyDescent="0.25">
      <c r="A100" s="852"/>
      <c r="B100" s="998"/>
      <c r="C100" s="998"/>
      <c r="D100" s="1002"/>
      <c r="E100" s="1078"/>
      <c r="F100" s="1081"/>
      <c r="G100" s="1084"/>
      <c r="H100" s="1086"/>
      <c r="I100" s="1089"/>
      <c r="J100" s="647" t="s">
        <v>130</v>
      </c>
      <c r="K100" s="393" t="s">
        <v>412</v>
      </c>
      <c r="L100" s="583">
        <v>5932670.2699999996</v>
      </c>
      <c r="M100" s="583">
        <f>N100+O100</f>
        <v>5932671</v>
      </c>
      <c r="N100" s="184">
        <v>5932671</v>
      </c>
      <c r="O100" s="571">
        <v>0</v>
      </c>
      <c r="P100" s="288">
        <f t="shared" si="6"/>
        <v>1.0000001230474587</v>
      </c>
      <c r="Q100" s="879"/>
      <c r="R100" s="293" t="s">
        <v>717</v>
      </c>
      <c r="S100" s="317"/>
      <c r="T100" s="5"/>
    </row>
    <row r="101" spans="1:20" ht="86.25" customHeight="1" x14ac:dyDescent="0.25">
      <c r="A101" s="852"/>
      <c r="B101" s="998"/>
      <c r="C101" s="998"/>
      <c r="D101" s="1002"/>
      <c r="E101" s="1078"/>
      <c r="F101" s="1081"/>
      <c r="G101" s="1084"/>
      <c r="H101" s="1086"/>
      <c r="I101" s="1089"/>
      <c r="J101" s="474" t="s">
        <v>661</v>
      </c>
      <c r="K101" s="781" t="s">
        <v>720</v>
      </c>
      <c r="L101" s="670">
        <v>0</v>
      </c>
      <c r="M101" s="198">
        <v>0</v>
      </c>
      <c r="N101" s="510">
        <v>0</v>
      </c>
      <c r="O101" s="510">
        <v>0</v>
      </c>
      <c r="P101" s="288">
        <v>0</v>
      </c>
      <c r="Q101" s="879"/>
      <c r="R101" s="293" t="s">
        <v>666</v>
      </c>
      <c r="S101" s="317"/>
      <c r="T101" s="5"/>
    </row>
    <row r="102" spans="1:20" ht="285" x14ac:dyDescent="0.25">
      <c r="A102" s="853"/>
      <c r="B102" s="999"/>
      <c r="C102" s="999"/>
      <c r="D102" s="1003"/>
      <c r="E102" s="1079"/>
      <c r="F102" s="1082"/>
      <c r="G102" s="1085"/>
      <c r="H102" s="1087"/>
      <c r="I102" s="1090"/>
      <c r="J102" s="629" t="s">
        <v>625</v>
      </c>
      <c r="K102" s="631" t="s">
        <v>626</v>
      </c>
      <c r="L102" s="198">
        <v>75000</v>
      </c>
      <c r="M102" s="567">
        <f>N102+O102</f>
        <v>75000</v>
      </c>
      <c r="N102" s="619">
        <v>75000</v>
      </c>
      <c r="O102" s="630">
        <v>0</v>
      </c>
      <c r="P102" s="288">
        <f t="shared" si="6"/>
        <v>1</v>
      </c>
      <c r="Q102" s="850"/>
      <c r="R102" s="293" t="s">
        <v>768</v>
      </c>
      <c r="S102" s="317"/>
      <c r="T102" s="5"/>
    </row>
    <row r="103" spans="1:20" ht="146.25" customHeight="1" x14ac:dyDescent="0.25">
      <c r="A103" s="977">
        <v>28</v>
      </c>
      <c r="B103" s="1004" t="s">
        <v>4</v>
      </c>
      <c r="C103" s="1005" t="s">
        <v>324</v>
      </c>
      <c r="D103" s="881" t="s">
        <v>487</v>
      </c>
      <c r="E103" s="1006" t="s">
        <v>368</v>
      </c>
      <c r="F103" s="992" t="s">
        <v>8</v>
      </c>
      <c r="G103" s="978">
        <v>135462141.78</v>
      </c>
      <c r="H103" s="1053" t="s">
        <v>72</v>
      </c>
      <c r="I103" s="1051" t="s">
        <v>186</v>
      </c>
      <c r="J103" s="1055" t="s">
        <v>675</v>
      </c>
      <c r="K103" s="312" t="s">
        <v>335</v>
      </c>
      <c r="L103" s="583">
        <v>344617.16</v>
      </c>
      <c r="M103" s="567">
        <f>N103+O103</f>
        <v>344617.16</v>
      </c>
      <c r="N103" s="182">
        <v>344617.16</v>
      </c>
      <c r="O103" s="571">
        <v>0</v>
      </c>
      <c r="P103" s="288">
        <f t="shared" si="6"/>
        <v>1</v>
      </c>
      <c r="Q103" s="849">
        <f>(M103+M104+M105+M108+M109)/G103</f>
        <v>0.1894192092553226</v>
      </c>
      <c r="R103" s="293" t="s">
        <v>760</v>
      </c>
      <c r="S103" s="317">
        <f t="shared" si="4"/>
        <v>0</v>
      </c>
      <c r="T103" s="5">
        <f t="shared" si="5"/>
        <v>0</v>
      </c>
    </row>
    <row r="104" spans="1:20" ht="285" x14ac:dyDescent="0.25">
      <c r="A104" s="852"/>
      <c r="B104" s="983"/>
      <c r="C104" s="872"/>
      <c r="D104" s="872"/>
      <c r="E104" s="1007"/>
      <c r="F104" s="872"/>
      <c r="G104" s="979"/>
      <c r="H104" s="1025"/>
      <c r="I104" s="872"/>
      <c r="J104" s="872"/>
      <c r="K104" s="628" t="s">
        <v>623</v>
      </c>
      <c r="L104" s="587">
        <v>1779352.04</v>
      </c>
      <c r="M104" s="567">
        <f>N104+O104</f>
        <v>1779352.04</v>
      </c>
      <c r="N104" s="640">
        <v>1779352.04</v>
      </c>
      <c r="O104" s="588">
        <v>0</v>
      </c>
      <c r="P104" s="339">
        <f t="shared" si="6"/>
        <v>1</v>
      </c>
      <c r="Q104" s="879"/>
      <c r="R104" s="626" t="s">
        <v>761</v>
      </c>
      <c r="S104" s="333">
        <f t="shared" si="4"/>
        <v>0</v>
      </c>
      <c r="T104" s="37">
        <f t="shared" si="5"/>
        <v>0</v>
      </c>
    </row>
    <row r="105" spans="1:20" ht="314.25" customHeight="1" x14ac:dyDescent="0.25">
      <c r="A105" s="852"/>
      <c r="B105" s="983"/>
      <c r="C105" s="872"/>
      <c r="D105" s="872"/>
      <c r="E105" s="1007"/>
      <c r="F105" s="872"/>
      <c r="G105" s="979"/>
      <c r="H105" s="1025"/>
      <c r="I105" s="872"/>
      <c r="J105" s="394" t="s">
        <v>130</v>
      </c>
      <c r="K105" s="498" t="s">
        <v>418</v>
      </c>
      <c r="L105" s="583">
        <v>23435162.289999999</v>
      </c>
      <c r="M105" s="567">
        <f>N105+O105</f>
        <v>23435162.579999998</v>
      </c>
      <c r="N105" s="184">
        <v>19367903</v>
      </c>
      <c r="O105" s="571">
        <v>4067259.58</v>
      </c>
      <c r="P105" s="288">
        <f t="shared" si="6"/>
        <v>1.0000000123745676</v>
      </c>
      <c r="Q105" s="879"/>
      <c r="R105" s="293" t="s">
        <v>718</v>
      </c>
      <c r="S105" s="333">
        <f t="shared" si="4"/>
        <v>-1.2374567562934096E-8</v>
      </c>
      <c r="T105" s="37">
        <f t="shared" si="5"/>
        <v>-0.28999999910593033</v>
      </c>
    </row>
    <row r="106" spans="1:20" ht="53.25" customHeight="1" x14ac:dyDescent="0.25">
      <c r="A106" s="852"/>
      <c r="B106" s="983"/>
      <c r="C106" s="872"/>
      <c r="D106" s="872"/>
      <c r="E106" s="1007"/>
      <c r="F106" s="872"/>
      <c r="G106" s="979"/>
      <c r="H106" s="1025"/>
      <c r="I106" s="872"/>
      <c r="J106" s="474" t="s">
        <v>661</v>
      </c>
      <c r="K106" s="781" t="s">
        <v>720</v>
      </c>
      <c r="L106" s="583">
        <v>0</v>
      </c>
      <c r="M106" s="583">
        <v>0</v>
      </c>
      <c r="N106" s="668">
        <v>0</v>
      </c>
      <c r="O106" s="669">
        <v>0</v>
      </c>
      <c r="P106" s="288">
        <v>0</v>
      </c>
      <c r="Q106" s="879"/>
      <c r="R106" s="293" t="s">
        <v>662</v>
      </c>
      <c r="S106" s="333"/>
      <c r="T106" s="37"/>
    </row>
    <row r="107" spans="1:20" ht="55.5" customHeight="1" x14ac:dyDescent="0.25">
      <c r="A107" s="852"/>
      <c r="B107" s="983"/>
      <c r="C107" s="872"/>
      <c r="D107" s="872"/>
      <c r="E107" s="1007"/>
      <c r="F107" s="872"/>
      <c r="G107" s="979"/>
      <c r="H107" s="1025"/>
      <c r="I107" s="872"/>
      <c r="J107" s="474" t="s">
        <v>661</v>
      </c>
      <c r="K107" s="781" t="s">
        <v>720</v>
      </c>
      <c r="L107" s="583">
        <v>0</v>
      </c>
      <c r="M107" s="583">
        <v>0</v>
      </c>
      <c r="N107" s="668">
        <v>0</v>
      </c>
      <c r="O107" s="669">
        <v>0</v>
      </c>
      <c r="P107" s="288">
        <v>0</v>
      </c>
      <c r="Q107" s="879"/>
      <c r="R107" s="293" t="s">
        <v>663</v>
      </c>
      <c r="S107" s="333"/>
      <c r="T107" s="37"/>
    </row>
    <row r="108" spans="1:20" ht="129" customHeight="1" x14ac:dyDescent="0.25">
      <c r="A108" s="852"/>
      <c r="B108" s="983"/>
      <c r="C108" s="872"/>
      <c r="D108" s="872"/>
      <c r="E108" s="1007"/>
      <c r="F108" s="872"/>
      <c r="G108" s="979"/>
      <c r="H108" s="1025"/>
      <c r="I108" s="872"/>
      <c r="J108" s="394" t="s">
        <v>364</v>
      </c>
      <c r="K108" s="499" t="s">
        <v>405</v>
      </c>
      <c r="L108" s="583">
        <v>0</v>
      </c>
      <c r="M108" s="583">
        <v>0</v>
      </c>
      <c r="N108" s="510">
        <v>0</v>
      </c>
      <c r="O108" s="571">
        <v>0</v>
      </c>
      <c r="P108" s="288">
        <v>0</v>
      </c>
      <c r="Q108" s="879"/>
      <c r="R108" s="293" t="s">
        <v>624</v>
      </c>
      <c r="S108" s="333" t="e">
        <f t="shared" si="4"/>
        <v>#DIV/0!</v>
      </c>
      <c r="T108" s="37">
        <f t="shared" si="5"/>
        <v>0</v>
      </c>
    </row>
    <row r="109" spans="1:20" ht="309.75" customHeight="1" x14ac:dyDescent="0.25">
      <c r="A109" s="853"/>
      <c r="B109" s="953"/>
      <c r="C109" s="859"/>
      <c r="D109" s="859"/>
      <c r="E109" s="1008"/>
      <c r="F109" s="859"/>
      <c r="G109" s="980"/>
      <c r="H109" s="885"/>
      <c r="I109" s="859"/>
      <c r="J109" s="474" t="s">
        <v>364</v>
      </c>
      <c r="K109" s="500" t="s">
        <v>534</v>
      </c>
      <c r="L109" s="583">
        <v>100000</v>
      </c>
      <c r="M109" s="567">
        <f>N109+O109</f>
        <v>100000</v>
      </c>
      <c r="N109" s="182">
        <v>100000</v>
      </c>
      <c r="O109" s="571">
        <v>0</v>
      </c>
      <c r="P109" s="513">
        <f t="shared" si="6"/>
        <v>1</v>
      </c>
      <c r="Q109" s="850"/>
      <c r="R109" s="293" t="s">
        <v>762</v>
      </c>
      <c r="S109" s="333">
        <f t="shared" si="4"/>
        <v>0</v>
      </c>
      <c r="T109" s="37">
        <f t="shared" si="5"/>
        <v>0</v>
      </c>
    </row>
    <row r="110" spans="1:20" ht="131.25" customHeight="1" x14ac:dyDescent="0.25">
      <c r="A110" s="340">
        <v>29</v>
      </c>
      <c r="B110" s="11" t="s">
        <v>4</v>
      </c>
      <c r="C110" s="347" t="s">
        <v>379</v>
      </c>
      <c r="D110" s="347" t="s">
        <v>486</v>
      </c>
      <c r="E110" s="359" t="s">
        <v>380</v>
      </c>
      <c r="F110" s="348" t="s">
        <v>377</v>
      </c>
      <c r="G110" s="349">
        <v>1749549.32</v>
      </c>
      <c r="H110" s="420" t="s">
        <v>448</v>
      </c>
      <c r="I110" s="354" t="s">
        <v>186</v>
      </c>
      <c r="J110" s="354" t="s">
        <v>681</v>
      </c>
      <c r="K110" s="501" t="s">
        <v>413</v>
      </c>
      <c r="L110" s="583">
        <v>40274.5</v>
      </c>
      <c r="M110" s="567">
        <f>N110+O110</f>
        <v>40274.5</v>
      </c>
      <c r="N110" s="182">
        <v>40274.5</v>
      </c>
      <c r="O110" s="571">
        <v>0</v>
      </c>
      <c r="P110" s="288">
        <f t="shared" si="6"/>
        <v>1</v>
      </c>
      <c r="Q110" s="497">
        <f>M110/G110</f>
        <v>2.3019928355034882E-2</v>
      </c>
      <c r="R110" s="293" t="s">
        <v>611</v>
      </c>
      <c r="S110" s="333">
        <f t="shared" si="4"/>
        <v>0</v>
      </c>
      <c r="T110" s="37">
        <f t="shared" si="5"/>
        <v>0</v>
      </c>
    </row>
    <row r="111" spans="1:20" ht="102.75" customHeight="1" x14ac:dyDescent="0.25">
      <c r="A111" s="340">
        <v>30</v>
      </c>
      <c r="B111" s="11" t="s">
        <v>4</v>
      </c>
      <c r="C111" s="386" t="s">
        <v>403</v>
      </c>
      <c r="D111" s="347" t="s">
        <v>484</v>
      </c>
      <c r="E111" s="387" t="s">
        <v>404</v>
      </c>
      <c r="F111" s="388" t="s">
        <v>23</v>
      </c>
      <c r="G111" s="349">
        <v>371368</v>
      </c>
      <c r="H111" s="420" t="s">
        <v>449</v>
      </c>
      <c r="I111" s="385" t="s">
        <v>450</v>
      </c>
      <c r="J111" s="389" t="s">
        <v>521</v>
      </c>
      <c r="K111" s="502" t="s">
        <v>522</v>
      </c>
      <c r="L111" s="589">
        <v>3713.68</v>
      </c>
      <c r="M111" s="567">
        <f>N111+O111</f>
        <v>3713.68</v>
      </c>
      <c r="N111" s="182">
        <v>3713.68</v>
      </c>
      <c r="O111" s="571">
        <v>0</v>
      </c>
      <c r="P111" s="288">
        <f t="shared" si="6"/>
        <v>1</v>
      </c>
      <c r="Q111" s="497">
        <f>M111/G111</f>
        <v>0.01</v>
      </c>
      <c r="R111" s="627" t="s">
        <v>612</v>
      </c>
      <c r="S111" s="333">
        <f t="shared" si="4"/>
        <v>0</v>
      </c>
      <c r="T111" s="37">
        <f t="shared" si="5"/>
        <v>0</v>
      </c>
    </row>
    <row r="112" spans="1:20" ht="66" customHeight="1" x14ac:dyDescent="0.25">
      <c r="A112" s="340">
        <v>31</v>
      </c>
      <c r="B112" s="11" t="s">
        <v>4</v>
      </c>
      <c r="C112" s="347" t="s">
        <v>415</v>
      </c>
      <c r="D112" s="386" t="s">
        <v>480</v>
      </c>
      <c r="E112" s="413" t="s">
        <v>432</v>
      </c>
      <c r="F112" s="405" t="s">
        <v>8</v>
      </c>
      <c r="G112" s="349">
        <v>99892339.069999993</v>
      </c>
      <c r="H112" s="420" t="s">
        <v>72</v>
      </c>
      <c r="I112" s="404" t="s">
        <v>149</v>
      </c>
      <c r="J112" s="404" t="s">
        <v>433</v>
      </c>
      <c r="K112" s="503" t="s">
        <v>434</v>
      </c>
      <c r="L112" s="589">
        <v>0</v>
      </c>
      <c r="M112" s="583">
        <v>0</v>
      </c>
      <c r="N112" s="510">
        <v>0</v>
      </c>
      <c r="O112" s="571">
        <v>0</v>
      </c>
      <c r="P112" s="288">
        <v>0</v>
      </c>
      <c r="Q112" s="497">
        <v>0</v>
      </c>
      <c r="R112" s="627" t="s">
        <v>613</v>
      </c>
      <c r="S112" s="333"/>
      <c r="T112" s="37"/>
    </row>
    <row r="113" spans="1:20" ht="93.75" customHeight="1" x14ac:dyDescent="0.25">
      <c r="A113" s="340">
        <v>32</v>
      </c>
      <c r="B113" s="11" t="s">
        <v>4</v>
      </c>
      <c r="C113" s="347" t="s">
        <v>427</v>
      </c>
      <c r="D113" s="386" t="s">
        <v>483</v>
      </c>
      <c r="E113" s="11" t="s">
        <v>430</v>
      </c>
      <c r="F113" s="412" t="s">
        <v>428</v>
      </c>
      <c r="G113" s="349">
        <v>10453725</v>
      </c>
      <c r="H113" s="420" t="s">
        <v>72</v>
      </c>
      <c r="I113" s="411" t="s">
        <v>150</v>
      </c>
      <c r="J113" s="411" t="s">
        <v>684</v>
      </c>
      <c r="K113" s="504" t="s">
        <v>429</v>
      </c>
      <c r="L113" s="589">
        <v>38720</v>
      </c>
      <c r="M113" s="583">
        <v>0</v>
      </c>
      <c r="N113" s="510">
        <v>0</v>
      </c>
      <c r="O113" s="571">
        <v>0</v>
      </c>
      <c r="P113" s="288">
        <f t="shared" si="6"/>
        <v>0</v>
      </c>
      <c r="Q113" s="497">
        <f t="shared" ref="Q113:Q122" si="7">M113/G113</f>
        <v>0</v>
      </c>
      <c r="R113" s="627" t="s">
        <v>447</v>
      </c>
      <c r="S113" s="333"/>
      <c r="T113" s="37"/>
    </row>
    <row r="114" spans="1:20" ht="156" customHeight="1" x14ac:dyDescent="0.25">
      <c r="A114" s="340">
        <v>33</v>
      </c>
      <c r="B114" s="11" t="s">
        <v>4</v>
      </c>
      <c r="C114" s="461" t="s">
        <v>488</v>
      </c>
      <c r="D114" s="386" t="s">
        <v>481</v>
      </c>
      <c r="E114" s="340">
        <v>2014</v>
      </c>
      <c r="F114" s="464" t="s">
        <v>490</v>
      </c>
      <c r="G114" s="349">
        <v>5494071</v>
      </c>
      <c r="H114" s="420" t="s">
        <v>442</v>
      </c>
      <c r="I114" s="462" t="s">
        <v>151</v>
      </c>
      <c r="J114" s="647" t="s">
        <v>131</v>
      </c>
      <c r="K114" s="505" t="s">
        <v>491</v>
      </c>
      <c r="L114" s="589">
        <v>109471</v>
      </c>
      <c r="M114" s="567">
        <f t="shared" ref="M114:M123" si="8">N114+O114</f>
        <v>1386</v>
      </c>
      <c r="N114" s="182">
        <v>1386</v>
      </c>
      <c r="O114" s="571">
        <v>0</v>
      </c>
      <c r="P114" s="288">
        <f t="shared" si="6"/>
        <v>1.2660887358295804E-2</v>
      </c>
      <c r="Q114" s="497">
        <f t="shared" si="7"/>
        <v>2.5227194916119575E-4</v>
      </c>
      <c r="R114" s="627" t="s">
        <v>764</v>
      </c>
      <c r="S114" s="333"/>
      <c r="T114" s="37"/>
    </row>
    <row r="115" spans="1:20" ht="173.25" customHeight="1" x14ac:dyDescent="0.25">
      <c r="A115" s="340">
        <v>34</v>
      </c>
      <c r="B115" s="11" t="s">
        <v>4</v>
      </c>
      <c r="C115" s="463" t="s">
        <v>489</v>
      </c>
      <c r="D115" s="386" t="s">
        <v>481</v>
      </c>
      <c r="E115" s="340">
        <v>2014</v>
      </c>
      <c r="F115" s="464" t="s">
        <v>490</v>
      </c>
      <c r="G115" s="349">
        <v>1671074</v>
      </c>
      <c r="H115" s="420" t="s">
        <v>442</v>
      </c>
      <c r="I115" s="462" t="s">
        <v>151</v>
      </c>
      <c r="J115" s="647" t="s">
        <v>131</v>
      </c>
      <c r="K115" s="505" t="s">
        <v>491</v>
      </c>
      <c r="L115" s="589">
        <v>129560</v>
      </c>
      <c r="M115" s="567">
        <f t="shared" si="8"/>
        <v>1388</v>
      </c>
      <c r="N115" s="182">
        <v>1388</v>
      </c>
      <c r="O115" s="571">
        <v>0</v>
      </c>
      <c r="P115" s="288">
        <f t="shared" si="6"/>
        <v>1.07131830811979E-2</v>
      </c>
      <c r="Q115" s="497">
        <f t="shared" si="7"/>
        <v>8.3060355196717798E-4</v>
      </c>
      <c r="R115" s="627" t="s">
        <v>763</v>
      </c>
      <c r="S115" s="333"/>
      <c r="T115" s="37"/>
    </row>
    <row r="116" spans="1:20" ht="225" customHeight="1" x14ac:dyDescent="0.25">
      <c r="A116" s="851">
        <v>35</v>
      </c>
      <c r="B116" s="858" t="s">
        <v>4</v>
      </c>
      <c r="C116" s="860" t="s">
        <v>524</v>
      </c>
      <c r="D116" s="863" t="s">
        <v>525</v>
      </c>
      <c r="E116" s="851" t="s">
        <v>533</v>
      </c>
      <c r="F116" s="866" t="s">
        <v>526</v>
      </c>
      <c r="G116" s="1059">
        <v>35476949</v>
      </c>
      <c r="H116" s="1062" t="s">
        <v>448</v>
      </c>
      <c r="I116" s="851" t="s">
        <v>532</v>
      </c>
      <c r="J116" s="858" t="s">
        <v>131</v>
      </c>
      <c r="K116" s="1057" t="s">
        <v>527</v>
      </c>
      <c r="L116" s="856">
        <v>2400</v>
      </c>
      <c r="M116" s="567">
        <v>75</v>
      </c>
      <c r="N116" s="639">
        <v>75</v>
      </c>
      <c r="O116" s="571">
        <v>0</v>
      </c>
      <c r="P116" s="849">
        <f>(M116+M117)/L116</f>
        <v>0.95041666666666669</v>
      </c>
      <c r="Q116" s="869">
        <f>(M116+M117+M118)/G116</f>
        <v>9.4850320978841787E-5</v>
      </c>
      <c r="R116" s="854" t="s">
        <v>765</v>
      </c>
      <c r="S116" s="333"/>
      <c r="T116" s="37"/>
    </row>
    <row r="117" spans="1:20" ht="51" customHeight="1" x14ac:dyDescent="0.25">
      <c r="A117" s="852"/>
      <c r="B117" s="872"/>
      <c r="C117" s="861"/>
      <c r="D117" s="864"/>
      <c r="E117" s="852"/>
      <c r="F117" s="867"/>
      <c r="G117" s="1060"/>
      <c r="H117" s="1063"/>
      <c r="I117" s="852"/>
      <c r="J117" s="859"/>
      <c r="K117" s="1058"/>
      <c r="L117" s="857"/>
      <c r="M117" s="567">
        <v>2206</v>
      </c>
      <c r="N117" s="299">
        <v>2206</v>
      </c>
      <c r="O117" s="571">
        <v>0</v>
      </c>
      <c r="P117" s="850"/>
      <c r="Q117" s="870"/>
      <c r="R117" s="855"/>
      <c r="S117" s="333"/>
      <c r="T117" s="37"/>
    </row>
    <row r="118" spans="1:20" ht="120" x14ac:dyDescent="0.25">
      <c r="A118" s="853"/>
      <c r="B118" s="859"/>
      <c r="C118" s="862"/>
      <c r="D118" s="865"/>
      <c r="E118" s="853"/>
      <c r="F118" s="868"/>
      <c r="G118" s="1061"/>
      <c r="H118" s="1064"/>
      <c r="I118" s="853"/>
      <c r="J118" s="679" t="s">
        <v>686</v>
      </c>
      <c r="K118" s="900"/>
      <c r="L118" s="680">
        <v>1084</v>
      </c>
      <c r="M118" s="567">
        <v>1084</v>
      </c>
      <c r="N118" s="299">
        <v>1084</v>
      </c>
      <c r="O118" s="571">
        <v>0</v>
      </c>
      <c r="P118" s="288">
        <f t="shared" si="6"/>
        <v>1</v>
      </c>
      <c r="Q118" s="871"/>
      <c r="R118" s="677" t="s">
        <v>766</v>
      </c>
      <c r="S118" s="333"/>
      <c r="T118" s="37"/>
    </row>
    <row r="119" spans="1:20" ht="160.5" customHeight="1" x14ac:dyDescent="0.25">
      <c r="A119" s="340">
        <v>36</v>
      </c>
      <c r="B119" s="11" t="s">
        <v>4</v>
      </c>
      <c r="C119" s="461" t="s">
        <v>528</v>
      </c>
      <c r="D119" s="386" t="s">
        <v>525</v>
      </c>
      <c r="E119" s="340" t="s">
        <v>531</v>
      </c>
      <c r="F119" s="473" t="s">
        <v>529</v>
      </c>
      <c r="G119" s="349">
        <v>5000000</v>
      </c>
      <c r="H119" s="420" t="s">
        <v>448</v>
      </c>
      <c r="I119" s="472" t="s">
        <v>532</v>
      </c>
      <c r="J119" s="472" t="s">
        <v>682</v>
      </c>
      <c r="K119" s="506" t="s">
        <v>530</v>
      </c>
      <c r="L119" s="589">
        <v>95000</v>
      </c>
      <c r="M119" s="567">
        <f t="shared" si="8"/>
        <v>95000</v>
      </c>
      <c r="N119" s="510">
        <v>0</v>
      </c>
      <c r="O119" s="571">
        <v>95000</v>
      </c>
      <c r="P119" s="288">
        <f t="shared" si="6"/>
        <v>1</v>
      </c>
      <c r="Q119" s="497">
        <f t="shared" si="7"/>
        <v>1.9E-2</v>
      </c>
      <c r="R119" s="627" t="s">
        <v>767</v>
      </c>
      <c r="S119" s="333"/>
      <c r="T119" s="37"/>
    </row>
    <row r="120" spans="1:20" ht="139.5" customHeight="1" x14ac:dyDescent="0.25">
      <c r="A120" s="340">
        <v>37</v>
      </c>
      <c r="B120" s="11" t="s">
        <v>4</v>
      </c>
      <c r="C120" s="461" t="s">
        <v>711</v>
      </c>
      <c r="D120" s="386" t="s">
        <v>525</v>
      </c>
      <c r="E120" s="340" t="s">
        <v>712</v>
      </c>
      <c r="F120" s="473" t="s">
        <v>529</v>
      </c>
      <c r="G120" s="349">
        <v>6335700</v>
      </c>
      <c r="H120" s="420" t="s">
        <v>448</v>
      </c>
      <c r="I120" s="474" t="s">
        <v>186</v>
      </c>
      <c r="J120" s="474" t="s">
        <v>682</v>
      </c>
      <c r="K120" s="694" t="s">
        <v>713</v>
      </c>
      <c r="L120" s="589">
        <v>2099.83</v>
      </c>
      <c r="M120" s="567">
        <v>2099.83</v>
      </c>
      <c r="N120" s="182">
        <v>2099.83</v>
      </c>
      <c r="O120" s="510">
        <v>0</v>
      </c>
      <c r="P120" s="288">
        <v>1</v>
      </c>
      <c r="Q120" s="497">
        <f t="shared" si="7"/>
        <v>3.3142825575705918E-4</v>
      </c>
      <c r="R120" s="627" t="s">
        <v>714</v>
      </c>
      <c r="S120" s="333"/>
      <c r="T120" s="37"/>
    </row>
    <row r="121" spans="1:20" ht="79.5" customHeight="1" x14ac:dyDescent="0.25">
      <c r="A121" s="340">
        <v>38</v>
      </c>
      <c r="B121" s="11" t="s">
        <v>4</v>
      </c>
      <c r="C121" s="461" t="s">
        <v>373</v>
      </c>
      <c r="D121" s="345" t="s">
        <v>481</v>
      </c>
      <c r="E121" s="354" t="s">
        <v>375</v>
      </c>
      <c r="F121" s="354" t="s">
        <v>377</v>
      </c>
      <c r="G121" s="360">
        <v>2478282.9</v>
      </c>
      <c r="H121" s="420" t="s">
        <v>442</v>
      </c>
      <c r="I121" s="354" t="s">
        <v>151</v>
      </c>
      <c r="J121" s="354" t="s">
        <v>684</v>
      </c>
      <c r="K121" s="507" t="s">
        <v>386</v>
      </c>
      <c r="L121" s="583">
        <v>206894.19</v>
      </c>
      <c r="M121" s="567">
        <f t="shared" si="8"/>
        <v>206894.19</v>
      </c>
      <c r="N121" s="182">
        <v>206894.19</v>
      </c>
      <c r="O121" s="571">
        <v>0</v>
      </c>
      <c r="P121" s="288">
        <f t="shared" si="6"/>
        <v>1</v>
      </c>
      <c r="Q121" s="497">
        <f t="shared" si="7"/>
        <v>8.3482878407465114E-2</v>
      </c>
      <c r="R121" s="293" t="s">
        <v>614</v>
      </c>
      <c r="S121" s="333">
        <f t="shared" si="4"/>
        <v>0</v>
      </c>
      <c r="T121" s="37">
        <f t="shared" si="5"/>
        <v>0</v>
      </c>
    </row>
    <row r="122" spans="1:20" ht="120" x14ac:dyDescent="0.25">
      <c r="A122" s="364">
        <v>39</v>
      </c>
      <c r="B122" s="365" t="s">
        <v>4</v>
      </c>
      <c r="C122" s="461" t="s">
        <v>374</v>
      </c>
      <c r="D122" s="461" t="s">
        <v>481</v>
      </c>
      <c r="E122" s="362" t="s">
        <v>376</v>
      </c>
      <c r="F122" s="361" t="s">
        <v>377</v>
      </c>
      <c r="G122" s="366">
        <v>1301000</v>
      </c>
      <c r="H122" s="420" t="s">
        <v>442</v>
      </c>
      <c r="I122" s="361" t="s">
        <v>151</v>
      </c>
      <c r="J122" s="361" t="s">
        <v>684</v>
      </c>
      <c r="K122" s="508" t="s">
        <v>378</v>
      </c>
      <c r="L122" s="590">
        <v>13528.35</v>
      </c>
      <c r="M122" s="567">
        <f t="shared" si="8"/>
        <v>13528.35</v>
      </c>
      <c r="N122" s="511">
        <v>13528.35</v>
      </c>
      <c r="O122" s="591">
        <v>0</v>
      </c>
      <c r="P122" s="488">
        <f t="shared" si="6"/>
        <v>1</v>
      </c>
      <c r="Q122" s="497">
        <f t="shared" si="7"/>
        <v>1.0398424289008456E-2</v>
      </c>
      <c r="R122" s="626" t="s">
        <v>615</v>
      </c>
      <c r="S122" s="333">
        <f t="shared" si="4"/>
        <v>0</v>
      </c>
      <c r="T122" s="37">
        <f t="shared" si="5"/>
        <v>0</v>
      </c>
    </row>
    <row r="123" spans="1:20" ht="164.25" customHeight="1" x14ac:dyDescent="0.25">
      <c r="A123" s="851">
        <v>40</v>
      </c>
      <c r="B123" s="982" t="s">
        <v>4</v>
      </c>
      <c r="C123" s="860" t="s">
        <v>391</v>
      </c>
      <c r="D123" s="860" t="s">
        <v>481</v>
      </c>
      <c r="E123" s="984" t="s">
        <v>392</v>
      </c>
      <c r="F123" s="858" t="s">
        <v>390</v>
      </c>
      <c r="G123" s="994">
        <v>106386773</v>
      </c>
      <c r="H123" s="1049" t="s">
        <v>441</v>
      </c>
      <c r="I123" s="858" t="s">
        <v>396</v>
      </c>
      <c r="J123" s="372" t="s">
        <v>394</v>
      </c>
      <c r="K123" s="509" t="s">
        <v>395</v>
      </c>
      <c r="L123" s="583">
        <v>534795</v>
      </c>
      <c r="M123" s="567">
        <f t="shared" si="8"/>
        <v>534795</v>
      </c>
      <c r="N123" s="510">
        <v>0</v>
      </c>
      <c r="O123" s="571">
        <v>534795</v>
      </c>
      <c r="P123" s="288">
        <f t="shared" si="6"/>
        <v>1</v>
      </c>
      <c r="Q123" s="869">
        <f>(M123+M124+M125)/G123</f>
        <v>7.8460953035956824E-3</v>
      </c>
      <c r="R123" s="293" t="s">
        <v>398</v>
      </c>
      <c r="S123" s="333">
        <f t="shared" si="4"/>
        <v>0</v>
      </c>
      <c r="T123" s="37">
        <f t="shared" si="5"/>
        <v>0</v>
      </c>
    </row>
    <row r="124" spans="1:20" ht="90" x14ac:dyDescent="0.25">
      <c r="A124" s="852"/>
      <c r="B124" s="983"/>
      <c r="C124" s="861"/>
      <c r="D124" s="872"/>
      <c r="E124" s="985"/>
      <c r="F124" s="872"/>
      <c r="G124" s="995"/>
      <c r="H124" s="852"/>
      <c r="I124" s="872"/>
      <c r="J124" s="372" t="s">
        <v>394</v>
      </c>
      <c r="K124" s="509" t="s">
        <v>395</v>
      </c>
      <c r="L124" s="583">
        <v>165444.20000000001</v>
      </c>
      <c r="M124" s="583">
        <v>165444.20000000001</v>
      </c>
      <c r="N124" s="510">
        <v>0</v>
      </c>
      <c r="O124" s="571">
        <v>165444.20000000001</v>
      </c>
      <c r="P124" s="288">
        <f t="shared" si="6"/>
        <v>1</v>
      </c>
      <c r="Q124" s="870"/>
      <c r="R124" s="293" t="s">
        <v>616</v>
      </c>
      <c r="S124" s="333">
        <f t="shared" si="4"/>
        <v>0</v>
      </c>
      <c r="T124" s="37">
        <f t="shared" si="5"/>
        <v>0</v>
      </c>
    </row>
    <row r="125" spans="1:20" ht="90.75" thickBot="1" x14ac:dyDescent="0.3">
      <c r="A125" s="853"/>
      <c r="B125" s="953"/>
      <c r="C125" s="862"/>
      <c r="D125" s="859"/>
      <c r="E125" s="986"/>
      <c r="F125" s="859"/>
      <c r="G125" s="996"/>
      <c r="H125" s="853"/>
      <c r="I125" s="859"/>
      <c r="J125" s="372" t="s">
        <v>394</v>
      </c>
      <c r="K125" s="509" t="s">
        <v>395</v>
      </c>
      <c r="L125" s="583">
        <v>134481.56</v>
      </c>
      <c r="M125" s="567">
        <f>N125+O125</f>
        <v>134481.56</v>
      </c>
      <c r="N125" s="510">
        <v>0</v>
      </c>
      <c r="O125" s="571">
        <v>134481.56</v>
      </c>
      <c r="P125" s="288">
        <f t="shared" si="6"/>
        <v>1</v>
      </c>
      <c r="Q125" s="871"/>
      <c r="R125" s="293" t="s">
        <v>617</v>
      </c>
      <c r="S125" s="333">
        <f t="shared" si="4"/>
        <v>0</v>
      </c>
      <c r="T125" s="37">
        <f t="shared" si="5"/>
        <v>0</v>
      </c>
    </row>
    <row r="126" spans="1:20" ht="32.25" customHeight="1" thickBot="1" x14ac:dyDescent="0.3">
      <c r="A126" s="971" t="s">
        <v>122</v>
      </c>
      <c r="B126" s="972"/>
      <c r="C126" s="972"/>
      <c r="D126" s="972"/>
      <c r="E126" s="972"/>
      <c r="F126" s="973"/>
      <c r="G126" s="341">
        <f>SUM(G5:G125)</f>
        <v>1483644285.3500001</v>
      </c>
      <c r="H126" s="341"/>
      <c r="I126" s="342"/>
      <c r="J126" s="343"/>
      <c r="K126" s="344"/>
      <c r="L126" s="595">
        <f>SUM(L5:L125)</f>
        <v>249752562.27999997</v>
      </c>
      <c r="M126" s="595">
        <f>SUM(M5:M125)</f>
        <v>140012381.04000002</v>
      </c>
      <c r="N126" s="356">
        <f>SUM(N5:N125)</f>
        <v>122941264.78</v>
      </c>
      <c r="O126" s="357">
        <f>SUM(O5:O125)</f>
        <v>17071116.259999998</v>
      </c>
      <c r="P126" s="358">
        <f t="shared" si="6"/>
        <v>0.56060438284124914</v>
      </c>
      <c r="Q126" s="358">
        <f>M126/G126</f>
        <v>9.4370586280369956E-2</v>
      </c>
      <c r="R126" s="415" t="s">
        <v>194</v>
      </c>
      <c r="S126" s="204">
        <f>T126/L126</f>
        <v>0.43939561715875086</v>
      </c>
      <c r="T126" s="291">
        <f>L126-M126</f>
        <v>109740181.23999995</v>
      </c>
    </row>
    <row r="127" spans="1:20" ht="28.5" customHeight="1" x14ac:dyDescent="0.25">
      <c r="A127" s="205"/>
      <c r="B127" s="226" t="s">
        <v>142</v>
      </c>
      <c r="C127" s="981" t="s">
        <v>208</v>
      </c>
      <c r="D127" s="981"/>
      <c r="E127" s="981"/>
      <c r="F127" s="981"/>
      <c r="G127" s="227"/>
      <c r="H127" s="227"/>
      <c r="I127" s="228"/>
      <c r="J127" s="228"/>
      <c r="K127" s="229"/>
      <c r="L127" s="276" t="s">
        <v>194</v>
      </c>
      <c r="M127" s="206" t="s">
        <v>194</v>
      </c>
      <c r="N127" s="207">
        <f>N126-N128</f>
        <v>24784889.439999998</v>
      </c>
      <c r="O127" s="208" t="s">
        <v>194</v>
      </c>
      <c r="P127" s="209" t="s">
        <v>194</v>
      </c>
      <c r="Q127" s="209" t="s">
        <v>194</v>
      </c>
      <c r="R127" s="416" t="s">
        <v>194</v>
      </c>
      <c r="S127" s="231" t="s">
        <v>194</v>
      </c>
      <c r="T127" s="231" t="s">
        <v>194</v>
      </c>
    </row>
    <row r="128" spans="1:20" ht="27" customHeight="1" x14ac:dyDescent="0.25">
      <c r="A128" s="205"/>
      <c r="B128" s="278" t="s">
        <v>142</v>
      </c>
      <c r="C128" s="960" t="s">
        <v>300</v>
      </c>
      <c r="D128" s="960"/>
      <c r="E128" s="960"/>
      <c r="F128" s="960"/>
      <c r="G128" s="960"/>
      <c r="H128" s="960"/>
      <c r="I128" s="960"/>
      <c r="J128" s="960"/>
      <c r="K128" s="961"/>
      <c r="L128" s="277" t="s">
        <v>194</v>
      </c>
      <c r="M128" s="210" t="s">
        <v>194</v>
      </c>
      <c r="N128" s="211">
        <f>N39+N41+N76+N62+N100+N105</f>
        <v>98156375.340000004</v>
      </c>
      <c r="O128" s="212">
        <f>O126</f>
        <v>17071116.259999998</v>
      </c>
      <c r="P128" s="213" t="s">
        <v>194</v>
      </c>
      <c r="Q128" s="213" t="s">
        <v>194</v>
      </c>
      <c r="R128" s="417" t="s">
        <v>194</v>
      </c>
      <c r="S128" s="232" t="s">
        <v>194</v>
      </c>
      <c r="T128" s="232" t="s">
        <v>194</v>
      </c>
    </row>
    <row r="129" spans="1:18" x14ac:dyDescent="0.25">
      <c r="A129" s="66"/>
      <c r="B129" s="155"/>
      <c r="C129" s="71"/>
      <c r="D129" s="71"/>
      <c r="E129" s="68"/>
      <c r="F129" s="156"/>
      <c r="G129" s="156"/>
      <c r="H129" s="156"/>
      <c r="I129" s="156"/>
      <c r="J129" s="156"/>
      <c r="K129" s="156"/>
      <c r="L129" s="156"/>
      <c r="M129" s="156"/>
      <c r="N129" s="157"/>
      <c r="O129" s="71"/>
      <c r="P129" s="71"/>
      <c r="Q129" s="71"/>
    </row>
    <row r="130" spans="1:18" x14ac:dyDescent="0.25">
      <c r="A130" s="66"/>
      <c r="B130" s="158"/>
      <c r="C130" s="151"/>
      <c r="D130" s="151"/>
      <c r="E130" s="58"/>
      <c r="F130" s="159"/>
      <c r="G130" s="159"/>
      <c r="H130" s="159"/>
      <c r="I130" s="159"/>
      <c r="J130" s="159"/>
      <c r="K130" s="159"/>
      <c r="L130" s="159"/>
      <c r="M130" s="641"/>
      <c r="N130" s="642"/>
      <c r="O130" s="643"/>
      <c r="P130" s="71"/>
      <c r="Q130" s="71"/>
    </row>
    <row r="131" spans="1:18" x14ac:dyDescent="0.25">
      <c r="A131" s="66"/>
      <c r="B131" s="158"/>
      <c r="C131" s="151"/>
      <c r="D131" s="151"/>
      <c r="E131" s="58"/>
      <c r="F131" s="159"/>
      <c r="G131" s="159"/>
      <c r="H131" s="159"/>
      <c r="I131" s="159"/>
      <c r="J131" s="159"/>
      <c r="K131" s="159"/>
      <c r="L131" s="160"/>
      <c r="M131" s="641"/>
      <c r="N131" s="642"/>
      <c r="O131" s="643"/>
      <c r="P131" s="169"/>
      <c r="Q131" s="169"/>
    </row>
    <row r="132" spans="1:18" x14ac:dyDescent="0.25">
      <c r="A132" s="17"/>
      <c r="B132" s="148"/>
      <c r="C132" s="148"/>
      <c r="D132" s="148"/>
      <c r="E132" s="148"/>
      <c r="F132" s="153"/>
      <c r="G132" s="153"/>
      <c r="H132" s="153"/>
      <c r="I132" s="153"/>
      <c r="J132" s="153"/>
      <c r="K132" s="153"/>
      <c r="L132" s="153"/>
      <c r="M132" s="644"/>
      <c r="N132" s="645"/>
      <c r="O132" s="645"/>
      <c r="P132" s="152"/>
      <c r="Q132" s="152"/>
      <c r="R132" s="300"/>
    </row>
    <row r="133" spans="1:18" x14ac:dyDescent="0.25">
      <c r="A133" s="17"/>
      <c r="B133" s="148"/>
      <c r="C133" s="148"/>
      <c r="D133" s="148"/>
      <c r="E133" s="148"/>
      <c r="F133" s="153"/>
      <c r="G133" s="153"/>
      <c r="H133" s="153"/>
      <c r="I133" s="153"/>
      <c r="J133" s="153"/>
      <c r="K133" s="153"/>
      <c r="L133" s="153"/>
      <c r="M133" s="153"/>
      <c r="N133" s="21"/>
      <c r="O133" s="21"/>
      <c r="P133" s="152"/>
      <c r="Q133" s="152"/>
      <c r="R133" s="300"/>
    </row>
    <row r="134" spans="1:18" x14ac:dyDescent="0.25">
      <c r="A134" s="17"/>
      <c r="B134" s="148"/>
      <c r="C134" s="148"/>
      <c r="D134" s="148"/>
      <c r="E134" s="148"/>
      <c r="F134" s="153"/>
      <c r="G134" s="153"/>
      <c r="H134" s="153"/>
      <c r="I134" s="153"/>
      <c r="J134" s="153"/>
      <c r="K134" s="153"/>
      <c r="L134" s="153"/>
      <c r="M134" s="153"/>
      <c r="N134" s="21"/>
      <c r="O134" s="21"/>
      <c r="P134" s="21"/>
      <c r="Q134" s="21"/>
    </row>
    <row r="135" spans="1:18" x14ac:dyDescent="0.25">
      <c r="A135" s="17"/>
      <c r="B135" s="149"/>
      <c r="C135" s="149"/>
      <c r="D135" s="149"/>
      <c r="E135" s="149"/>
      <c r="F135" s="154"/>
      <c r="G135" s="154"/>
      <c r="H135" s="154"/>
      <c r="I135" s="154"/>
      <c r="J135" s="154"/>
      <c r="K135" s="154"/>
      <c r="L135" s="154"/>
      <c r="M135" s="154"/>
      <c r="N135" s="676"/>
      <c r="O135" s="9"/>
      <c r="P135" s="9"/>
      <c r="Q135" s="9"/>
    </row>
    <row r="136" spans="1:18" x14ac:dyDescent="0.25">
      <c r="A136" s="17"/>
      <c r="F136" s="23"/>
      <c r="G136" s="23"/>
      <c r="H136" s="23"/>
      <c r="I136" s="23"/>
      <c r="J136" s="23"/>
      <c r="K136" s="23"/>
      <c r="L136" s="23"/>
      <c r="M136" s="23"/>
      <c r="N136" s="9"/>
      <c r="O136" s="9"/>
      <c r="P136" s="9"/>
      <c r="Q136" s="9"/>
    </row>
    <row r="137" spans="1:18" x14ac:dyDescent="0.25">
      <c r="A137" s="17"/>
      <c r="F137" s="23"/>
      <c r="G137" s="23"/>
      <c r="H137" s="23"/>
      <c r="I137" s="23"/>
      <c r="J137" s="23"/>
      <c r="K137" s="23"/>
      <c r="L137" s="23"/>
      <c r="M137" s="23"/>
      <c r="N137" s="9"/>
      <c r="O137" s="9"/>
      <c r="P137" s="9"/>
      <c r="Q137" s="9"/>
    </row>
    <row r="138" spans="1:18" x14ac:dyDescent="0.25">
      <c r="A138" s="17"/>
      <c r="F138" s="23"/>
      <c r="G138" s="23"/>
      <c r="H138" s="23"/>
      <c r="I138" s="23"/>
      <c r="J138" s="23"/>
      <c r="K138" s="23"/>
      <c r="L138" s="23"/>
      <c r="M138" s="23"/>
      <c r="N138" s="9"/>
      <c r="O138" s="9"/>
      <c r="P138" s="9"/>
      <c r="Q138" s="9"/>
    </row>
    <row r="139" spans="1:18" x14ac:dyDescent="0.25">
      <c r="A139" s="17"/>
      <c r="F139" s="23"/>
      <c r="G139" s="23"/>
      <c r="H139" s="23"/>
      <c r="I139" s="23"/>
      <c r="J139" s="23"/>
      <c r="K139" s="23"/>
      <c r="L139" s="23"/>
      <c r="M139" s="23"/>
      <c r="N139" s="9"/>
      <c r="O139" s="9"/>
      <c r="P139" s="9"/>
      <c r="Q139" s="9"/>
    </row>
    <row r="140" spans="1:18" x14ac:dyDescent="0.25">
      <c r="A140" s="17"/>
      <c r="F140" s="23"/>
      <c r="G140" s="23"/>
      <c r="H140" s="23"/>
      <c r="I140" s="23"/>
      <c r="J140" s="23"/>
      <c r="K140" s="23"/>
      <c r="L140" s="23"/>
      <c r="M140" s="23"/>
      <c r="N140" s="9"/>
      <c r="O140" s="9"/>
      <c r="P140" s="9"/>
      <c r="Q140" s="9"/>
    </row>
    <row r="141" spans="1:18" x14ac:dyDescent="0.25">
      <c r="A141" s="17"/>
      <c r="F141" s="23"/>
      <c r="G141" s="23"/>
      <c r="H141" s="23"/>
      <c r="I141" s="23"/>
      <c r="J141" s="23"/>
      <c r="K141" s="23"/>
      <c r="L141" s="23"/>
      <c r="M141" s="23"/>
      <c r="N141" s="9"/>
      <c r="O141" s="9"/>
      <c r="P141" s="9"/>
      <c r="Q141" s="9"/>
    </row>
    <row r="142" spans="1:18" x14ac:dyDescent="0.25">
      <c r="A142" s="17"/>
      <c r="F142" s="23"/>
      <c r="G142" s="23"/>
      <c r="H142" s="23"/>
      <c r="I142" s="23"/>
      <c r="J142" s="23"/>
      <c r="K142" s="23"/>
      <c r="L142" s="23"/>
      <c r="M142" s="23"/>
      <c r="N142" s="687"/>
      <c r="O142" s="9"/>
      <c r="P142" s="9"/>
      <c r="Q142" s="9"/>
    </row>
    <row r="143" spans="1:18" x14ac:dyDescent="0.25">
      <c r="A143" s="17"/>
      <c r="F143" s="23"/>
      <c r="G143" s="23"/>
      <c r="H143" s="23"/>
      <c r="I143" s="23"/>
      <c r="J143" s="23"/>
      <c r="K143" s="23"/>
      <c r="L143" s="23"/>
      <c r="M143" s="23"/>
      <c r="N143" s="9"/>
      <c r="O143" s="9"/>
      <c r="P143" s="9"/>
      <c r="Q143" s="9"/>
    </row>
    <row r="144" spans="1:18" x14ac:dyDescent="0.25">
      <c r="A144" s="17"/>
      <c r="F144" s="23"/>
      <c r="G144" s="23"/>
      <c r="H144" s="23"/>
      <c r="I144" s="23"/>
      <c r="J144" s="23"/>
      <c r="K144" s="23"/>
      <c r="L144" s="23"/>
      <c r="M144" s="23"/>
      <c r="N144" s="9"/>
      <c r="O144" s="9"/>
      <c r="P144" s="9"/>
      <c r="Q144" s="9"/>
    </row>
    <row r="145" spans="1:17" x14ac:dyDescent="0.25">
      <c r="A145" s="17"/>
      <c r="F145" s="23"/>
      <c r="G145" s="23"/>
      <c r="H145" s="23"/>
      <c r="I145" s="23"/>
      <c r="J145" s="23"/>
      <c r="K145" s="23"/>
      <c r="L145" s="23"/>
      <c r="M145" s="23"/>
      <c r="N145" s="9"/>
      <c r="O145" s="9"/>
      <c r="P145" s="9"/>
      <c r="Q145" s="9"/>
    </row>
    <row r="146" spans="1:17" x14ac:dyDescent="0.25">
      <c r="A146" s="17"/>
      <c r="F146" s="23"/>
      <c r="G146" s="23"/>
      <c r="H146" s="23"/>
      <c r="I146" s="23"/>
      <c r="J146" s="23"/>
      <c r="K146" s="23"/>
      <c r="L146" s="23"/>
      <c r="M146" s="23"/>
      <c r="N146" s="9"/>
      <c r="O146" s="9"/>
      <c r="P146" s="9"/>
      <c r="Q146" s="9"/>
    </row>
    <row r="147" spans="1:17" x14ac:dyDescent="0.25">
      <c r="A147" s="17"/>
      <c r="F147" s="23"/>
      <c r="G147" s="23"/>
      <c r="H147" s="23"/>
      <c r="I147" s="23"/>
      <c r="J147" s="23"/>
      <c r="K147" s="23"/>
      <c r="L147" s="23"/>
      <c r="M147" s="23"/>
      <c r="N147" s="9"/>
      <c r="O147" s="9"/>
      <c r="P147" s="9"/>
      <c r="Q147" s="9"/>
    </row>
    <row r="148" spans="1:17" x14ac:dyDescent="0.25">
      <c r="A148" s="17"/>
      <c r="F148" s="23"/>
      <c r="G148" s="23"/>
      <c r="H148" s="23"/>
      <c r="I148" s="23"/>
      <c r="J148" s="23"/>
      <c r="K148" s="23"/>
      <c r="L148" s="23"/>
      <c r="M148" s="23"/>
      <c r="N148" s="9"/>
      <c r="O148" s="9"/>
      <c r="P148" s="9"/>
      <c r="Q148" s="9"/>
    </row>
    <row r="149" spans="1:17" x14ac:dyDescent="0.25">
      <c r="A149" s="17"/>
      <c r="F149" s="23"/>
      <c r="G149" s="23"/>
      <c r="H149" s="23"/>
      <c r="I149" s="23"/>
      <c r="J149" s="23"/>
      <c r="K149" s="23"/>
      <c r="L149" s="23"/>
      <c r="M149" s="23"/>
      <c r="N149" s="9"/>
      <c r="O149" s="9"/>
      <c r="P149" s="9"/>
      <c r="Q149" s="9"/>
    </row>
    <row r="150" spans="1:17" x14ac:dyDescent="0.25">
      <c r="A150" s="17"/>
      <c r="F150" s="23"/>
      <c r="G150" s="23"/>
      <c r="H150" s="23"/>
      <c r="I150" s="23"/>
      <c r="J150" s="23"/>
      <c r="K150" s="23"/>
      <c r="L150" s="23"/>
      <c r="M150" s="23"/>
      <c r="N150" s="9"/>
      <c r="O150" s="9"/>
      <c r="P150" s="9"/>
      <c r="Q150" s="9"/>
    </row>
    <row r="151" spans="1:17" x14ac:dyDescent="0.25">
      <c r="A151" s="17"/>
      <c r="F151" s="23"/>
      <c r="G151" s="23"/>
      <c r="H151" s="23"/>
      <c r="I151" s="23"/>
      <c r="J151" s="23"/>
      <c r="K151" s="23"/>
      <c r="L151" s="23"/>
      <c r="M151" s="23"/>
      <c r="N151" s="9"/>
      <c r="O151" s="9"/>
      <c r="P151" s="9"/>
      <c r="Q151" s="9"/>
    </row>
    <row r="152" spans="1:17" x14ac:dyDescent="0.25">
      <c r="A152" s="17"/>
      <c r="F152" s="23"/>
      <c r="G152" s="23"/>
      <c r="H152" s="23"/>
      <c r="I152" s="23"/>
      <c r="J152" s="23"/>
      <c r="K152" s="23"/>
      <c r="L152" s="23"/>
      <c r="M152" s="23"/>
      <c r="N152" s="9"/>
      <c r="O152" s="9"/>
      <c r="P152" s="9"/>
      <c r="Q152" s="9"/>
    </row>
    <row r="153" spans="1:17" x14ac:dyDescent="0.25">
      <c r="A153" s="17"/>
      <c r="F153" s="23"/>
      <c r="G153" s="23"/>
      <c r="H153" s="23"/>
      <c r="I153" s="23"/>
      <c r="J153" s="23"/>
      <c r="K153" s="23"/>
      <c r="L153" s="23"/>
      <c r="M153" s="23"/>
      <c r="N153" s="9"/>
      <c r="O153" s="9"/>
      <c r="P153" s="9"/>
      <c r="Q153" s="9"/>
    </row>
    <row r="154" spans="1:17" x14ac:dyDescent="0.25">
      <c r="A154" s="17"/>
      <c r="F154" s="23"/>
      <c r="G154" s="23"/>
      <c r="H154" s="23"/>
      <c r="I154" s="23"/>
      <c r="J154" s="23"/>
      <c r="K154" s="23"/>
      <c r="L154" s="23"/>
      <c r="M154" s="23"/>
      <c r="N154" s="9"/>
      <c r="O154" s="9"/>
      <c r="P154" s="9"/>
      <c r="Q154" s="9"/>
    </row>
    <row r="155" spans="1:17" x14ac:dyDescent="0.25">
      <c r="A155" s="17"/>
      <c r="F155" s="23"/>
      <c r="G155" s="23"/>
      <c r="H155" s="23"/>
      <c r="I155" s="23"/>
      <c r="J155" s="23"/>
      <c r="K155" s="23"/>
      <c r="L155" s="23"/>
      <c r="M155" s="23"/>
      <c r="N155" s="9"/>
      <c r="O155" s="9"/>
      <c r="P155" s="9"/>
      <c r="Q155" s="9"/>
    </row>
    <row r="156" spans="1:17" x14ac:dyDescent="0.25">
      <c r="A156" s="17"/>
      <c r="F156" s="23"/>
      <c r="G156" s="23"/>
      <c r="H156" s="23"/>
      <c r="I156" s="23"/>
      <c r="J156" s="23"/>
      <c r="K156" s="23"/>
      <c r="L156" s="23"/>
      <c r="M156" s="23"/>
      <c r="N156" s="9"/>
      <c r="O156" s="9"/>
      <c r="P156" s="9"/>
      <c r="Q156" s="9"/>
    </row>
    <row r="157" spans="1:17" x14ac:dyDescent="0.25">
      <c r="A157" s="17"/>
      <c r="F157" s="23"/>
      <c r="G157" s="23"/>
      <c r="H157" s="23"/>
      <c r="I157" s="23"/>
      <c r="J157" s="23"/>
      <c r="K157" s="23"/>
      <c r="L157" s="23"/>
      <c r="M157" s="23"/>
      <c r="N157" s="9"/>
      <c r="O157" s="9"/>
      <c r="P157" s="9"/>
      <c r="Q157" s="9"/>
    </row>
    <row r="158" spans="1:17" x14ac:dyDescent="0.25">
      <c r="A158" s="17"/>
      <c r="F158" s="23"/>
      <c r="G158" s="23"/>
      <c r="H158" s="23"/>
      <c r="I158" s="23"/>
      <c r="J158" s="23"/>
      <c r="K158" s="23"/>
      <c r="L158" s="23"/>
      <c r="M158" s="23"/>
      <c r="N158" s="9"/>
      <c r="O158" s="9"/>
      <c r="P158" s="9"/>
      <c r="Q158" s="9"/>
    </row>
    <row r="159" spans="1:17" x14ac:dyDescent="0.25">
      <c r="A159" s="17"/>
      <c r="F159" s="23"/>
      <c r="G159" s="23"/>
      <c r="H159" s="23"/>
      <c r="I159" s="23"/>
      <c r="J159" s="23"/>
      <c r="K159" s="23"/>
      <c r="L159" s="23"/>
      <c r="M159" s="23"/>
      <c r="N159" s="9"/>
      <c r="O159" s="9"/>
      <c r="P159" s="9"/>
      <c r="Q159" s="9"/>
    </row>
    <row r="160" spans="1:17" x14ac:dyDescent="0.25">
      <c r="A160" s="17"/>
      <c r="F160" s="23"/>
      <c r="G160" s="23"/>
      <c r="H160" s="23"/>
      <c r="I160" s="23"/>
      <c r="J160" s="23"/>
      <c r="K160" s="23"/>
      <c r="L160" s="23"/>
      <c r="M160" s="23"/>
      <c r="N160" s="9"/>
      <c r="O160" s="9"/>
      <c r="P160" s="9"/>
      <c r="Q160" s="9"/>
    </row>
    <row r="161" spans="1:17" x14ac:dyDescent="0.25">
      <c r="A161" s="17"/>
      <c r="F161" s="23"/>
      <c r="G161" s="23"/>
      <c r="H161" s="23"/>
      <c r="I161" s="23"/>
      <c r="J161" s="23"/>
      <c r="K161" s="23"/>
      <c r="L161" s="23"/>
      <c r="M161" s="23"/>
      <c r="N161" s="9"/>
      <c r="O161" s="9"/>
      <c r="P161" s="9"/>
      <c r="Q161" s="9"/>
    </row>
    <row r="162" spans="1:17" x14ac:dyDescent="0.25">
      <c r="A162" s="17"/>
      <c r="F162" s="23"/>
      <c r="G162" s="23"/>
      <c r="H162" s="23"/>
      <c r="I162" s="23"/>
      <c r="J162" s="23"/>
      <c r="K162" s="23"/>
      <c r="L162" s="23"/>
      <c r="M162" s="23"/>
      <c r="N162" s="9"/>
      <c r="O162" s="9"/>
      <c r="P162" s="9"/>
      <c r="Q162" s="9"/>
    </row>
    <row r="163" spans="1:17" x14ac:dyDescent="0.25">
      <c r="A163" s="17"/>
      <c r="F163" s="23"/>
      <c r="G163" s="23"/>
      <c r="H163" s="23"/>
      <c r="I163" s="23"/>
      <c r="J163" s="23"/>
      <c r="K163" s="23"/>
      <c r="L163" s="23"/>
      <c r="M163" s="23"/>
      <c r="N163" s="9"/>
      <c r="O163" s="9"/>
      <c r="P163" s="9"/>
      <c r="Q163" s="9"/>
    </row>
    <row r="164" spans="1:17" x14ac:dyDescent="0.25">
      <c r="A164" s="17"/>
      <c r="F164" s="23"/>
      <c r="G164" s="23"/>
      <c r="H164" s="23"/>
      <c r="I164" s="23"/>
      <c r="J164" s="23"/>
      <c r="K164" s="23"/>
      <c r="L164" s="23"/>
      <c r="M164" s="23"/>
      <c r="N164" s="9"/>
      <c r="O164" s="9"/>
      <c r="P164" s="9"/>
      <c r="Q164" s="9"/>
    </row>
    <row r="165" spans="1:17" x14ac:dyDescent="0.25">
      <c r="A165" s="17"/>
      <c r="F165" s="23"/>
      <c r="G165" s="23"/>
      <c r="H165" s="23"/>
      <c r="I165" s="23"/>
      <c r="J165" s="23"/>
      <c r="K165" s="23"/>
      <c r="L165" s="23"/>
      <c r="M165" s="23"/>
      <c r="N165" s="9"/>
      <c r="O165" s="9"/>
      <c r="P165" s="9"/>
      <c r="Q165" s="9"/>
    </row>
    <row r="166" spans="1:17" x14ac:dyDescent="0.25">
      <c r="A166" s="17"/>
      <c r="F166" s="23"/>
      <c r="G166" s="23"/>
      <c r="H166" s="23"/>
      <c r="I166" s="23"/>
      <c r="J166" s="23"/>
      <c r="K166" s="23"/>
      <c r="L166" s="23"/>
      <c r="M166" s="23"/>
      <c r="N166" s="9"/>
      <c r="O166" s="9"/>
      <c r="P166" s="9"/>
      <c r="Q166" s="9"/>
    </row>
    <row r="167" spans="1:17" x14ac:dyDescent="0.25">
      <c r="A167" s="17"/>
      <c r="F167" s="23"/>
      <c r="G167" s="23"/>
      <c r="H167" s="23"/>
      <c r="I167" s="23"/>
      <c r="J167" s="23"/>
      <c r="K167" s="23"/>
      <c r="L167" s="23"/>
      <c r="M167" s="23"/>
      <c r="N167" s="9"/>
      <c r="O167" s="9"/>
      <c r="P167" s="9"/>
      <c r="Q167" s="9"/>
    </row>
    <row r="168" spans="1:17" x14ac:dyDescent="0.25">
      <c r="A168" s="17"/>
      <c r="F168" s="23"/>
      <c r="G168" s="23"/>
      <c r="H168" s="23"/>
      <c r="I168" s="23"/>
      <c r="J168" s="23"/>
      <c r="K168" s="23"/>
      <c r="L168" s="23"/>
      <c r="M168" s="23"/>
      <c r="N168" s="9"/>
      <c r="O168" s="9"/>
      <c r="P168" s="9"/>
      <c r="Q168" s="9"/>
    </row>
    <row r="169" spans="1:17" x14ac:dyDescent="0.25">
      <c r="A169" s="17"/>
      <c r="F169" s="23"/>
      <c r="G169" s="23"/>
      <c r="H169" s="23"/>
      <c r="I169" s="23"/>
      <c r="J169" s="23"/>
      <c r="K169" s="23"/>
      <c r="L169" s="23"/>
      <c r="M169" s="23"/>
      <c r="N169" s="9"/>
      <c r="O169" s="9"/>
      <c r="P169" s="9"/>
      <c r="Q169" s="9"/>
    </row>
    <row r="170" spans="1:17" x14ac:dyDescent="0.25">
      <c r="A170" s="17"/>
      <c r="F170" s="23"/>
      <c r="G170" s="23"/>
      <c r="H170" s="23"/>
      <c r="I170" s="23"/>
      <c r="J170" s="23"/>
      <c r="K170" s="23"/>
      <c r="L170" s="23"/>
      <c r="M170" s="23"/>
      <c r="N170" s="9"/>
      <c r="O170" s="9"/>
      <c r="P170" s="9"/>
      <c r="Q170" s="9"/>
    </row>
    <row r="171" spans="1:17" x14ac:dyDescent="0.25">
      <c r="A171" s="17"/>
      <c r="F171" s="23"/>
      <c r="G171" s="23"/>
      <c r="H171" s="23"/>
      <c r="I171" s="23"/>
      <c r="J171" s="23"/>
      <c r="K171" s="23"/>
      <c r="L171" s="23"/>
      <c r="M171" s="23"/>
      <c r="N171" s="9"/>
      <c r="O171" s="9"/>
      <c r="P171" s="9"/>
      <c r="Q171" s="9"/>
    </row>
    <row r="172" spans="1:17" x14ac:dyDescent="0.25">
      <c r="A172" s="17"/>
      <c r="F172" s="23"/>
      <c r="G172" s="23"/>
      <c r="H172" s="23"/>
      <c r="I172" s="23"/>
      <c r="J172" s="23"/>
      <c r="K172" s="23"/>
      <c r="L172" s="23"/>
      <c r="M172" s="23"/>
      <c r="N172" s="9"/>
      <c r="O172" s="9"/>
      <c r="P172" s="9"/>
      <c r="Q172" s="9"/>
    </row>
    <row r="173" spans="1:17" x14ac:dyDescent="0.25">
      <c r="A173" s="17"/>
      <c r="F173" s="23"/>
      <c r="G173" s="23"/>
      <c r="H173" s="23"/>
      <c r="I173" s="23"/>
      <c r="J173" s="23"/>
      <c r="K173" s="23"/>
      <c r="L173" s="23"/>
      <c r="M173" s="23"/>
      <c r="N173" s="9"/>
      <c r="O173" s="9"/>
      <c r="P173" s="9"/>
      <c r="Q173" s="9"/>
    </row>
    <row r="174" spans="1:17" x14ac:dyDescent="0.25">
      <c r="A174" s="17"/>
      <c r="F174" s="23"/>
      <c r="G174" s="23"/>
      <c r="H174" s="23"/>
      <c r="I174" s="23"/>
      <c r="J174" s="23"/>
      <c r="K174" s="23"/>
      <c r="L174" s="23"/>
      <c r="M174" s="23"/>
      <c r="N174" s="9"/>
      <c r="O174" s="9"/>
      <c r="P174" s="9"/>
      <c r="Q174" s="9"/>
    </row>
    <row r="175" spans="1:17" x14ac:dyDescent="0.25">
      <c r="A175" s="19"/>
      <c r="F175" s="23"/>
      <c r="G175" s="23"/>
      <c r="H175" s="23"/>
      <c r="I175" s="23"/>
      <c r="J175" s="23"/>
      <c r="K175" s="23"/>
      <c r="L175" s="23"/>
      <c r="M175" s="23"/>
      <c r="N175" s="9"/>
      <c r="O175" s="9"/>
      <c r="P175" s="9"/>
      <c r="Q175" s="9"/>
    </row>
    <row r="176" spans="1:17" x14ac:dyDescent="0.25">
      <c r="A176" s="19"/>
      <c r="F176" s="23"/>
      <c r="G176" s="23"/>
      <c r="H176" s="23"/>
      <c r="I176" s="23"/>
      <c r="J176" s="23"/>
      <c r="K176" s="23"/>
      <c r="L176" s="23"/>
      <c r="M176" s="23"/>
      <c r="N176" s="9"/>
      <c r="O176" s="9"/>
      <c r="P176" s="9"/>
      <c r="Q176" s="9"/>
    </row>
    <row r="177" spans="1:17" x14ac:dyDescent="0.25">
      <c r="A177" s="19"/>
      <c r="F177" s="23"/>
      <c r="G177" s="23"/>
      <c r="H177" s="23"/>
      <c r="I177" s="23"/>
      <c r="J177" s="23"/>
      <c r="K177" s="23"/>
      <c r="L177" s="23"/>
      <c r="M177" s="23"/>
      <c r="N177" s="9"/>
      <c r="O177" s="9"/>
      <c r="P177" s="9"/>
      <c r="Q177" s="9"/>
    </row>
    <row r="178" spans="1:17" x14ac:dyDescent="0.25">
      <c r="A178" s="19"/>
      <c r="F178" s="23"/>
      <c r="G178" s="23"/>
      <c r="H178" s="23"/>
      <c r="I178" s="23"/>
      <c r="J178" s="23"/>
      <c r="K178" s="23"/>
      <c r="L178" s="23"/>
      <c r="M178" s="23"/>
      <c r="N178" s="9"/>
      <c r="O178" s="9"/>
      <c r="P178" s="9"/>
      <c r="Q178" s="9"/>
    </row>
    <row r="179" spans="1:17" x14ac:dyDescent="0.25">
      <c r="F179" s="23"/>
      <c r="G179" s="23"/>
      <c r="H179" s="23"/>
      <c r="I179" s="23"/>
      <c r="J179" s="23"/>
      <c r="K179" s="23"/>
      <c r="L179" s="23"/>
      <c r="M179" s="23"/>
      <c r="N179" s="9"/>
      <c r="O179" s="9"/>
      <c r="P179" s="9"/>
      <c r="Q179" s="9"/>
    </row>
    <row r="180" spans="1:17" x14ac:dyDescent="0.25">
      <c r="F180" s="23"/>
      <c r="G180" s="23"/>
      <c r="H180" s="23"/>
      <c r="I180" s="23"/>
      <c r="J180" s="23"/>
      <c r="K180" s="23"/>
      <c r="L180" s="23"/>
      <c r="M180" s="23"/>
      <c r="N180" s="9"/>
      <c r="O180" s="9"/>
      <c r="P180" s="9"/>
      <c r="Q180" s="9"/>
    </row>
    <row r="181" spans="1:17" x14ac:dyDescent="0.25">
      <c r="F181" s="23"/>
      <c r="G181" s="23"/>
      <c r="H181" s="23"/>
      <c r="I181" s="23"/>
      <c r="J181" s="23"/>
      <c r="K181" s="23"/>
      <c r="L181" s="23"/>
      <c r="M181" s="23"/>
      <c r="N181" s="9"/>
      <c r="O181" s="9"/>
      <c r="P181" s="9"/>
      <c r="Q181" s="9"/>
    </row>
    <row r="182" spans="1:17" x14ac:dyDescent="0.25">
      <c r="F182" s="23"/>
      <c r="G182" s="23"/>
      <c r="H182" s="23"/>
      <c r="I182" s="23"/>
      <c r="J182" s="23"/>
      <c r="K182" s="23"/>
      <c r="L182" s="23"/>
      <c r="M182" s="23"/>
      <c r="N182" s="9"/>
      <c r="O182" s="9"/>
      <c r="P182" s="9"/>
      <c r="Q182" s="9"/>
    </row>
    <row r="183" spans="1:17" x14ac:dyDescent="0.25">
      <c r="F183" s="23"/>
      <c r="G183" s="23"/>
      <c r="H183" s="23"/>
      <c r="I183" s="23"/>
      <c r="J183" s="23"/>
      <c r="K183" s="23"/>
      <c r="L183" s="23"/>
      <c r="M183" s="23"/>
      <c r="N183" s="9"/>
      <c r="O183" s="9"/>
      <c r="P183" s="9"/>
      <c r="Q183" s="9"/>
    </row>
    <row r="184" spans="1:17" x14ac:dyDescent="0.25">
      <c r="F184" s="23"/>
      <c r="G184" s="23"/>
      <c r="H184" s="23"/>
      <c r="I184" s="23"/>
      <c r="J184" s="23"/>
      <c r="K184" s="23"/>
      <c r="L184" s="23"/>
      <c r="M184" s="23"/>
      <c r="N184" s="9"/>
      <c r="O184" s="9"/>
      <c r="P184" s="9"/>
      <c r="Q184" s="9"/>
    </row>
    <row r="185" spans="1:17" x14ac:dyDescent="0.25">
      <c r="F185" s="23"/>
      <c r="G185" s="23"/>
      <c r="H185" s="23"/>
      <c r="I185" s="23"/>
      <c r="J185" s="23"/>
      <c r="K185" s="23"/>
      <c r="L185" s="23"/>
      <c r="M185" s="23"/>
      <c r="N185" s="9"/>
      <c r="O185" s="9"/>
      <c r="P185" s="9"/>
      <c r="Q185" s="9"/>
    </row>
    <row r="186" spans="1:17" x14ac:dyDescent="0.25">
      <c r="F186" s="23"/>
      <c r="G186" s="23"/>
      <c r="H186" s="23"/>
      <c r="I186" s="23"/>
      <c r="J186" s="23"/>
      <c r="K186" s="23"/>
      <c r="L186" s="23"/>
      <c r="M186" s="23"/>
      <c r="N186" s="9"/>
      <c r="O186" s="9"/>
      <c r="P186" s="9"/>
      <c r="Q186" s="9"/>
    </row>
    <row r="187" spans="1:17" x14ac:dyDescent="0.25">
      <c r="F187" s="23"/>
      <c r="G187" s="23"/>
      <c r="H187" s="23"/>
      <c r="I187" s="23"/>
      <c r="J187" s="23"/>
      <c r="K187" s="23"/>
      <c r="L187" s="23"/>
      <c r="M187" s="23"/>
      <c r="N187" s="9"/>
      <c r="O187" s="9"/>
      <c r="P187" s="9"/>
      <c r="Q187" s="9"/>
    </row>
    <row r="188" spans="1:17" x14ac:dyDescent="0.25">
      <c r="F188" s="23"/>
      <c r="G188" s="23"/>
      <c r="H188" s="23"/>
      <c r="I188" s="23"/>
      <c r="J188" s="23"/>
      <c r="K188" s="23"/>
      <c r="L188" s="23"/>
      <c r="M188" s="23"/>
      <c r="N188" s="9"/>
      <c r="O188" s="9"/>
      <c r="P188" s="9"/>
      <c r="Q188" s="9"/>
    </row>
    <row r="189" spans="1:17" x14ac:dyDescent="0.25">
      <c r="F189" s="23"/>
      <c r="G189" s="23"/>
      <c r="H189" s="23"/>
      <c r="I189" s="23"/>
      <c r="J189" s="23"/>
      <c r="K189" s="23"/>
      <c r="L189" s="23"/>
      <c r="M189" s="23"/>
    </row>
    <row r="190" spans="1:17" x14ac:dyDescent="0.25">
      <c r="F190" s="23"/>
      <c r="G190" s="23"/>
      <c r="H190" s="23"/>
      <c r="I190" s="23"/>
      <c r="J190" s="23"/>
      <c r="K190" s="23"/>
      <c r="L190" s="23"/>
      <c r="M190" s="23"/>
    </row>
    <row r="191" spans="1:17" x14ac:dyDescent="0.25">
      <c r="F191" s="23"/>
      <c r="G191" s="23"/>
      <c r="H191" s="23"/>
      <c r="I191" s="23"/>
      <c r="J191" s="23"/>
      <c r="K191" s="23"/>
      <c r="L191" s="23"/>
      <c r="M191" s="23"/>
    </row>
    <row r="192" spans="1:17" x14ac:dyDescent="0.25">
      <c r="F192" s="23"/>
      <c r="G192" s="23"/>
      <c r="H192" s="23"/>
      <c r="I192" s="23"/>
      <c r="J192" s="23"/>
      <c r="K192" s="23"/>
      <c r="L192" s="23"/>
      <c r="M192" s="23"/>
    </row>
    <row r="193" spans="6:13" x14ac:dyDescent="0.25">
      <c r="F193" s="23"/>
      <c r="G193" s="23"/>
      <c r="H193" s="23"/>
      <c r="I193" s="23"/>
      <c r="J193" s="23"/>
      <c r="K193" s="23"/>
      <c r="L193" s="23"/>
      <c r="M193" s="23"/>
    </row>
    <row r="194" spans="6:13" x14ac:dyDescent="0.25">
      <c r="F194" s="23"/>
      <c r="G194" s="23"/>
      <c r="H194" s="23"/>
      <c r="I194" s="23"/>
      <c r="J194" s="23"/>
      <c r="K194" s="23"/>
      <c r="L194" s="23"/>
      <c r="M194" s="23"/>
    </row>
    <row r="195" spans="6:13" x14ac:dyDescent="0.25">
      <c r="F195" s="23"/>
      <c r="G195" s="23"/>
      <c r="H195" s="23"/>
      <c r="I195" s="23"/>
      <c r="J195" s="23"/>
      <c r="K195" s="23"/>
      <c r="L195" s="23"/>
      <c r="M195" s="23"/>
    </row>
  </sheetData>
  <autoFilter ref="A4:T128"/>
  <mergeCells count="320">
    <mergeCell ref="Q99:Q102"/>
    <mergeCell ref="E99:E102"/>
    <mergeCell ref="F99:F102"/>
    <mergeCell ref="G99:G102"/>
    <mergeCell ref="H99:H102"/>
    <mergeCell ref="I99:I102"/>
    <mergeCell ref="G41:G42"/>
    <mergeCell ref="K79:K80"/>
    <mergeCell ref="H103:H109"/>
    <mergeCell ref="I103:I109"/>
    <mergeCell ref="I91:I98"/>
    <mergeCell ref="G79:G81"/>
    <mergeCell ref="I79:I81"/>
    <mergeCell ref="H79:H81"/>
    <mergeCell ref="Q46:Q50"/>
    <mergeCell ref="Q58:Q65"/>
    <mergeCell ref="Q69:Q74"/>
    <mergeCell ref="I66:I67"/>
    <mergeCell ref="H66:H67"/>
    <mergeCell ref="H69:H74"/>
    <mergeCell ref="I69:I74"/>
    <mergeCell ref="Q88:Q89"/>
    <mergeCell ref="Q75:Q76"/>
    <mergeCell ref="E88:E89"/>
    <mergeCell ref="C43:C45"/>
    <mergeCell ref="B43:B45"/>
    <mergeCell ref="K43:K44"/>
    <mergeCell ref="I43:I45"/>
    <mergeCell ref="H43:H45"/>
    <mergeCell ref="G43:G45"/>
    <mergeCell ref="D75:D76"/>
    <mergeCell ref="E75:E76"/>
    <mergeCell ref="F75:F76"/>
    <mergeCell ref="D69:D74"/>
    <mergeCell ref="E69:E74"/>
    <mergeCell ref="F69:F74"/>
    <mergeCell ref="G69:G74"/>
    <mergeCell ref="G75:G76"/>
    <mergeCell ref="K59:K60"/>
    <mergeCell ref="K46:K47"/>
    <mergeCell ref="K66:K67"/>
    <mergeCell ref="J61:J63"/>
    <mergeCell ref="H75:H76"/>
    <mergeCell ref="I75:I76"/>
    <mergeCell ref="I51:I53"/>
    <mergeCell ref="I54:I57"/>
    <mergeCell ref="K71:K72"/>
    <mergeCell ref="F58:F65"/>
    <mergeCell ref="I123:I125"/>
    <mergeCell ref="G84:G85"/>
    <mergeCell ref="K86:K87"/>
    <mergeCell ref="H123:H125"/>
    <mergeCell ref="I84:I85"/>
    <mergeCell ref="I88:I89"/>
    <mergeCell ref="H91:H98"/>
    <mergeCell ref="H84:H85"/>
    <mergeCell ref="H86:H87"/>
    <mergeCell ref="H88:H89"/>
    <mergeCell ref="J103:J104"/>
    <mergeCell ref="J91:J95"/>
    <mergeCell ref="I86:I87"/>
    <mergeCell ref="K116:K118"/>
    <mergeCell ref="G116:G118"/>
    <mergeCell ref="H116:H118"/>
    <mergeCell ref="I116:I118"/>
    <mergeCell ref="R66:R67"/>
    <mergeCell ref="Q51:Q53"/>
    <mergeCell ref="Q54:Q57"/>
    <mergeCell ref="Q66:Q67"/>
    <mergeCell ref="L61:L63"/>
    <mergeCell ref="P61:P63"/>
    <mergeCell ref="K61:K63"/>
    <mergeCell ref="A46:A50"/>
    <mergeCell ref="B46:B50"/>
    <mergeCell ref="C46:C50"/>
    <mergeCell ref="E46:E50"/>
    <mergeCell ref="F46:F50"/>
    <mergeCell ref="G46:G50"/>
    <mergeCell ref="B54:B57"/>
    <mergeCell ref="A54:A57"/>
    <mergeCell ref="I58:I65"/>
    <mergeCell ref="H46:H50"/>
    <mergeCell ref="A58:A65"/>
    <mergeCell ref="R46:R47"/>
    <mergeCell ref="C54:C57"/>
    <mergeCell ref="C51:C53"/>
    <mergeCell ref="D54:D57"/>
    <mergeCell ref="K51:K53"/>
    <mergeCell ref="K54:K57"/>
    <mergeCell ref="A39:A40"/>
    <mergeCell ref="B39:B40"/>
    <mergeCell ref="A41:A42"/>
    <mergeCell ref="B41:B42"/>
    <mergeCell ref="C41:C42"/>
    <mergeCell ref="A33:A38"/>
    <mergeCell ref="B33:B38"/>
    <mergeCell ref="E14:E22"/>
    <mergeCell ref="F14:F22"/>
    <mergeCell ref="E23:E32"/>
    <mergeCell ref="F23:F32"/>
    <mergeCell ref="D41:D42"/>
    <mergeCell ref="E41:E42"/>
    <mergeCell ref="F41:F42"/>
    <mergeCell ref="C14:C22"/>
    <mergeCell ref="A43:A45"/>
    <mergeCell ref="H51:H53"/>
    <mergeCell ref="H54:H57"/>
    <mergeCell ref="H58:H65"/>
    <mergeCell ref="G58:G65"/>
    <mergeCell ref="H41:H42"/>
    <mergeCell ref="I41:I42"/>
    <mergeCell ref="I46:I50"/>
    <mergeCell ref="C39:C40"/>
    <mergeCell ref="D39:D40"/>
    <mergeCell ref="E39:E40"/>
    <mergeCell ref="F39:F40"/>
    <mergeCell ref="G39:G40"/>
    <mergeCell ref="H39:H40"/>
    <mergeCell ref="I39:I40"/>
    <mergeCell ref="G51:G53"/>
    <mergeCell ref="E51:E53"/>
    <mergeCell ref="F51:F53"/>
    <mergeCell ref="F43:F45"/>
    <mergeCell ref="E43:E45"/>
    <mergeCell ref="D43:D45"/>
    <mergeCell ref="G54:G57"/>
    <mergeCell ref="F54:F57"/>
    <mergeCell ref="E54:E57"/>
    <mergeCell ref="C58:C65"/>
    <mergeCell ref="A66:A67"/>
    <mergeCell ref="A79:A81"/>
    <mergeCell ref="C79:C81"/>
    <mergeCell ref="E79:E81"/>
    <mergeCell ref="F79:F81"/>
    <mergeCell ref="B79:B81"/>
    <mergeCell ref="A75:A76"/>
    <mergeCell ref="B66:B67"/>
    <mergeCell ref="E58:E65"/>
    <mergeCell ref="D58:D65"/>
    <mergeCell ref="D66:D67"/>
    <mergeCell ref="B75:B76"/>
    <mergeCell ref="C75:C76"/>
    <mergeCell ref="A69:A74"/>
    <mergeCell ref="B69:B74"/>
    <mergeCell ref="C69:C74"/>
    <mergeCell ref="A9:A13"/>
    <mergeCell ref="B9:B13"/>
    <mergeCell ref="C9:C13"/>
    <mergeCell ref="C33:C38"/>
    <mergeCell ref="B103:B109"/>
    <mergeCell ref="C103:C109"/>
    <mergeCell ref="D103:D109"/>
    <mergeCell ref="E103:E109"/>
    <mergeCell ref="F103:F109"/>
    <mergeCell ref="D91:D98"/>
    <mergeCell ref="A91:A98"/>
    <mergeCell ref="B91:B98"/>
    <mergeCell ref="B58:B65"/>
    <mergeCell ref="D84:D85"/>
    <mergeCell ref="D88:D89"/>
    <mergeCell ref="E86:E87"/>
    <mergeCell ref="A14:A22"/>
    <mergeCell ref="B14:B22"/>
    <mergeCell ref="E91:E98"/>
    <mergeCell ref="B23:B32"/>
    <mergeCell ref="B84:B85"/>
    <mergeCell ref="C84:C85"/>
    <mergeCell ref="D79:D81"/>
    <mergeCell ref="E84:E85"/>
    <mergeCell ref="A123:A125"/>
    <mergeCell ref="A103:A109"/>
    <mergeCell ref="G103:G109"/>
    <mergeCell ref="C127:F127"/>
    <mergeCell ref="B123:B125"/>
    <mergeCell ref="C123:C125"/>
    <mergeCell ref="E123:E125"/>
    <mergeCell ref="F123:F125"/>
    <mergeCell ref="C86:C87"/>
    <mergeCell ref="B86:B87"/>
    <mergeCell ref="G91:G98"/>
    <mergeCell ref="G88:G89"/>
    <mergeCell ref="G86:G87"/>
    <mergeCell ref="C91:C98"/>
    <mergeCell ref="F91:F98"/>
    <mergeCell ref="D86:D87"/>
    <mergeCell ref="F86:F87"/>
    <mergeCell ref="D123:D125"/>
    <mergeCell ref="A88:A89"/>
    <mergeCell ref="G123:G125"/>
    <mergeCell ref="A99:A102"/>
    <mergeCell ref="B99:B102"/>
    <mergeCell ref="C99:C102"/>
    <mergeCell ref="D99:D102"/>
    <mergeCell ref="A5:A8"/>
    <mergeCell ref="B5:B8"/>
    <mergeCell ref="C5:C8"/>
    <mergeCell ref="N7:N8"/>
    <mergeCell ref="R16:R17"/>
    <mergeCell ref="C128:K128"/>
    <mergeCell ref="Q84:Q85"/>
    <mergeCell ref="Q86:Q87"/>
    <mergeCell ref="K84:K85"/>
    <mergeCell ref="K23:K24"/>
    <mergeCell ref="K25:K26"/>
    <mergeCell ref="K27:K28"/>
    <mergeCell ref="C66:C67"/>
    <mergeCell ref="E66:E67"/>
    <mergeCell ref="F66:F67"/>
    <mergeCell ref="G66:G67"/>
    <mergeCell ref="A126:F126"/>
    <mergeCell ref="A51:A53"/>
    <mergeCell ref="B51:B53"/>
    <mergeCell ref="A23:A32"/>
    <mergeCell ref="H5:H8"/>
    <mergeCell ref="H9:H13"/>
    <mergeCell ref="K12:K13"/>
    <mergeCell ref="Q14:Q22"/>
    <mergeCell ref="A2:A3"/>
    <mergeCell ref="F2:F3"/>
    <mergeCell ref="E2:E3"/>
    <mergeCell ref="Q2:Q3"/>
    <mergeCell ref="P2:P3"/>
    <mergeCell ref="M2:O2"/>
    <mergeCell ref="L2:L3"/>
    <mergeCell ref="K2:K3"/>
    <mergeCell ref="J2:J3"/>
    <mergeCell ref="H2:H3"/>
    <mergeCell ref="D2:D3"/>
    <mergeCell ref="Q23:Q32"/>
    <mergeCell ref="Q33:Q38"/>
    <mergeCell ref="S2:T2"/>
    <mergeCell ref="R2:R3"/>
    <mergeCell ref="B2:B3"/>
    <mergeCell ref="C2:C3"/>
    <mergeCell ref="I2:I3"/>
    <mergeCell ref="G2:G3"/>
    <mergeCell ref="E33:E38"/>
    <mergeCell ref="F33:F38"/>
    <mergeCell ref="G33:G38"/>
    <mergeCell ref="C23:C32"/>
    <mergeCell ref="E5:E8"/>
    <mergeCell ref="F5:F8"/>
    <mergeCell ref="G5:G8"/>
    <mergeCell ref="G14:G22"/>
    <mergeCell ref="G23:G32"/>
    <mergeCell ref="E9:E13"/>
    <mergeCell ref="F9:F13"/>
    <mergeCell ref="G9:G13"/>
    <mergeCell ref="R43:R44"/>
    <mergeCell ref="Q5:Q8"/>
    <mergeCell ref="L7:L8"/>
    <mergeCell ref="M7:M8"/>
    <mergeCell ref="J7:J8"/>
    <mergeCell ref="K5:K8"/>
    <mergeCell ref="K9:K11"/>
    <mergeCell ref="J36:J37"/>
    <mergeCell ref="Q9:Q13"/>
    <mergeCell ref="P36:P37"/>
    <mergeCell ref="J5:J6"/>
    <mergeCell ref="K18:K19"/>
    <mergeCell ref="J16:J17"/>
    <mergeCell ref="R5:R8"/>
    <mergeCell ref="K29:K30"/>
    <mergeCell ref="K34:K35"/>
    <mergeCell ref="K31:K32"/>
    <mergeCell ref="K36:K38"/>
    <mergeCell ref="O7:O8"/>
    <mergeCell ref="P7:P8"/>
    <mergeCell ref="R36:R37"/>
    <mergeCell ref="K14:K15"/>
    <mergeCell ref="K16:K17"/>
    <mergeCell ref="K21:K22"/>
    <mergeCell ref="Q39:Q40"/>
    <mergeCell ref="Q41:Q42"/>
    <mergeCell ref="Q79:Q81"/>
    <mergeCell ref="Q91:Q98"/>
    <mergeCell ref="Q103:Q109"/>
    <mergeCell ref="Q123:Q125"/>
    <mergeCell ref="D5:D8"/>
    <mergeCell ref="D9:D13"/>
    <mergeCell ref="D14:D22"/>
    <mergeCell ref="D23:D32"/>
    <mergeCell ref="D33:D38"/>
    <mergeCell ref="D46:D50"/>
    <mergeCell ref="D51:D53"/>
    <mergeCell ref="Q43:Q45"/>
    <mergeCell ref="H23:H32"/>
    <mergeCell ref="H33:H38"/>
    <mergeCell ref="H14:H22"/>
    <mergeCell ref="I23:I32"/>
    <mergeCell ref="I33:I38"/>
    <mergeCell ref="I14:I22"/>
    <mergeCell ref="L36:L37"/>
    <mergeCell ref="P16:P17"/>
    <mergeCell ref="I5:I8"/>
    <mergeCell ref="I9:I13"/>
    <mergeCell ref="R54:R55"/>
    <mergeCell ref="J54:J55"/>
    <mergeCell ref="L54:L55"/>
    <mergeCell ref="M54:M55"/>
    <mergeCell ref="N54:N55"/>
    <mergeCell ref="O54:O55"/>
    <mergeCell ref="P54:P55"/>
    <mergeCell ref="A116:A118"/>
    <mergeCell ref="P116:P117"/>
    <mergeCell ref="R116:R117"/>
    <mergeCell ref="L116:L117"/>
    <mergeCell ref="J116:J117"/>
    <mergeCell ref="C116:C118"/>
    <mergeCell ref="D116:D118"/>
    <mergeCell ref="E116:E118"/>
    <mergeCell ref="F116:F118"/>
    <mergeCell ref="Q116:Q118"/>
    <mergeCell ref="B116:B118"/>
    <mergeCell ref="A84:A85"/>
    <mergeCell ref="A86:A87"/>
    <mergeCell ref="F84:F85"/>
    <mergeCell ref="F88:F89"/>
    <mergeCell ref="B88:B89"/>
    <mergeCell ref="C88:C89"/>
  </mergeCells>
  <pageMargins left="0.23622047244094491" right="0.23622047244094491" top="0.35433070866141736" bottom="0.55118110236220474" header="0.31496062992125984" footer="0.31496062992125984"/>
  <pageSetup paperSize="8" scale="55" fitToHeight="0" orientation="landscape" r:id="rId1"/>
  <headerFooter>
    <oddFooter xml:space="preserve">&amp;CStránka &amp;P z &amp;N&amp;R&amp;12Zpracoval odbor finanční, stav k 1. 12. 2018
</oddFooter>
  </headerFooter>
  <rowBreaks count="5" manualBreakCount="5">
    <brk id="13" max="16383" man="1"/>
    <brk id="22" max="16383" man="1"/>
    <brk id="32" max="16383" man="1"/>
    <brk id="45" max="16383" man="1"/>
    <brk id="90" max="16383"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42"/>
  <sheetViews>
    <sheetView topLeftCell="D34" zoomScale="84" zoomScaleNormal="84" zoomScaleSheetLayoutView="59" zoomScalePageLayoutView="55" workbookViewId="0">
      <selection activeCell="R36" sqref="R36"/>
    </sheetView>
  </sheetViews>
  <sheetFormatPr defaultRowHeight="15" x14ac:dyDescent="0.25"/>
  <cols>
    <col min="1" max="1" width="4.7109375" customWidth="1"/>
    <col min="2" max="2" width="14.140625" customWidth="1"/>
    <col min="3" max="3" width="23.42578125" style="218" customWidth="1"/>
    <col min="4" max="4" width="17.28515625" style="218" customWidth="1"/>
    <col min="5" max="5" width="11.7109375" style="218" customWidth="1"/>
    <col min="6" max="6" width="8.7109375" style="218" customWidth="1"/>
    <col min="7" max="7" width="18.7109375" style="402" customWidth="1"/>
    <col min="8" max="8" width="13.85546875" style="427"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12.7109375" customWidth="1"/>
    <col min="18" max="18" width="60.5703125" customWidth="1"/>
    <col min="19" max="19" width="0" hidden="1" customWidth="1"/>
    <col min="20" max="20" width="3" hidden="1" customWidth="1"/>
    <col min="21" max="21" width="5.5703125" customWidth="1"/>
    <col min="247" max="247" width="4.7109375" customWidth="1"/>
    <col min="248" max="248" width="14.140625" customWidth="1"/>
    <col min="249" max="249" width="23.42578125" customWidth="1"/>
    <col min="250" max="250" width="17.28515625" customWidth="1"/>
    <col min="251" max="251" width="11.7109375" customWidth="1"/>
    <col min="252" max="252" width="8.7109375" customWidth="1"/>
    <col min="253" max="253" width="18.7109375" customWidth="1"/>
    <col min="254" max="254" width="13.85546875" customWidth="1"/>
    <col min="255" max="255" width="13.42578125" customWidth="1"/>
    <col min="256" max="256" width="15.140625" customWidth="1"/>
    <col min="257" max="257" width="40.7109375" customWidth="1"/>
    <col min="258" max="258" width="20.42578125" customWidth="1"/>
    <col min="259" max="259" width="17.85546875" customWidth="1"/>
    <col min="260" max="260" width="16.7109375" customWidth="1"/>
    <col min="261" max="261" width="13.7109375" customWidth="1"/>
    <col min="262" max="262" width="14.28515625" customWidth="1"/>
    <col min="263" max="263" width="12.7109375" customWidth="1"/>
    <col min="264" max="264" width="56.85546875" customWidth="1"/>
    <col min="265" max="266" width="0" hidden="1" customWidth="1"/>
    <col min="503" max="503" width="4.7109375" customWidth="1"/>
    <col min="504" max="504" width="14.140625" customWidth="1"/>
    <col min="505" max="505" width="23.42578125" customWidth="1"/>
    <col min="506" max="506" width="17.28515625" customWidth="1"/>
    <col min="507" max="507" width="11.7109375" customWidth="1"/>
    <col min="508" max="508" width="8.7109375" customWidth="1"/>
    <col min="509" max="509" width="18.7109375" customWidth="1"/>
    <col min="510" max="510" width="13.85546875" customWidth="1"/>
    <col min="511" max="511" width="13.42578125" customWidth="1"/>
    <col min="512" max="512" width="15.140625" customWidth="1"/>
    <col min="513" max="513" width="40.7109375" customWidth="1"/>
    <col min="514" max="514" width="20.42578125" customWidth="1"/>
    <col min="515" max="515" width="17.85546875" customWidth="1"/>
    <col min="516" max="516" width="16.7109375" customWidth="1"/>
    <col min="517" max="517" width="13.7109375" customWidth="1"/>
    <col min="518" max="518" width="14.28515625" customWidth="1"/>
    <col min="519" max="519" width="12.7109375" customWidth="1"/>
    <col min="520" max="520" width="56.85546875" customWidth="1"/>
    <col min="521" max="522" width="0" hidden="1" customWidth="1"/>
    <col min="759" max="759" width="4.7109375" customWidth="1"/>
    <col min="760" max="760" width="14.140625" customWidth="1"/>
    <col min="761" max="761" width="23.42578125" customWidth="1"/>
    <col min="762" max="762" width="17.28515625" customWidth="1"/>
    <col min="763" max="763" width="11.7109375" customWidth="1"/>
    <col min="764" max="764" width="8.7109375" customWidth="1"/>
    <col min="765" max="765" width="18.7109375" customWidth="1"/>
    <col min="766" max="766" width="13.85546875" customWidth="1"/>
    <col min="767" max="767" width="13.42578125" customWidth="1"/>
    <col min="768" max="768" width="15.140625" customWidth="1"/>
    <col min="769" max="769" width="40.7109375" customWidth="1"/>
    <col min="770" max="770" width="20.42578125" customWidth="1"/>
    <col min="771" max="771" width="17.85546875" customWidth="1"/>
    <col min="772" max="772" width="16.7109375" customWidth="1"/>
    <col min="773" max="773" width="13.7109375" customWidth="1"/>
    <col min="774" max="774" width="14.28515625" customWidth="1"/>
    <col min="775" max="775" width="12.7109375" customWidth="1"/>
    <col min="776" max="776" width="56.85546875" customWidth="1"/>
    <col min="777" max="778" width="0" hidden="1" customWidth="1"/>
    <col min="1015" max="1015" width="4.7109375" customWidth="1"/>
    <col min="1016" max="1016" width="14.140625" customWidth="1"/>
    <col min="1017" max="1017" width="23.42578125" customWidth="1"/>
    <col min="1018" max="1018" width="17.28515625" customWidth="1"/>
    <col min="1019" max="1019" width="11.7109375" customWidth="1"/>
    <col min="1020" max="1020" width="8.7109375" customWidth="1"/>
    <col min="1021" max="1021" width="18.7109375" customWidth="1"/>
    <col min="1022" max="1022" width="13.85546875" customWidth="1"/>
    <col min="1023" max="1023" width="13.42578125" customWidth="1"/>
    <col min="1024" max="1024" width="15.140625" customWidth="1"/>
    <col min="1025" max="1025" width="40.7109375" customWidth="1"/>
    <col min="1026" max="1026" width="20.42578125" customWidth="1"/>
    <col min="1027" max="1027" width="17.85546875" customWidth="1"/>
    <col min="1028" max="1028" width="16.7109375" customWidth="1"/>
    <col min="1029" max="1029" width="13.7109375" customWidth="1"/>
    <col min="1030" max="1030" width="14.28515625" customWidth="1"/>
    <col min="1031" max="1031" width="12.7109375" customWidth="1"/>
    <col min="1032" max="1032" width="56.85546875" customWidth="1"/>
    <col min="1033" max="1034" width="0" hidden="1" customWidth="1"/>
    <col min="1271" max="1271" width="4.7109375" customWidth="1"/>
    <col min="1272" max="1272" width="14.140625" customWidth="1"/>
    <col min="1273" max="1273" width="23.42578125" customWidth="1"/>
    <col min="1274" max="1274" width="17.28515625" customWidth="1"/>
    <col min="1275" max="1275" width="11.7109375" customWidth="1"/>
    <col min="1276" max="1276" width="8.7109375" customWidth="1"/>
    <col min="1277" max="1277" width="18.7109375" customWidth="1"/>
    <col min="1278" max="1278" width="13.85546875" customWidth="1"/>
    <col min="1279" max="1279" width="13.42578125" customWidth="1"/>
    <col min="1280" max="1280" width="15.140625" customWidth="1"/>
    <col min="1281" max="1281" width="40.7109375" customWidth="1"/>
    <col min="1282" max="1282" width="20.42578125" customWidth="1"/>
    <col min="1283" max="1283" width="17.85546875" customWidth="1"/>
    <col min="1284" max="1284" width="16.7109375" customWidth="1"/>
    <col min="1285" max="1285" width="13.7109375" customWidth="1"/>
    <col min="1286" max="1286" width="14.28515625" customWidth="1"/>
    <col min="1287" max="1287" width="12.7109375" customWidth="1"/>
    <col min="1288" max="1288" width="56.85546875" customWidth="1"/>
    <col min="1289" max="1290" width="0" hidden="1" customWidth="1"/>
    <col min="1527" max="1527" width="4.7109375" customWidth="1"/>
    <col min="1528" max="1528" width="14.140625" customWidth="1"/>
    <col min="1529" max="1529" width="23.42578125" customWidth="1"/>
    <col min="1530" max="1530" width="17.28515625" customWidth="1"/>
    <col min="1531" max="1531" width="11.7109375" customWidth="1"/>
    <col min="1532" max="1532" width="8.7109375" customWidth="1"/>
    <col min="1533" max="1533" width="18.7109375" customWidth="1"/>
    <col min="1534" max="1534" width="13.85546875" customWidth="1"/>
    <col min="1535" max="1535" width="13.42578125" customWidth="1"/>
    <col min="1536" max="1536" width="15.140625" customWidth="1"/>
    <col min="1537" max="1537" width="40.7109375" customWidth="1"/>
    <col min="1538" max="1538" width="20.42578125" customWidth="1"/>
    <col min="1539" max="1539" width="17.85546875" customWidth="1"/>
    <col min="1540" max="1540" width="16.7109375" customWidth="1"/>
    <col min="1541" max="1541" width="13.7109375" customWidth="1"/>
    <col min="1542" max="1542" width="14.28515625" customWidth="1"/>
    <col min="1543" max="1543" width="12.7109375" customWidth="1"/>
    <col min="1544" max="1544" width="56.85546875" customWidth="1"/>
    <col min="1545" max="1546" width="0" hidden="1" customWidth="1"/>
    <col min="1783" max="1783" width="4.7109375" customWidth="1"/>
    <col min="1784" max="1784" width="14.140625" customWidth="1"/>
    <col min="1785" max="1785" width="23.42578125" customWidth="1"/>
    <col min="1786" max="1786" width="17.28515625" customWidth="1"/>
    <col min="1787" max="1787" width="11.7109375" customWidth="1"/>
    <col min="1788" max="1788" width="8.7109375" customWidth="1"/>
    <col min="1789" max="1789" width="18.7109375" customWidth="1"/>
    <col min="1790" max="1790" width="13.85546875" customWidth="1"/>
    <col min="1791" max="1791" width="13.42578125" customWidth="1"/>
    <col min="1792" max="1792" width="15.140625" customWidth="1"/>
    <col min="1793" max="1793" width="40.7109375" customWidth="1"/>
    <col min="1794" max="1794" width="20.42578125" customWidth="1"/>
    <col min="1795" max="1795" width="17.85546875" customWidth="1"/>
    <col min="1796" max="1796" width="16.7109375" customWidth="1"/>
    <col min="1797" max="1797" width="13.7109375" customWidth="1"/>
    <col min="1798" max="1798" width="14.28515625" customWidth="1"/>
    <col min="1799" max="1799" width="12.7109375" customWidth="1"/>
    <col min="1800" max="1800" width="56.85546875" customWidth="1"/>
    <col min="1801" max="1802" width="0" hidden="1" customWidth="1"/>
    <col min="2039" max="2039" width="4.7109375" customWidth="1"/>
    <col min="2040" max="2040" width="14.140625" customWidth="1"/>
    <col min="2041" max="2041" width="23.42578125" customWidth="1"/>
    <col min="2042" max="2042" width="17.28515625" customWidth="1"/>
    <col min="2043" max="2043" width="11.7109375" customWidth="1"/>
    <col min="2044" max="2044" width="8.7109375" customWidth="1"/>
    <col min="2045" max="2045" width="18.7109375" customWidth="1"/>
    <col min="2046" max="2046" width="13.85546875" customWidth="1"/>
    <col min="2047" max="2047" width="13.42578125" customWidth="1"/>
    <col min="2048" max="2048" width="15.140625" customWidth="1"/>
    <col min="2049" max="2049" width="40.7109375" customWidth="1"/>
    <col min="2050" max="2050" width="20.42578125" customWidth="1"/>
    <col min="2051" max="2051" width="17.85546875" customWidth="1"/>
    <col min="2052" max="2052" width="16.7109375" customWidth="1"/>
    <col min="2053" max="2053" width="13.7109375" customWidth="1"/>
    <col min="2054" max="2054" width="14.28515625" customWidth="1"/>
    <col min="2055" max="2055" width="12.7109375" customWidth="1"/>
    <col min="2056" max="2056" width="56.85546875" customWidth="1"/>
    <col min="2057" max="2058" width="0" hidden="1" customWidth="1"/>
    <col min="2295" max="2295" width="4.7109375" customWidth="1"/>
    <col min="2296" max="2296" width="14.140625" customWidth="1"/>
    <col min="2297" max="2297" width="23.42578125" customWidth="1"/>
    <col min="2298" max="2298" width="17.28515625" customWidth="1"/>
    <col min="2299" max="2299" width="11.7109375" customWidth="1"/>
    <col min="2300" max="2300" width="8.7109375" customWidth="1"/>
    <col min="2301" max="2301" width="18.7109375" customWidth="1"/>
    <col min="2302" max="2302" width="13.85546875" customWidth="1"/>
    <col min="2303" max="2303" width="13.42578125" customWidth="1"/>
    <col min="2304" max="2304" width="15.140625" customWidth="1"/>
    <col min="2305" max="2305" width="40.7109375" customWidth="1"/>
    <col min="2306" max="2306" width="20.42578125" customWidth="1"/>
    <col min="2307" max="2307" width="17.85546875" customWidth="1"/>
    <col min="2308" max="2308" width="16.7109375" customWidth="1"/>
    <col min="2309" max="2309" width="13.7109375" customWidth="1"/>
    <col min="2310" max="2310" width="14.28515625" customWidth="1"/>
    <col min="2311" max="2311" width="12.7109375" customWidth="1"/>
    <col min="2312" max="2312" width="56.85546875" customWidth="1"/>
    <col min="2313" max="2314" width="0" hidden="1" customWidth="1"/>
    <col min="2551" max="2551" width="4.7109375" customWidth="1"/>
    <col min="2552" max="2552" width="14.140625" customWidth="1"/>
    <col min="2553" max="2553" width="23.42578125" customWidth="1"/>
    <col min="2554" max="2554" width="17.28515625" customWidth="1"/>
    <col min="2555" max="2555" width="11.7109375" customWidth="1"/>
    <col min="2556" max="2556" width="8.7109375" customWidth="1"/>
    <col min="2557" max="2557" width="18.7109375" customWidth="1"/>
    <col min="2558" max="2558" width="13.85546875" customWidth="1"/>
    <col min="2559" max="2559" width="13.42578125" customWidth="1"/>
    <col min="2560" max="2560" width="15.140625" customWidth="1"/>
    <col min="2561" max="2561" width="40.7109375" customWidth="1"/>
    <col min="2562" max="2562" width="20.42578125" customWidth="1"/>
    <col min="2563" max="2563" width="17.85546875" customWidth="1"/>
    <col min="2564" max="2564" width="16.7109375" customWidth="1"/>
    <col min="2565" max="2565" width="13.7109375" customWidth="1"/>
    <col min="2566" max="2566" width="14.28515625" customWidth="1"/>
    <col min="2567" max="2567" width="12.7109375" customWidth="1"/>
    <col min="2568" max="2568" width="56.85546875" customWidth="1"/>
    <col min="2569" max="2570" width="0" hidden="1" customWidth="1"/>
    <col min="2807" max="2807" width="4.7109375" customWidth="1"/>
    <col min="2808" max="2808" width="14.140625" customWidth="1"/>
    <col min="2809" max="2809" width="23.42578125" customWidth="1"/>
    <col min="2810" max="2810" width="17.28515625" customWidth="1"/>
    <col min="2811" max="2811" width="11.7109375" customWidth="1"/>
    <col min="2812" max="2812" width="8.7109375" customWidth="1"/>
    <col min="2813" max="2813" width="18.7109375" customWidth="1"/>
    <col min="2814" max="2814" width="13.85546875" customWidth="1"/>
    <col min="2815" max="2815" width="13.42578125" customWidth="1"/>
    <col min="2816" max="2816" width="15.140625" customWidth="1"/>
    <col min="2817" max="2817" width="40.7109375" customWidth="1"/>
    <col min="2818" max="2818" width="20.42578125" customWidth="1"/>
    <col min="2819" max="2819" width="17.85546875" customWidth="1"/>
    <col min="2820" max="2820" width="16.7109375" customWidth="1"/>
    <col min="2821" max="2821" width="13.7109375" customWidth="1"/>
    <col min="2822" max="2822" width="14.28515625" customWidth="1"/>
    <col min="2823" max="2823" width="12.7109375" customWidth="1"/>
    <col min="2824" max="2824" width="56.85546875" customWidth="1"/>
    <col min="2825" max="2826" width="0" hidden="1" customWidth="1"/>
    <col min="3063" max="3063" width="4.7109375" customWidth="1"/>
    <col min="3064" max="3064" width="14.140625" customWidth="1"/>
    <col min="3065" max="3065" width="23.42578125" customWidth="1"/>
    <col min="3066" max="3066" width="17.28515625" customWidth="1"/>
    <col min="3067" max="3067" width="11.7109375" customWidth="1"/>
    <col min="3068" max="3068" width="8.7109375" customWidth="1"/>
    <col min="3069" max="3069" width="18.7109375" customWidth="1"/>
    <col min="3070" max="3070" width="13.85546875" customWidth="1"/>
    <col min="3071" max="3071" width="13.42578125" customWidth="1"/>
    <col min="3072" max="3072" width="15.140625" customWidth="1"/>
    <col min="3073" max="3073" width="40.7109375" customWidth="1"/>
    <col min="3074" max="3074" width="20.42578125" customWidth="1"/>
    <col min="3075" max="3075" width="17.85546875" customWidth="1"/>
    <col min="3076" max="3076" width="16.7109375" customWidth="1"/>
    <col min="3077" max="3077" width="13.7109375" customWidth="1"/>
    <col min="3078" max="3078" width="14.28515625" customWidth="1"/>
    <col min="3079" max="3079" width="12.7109375" customWidth="1"/>
    <col min="3080" max="3080" width="56.85546875" customWidth="1"/>
    <col min="3081" max="3082" width="0" hidden="1" customWidth="1"/>
    <col min="3319" max="3319" width="4.7109375" customWidth="1"/>
    <col min="3320" max="3320" width="14.140625" customWidth="1"/>
    <col min="3321" max="3321" width="23.42578125" customWidth="1"/>
    <col min="3322" max="3322" width="17.28515625" customWidth="1"/>
    <col min="3323" max="3323" width="11.7109375" customWidth="1"/>
    <col min="3324" max="3324" width="8.7109375" customWidth="1"/>
    <col min="3325" max="3325" width="18.7109375" customWidth="1"/>
    <col min="3326" max="3326" width="13.85546875" customWidth="1"/>
    <col min="3327" max="3327" width="13.42578125" customWidth="1"/>
    <col min="3328" max="3328" width="15.140625" customWidth="1"/>
    <col min="3329" max="3329" width="40.7109375" customWidth="1"/>
    <col min="3330" max="3330" width="20.42578125" customWidth="1"/>
    <col min="3331" max="3331" width="17.85546875" customWidth="1"/>
    <col min="3332" max="3332" width="16.7109375" customWidth="1"/>
    <col min="3333" max="3333" width="13.7109375" customWidth="1"/>
    <col min="3334" max="3334" width="14.28515625" customWidth="1"/>
    <col min="3335" max="3335" width="12.7109375" customWidth="1"/>
    <col min="3336" max="3336" width="56.85546875" customWidth="1"/>
    <col min="3337" max="3338" width="0" hidden="1" customWidth="1"/>
    <col min="3575" max="3575" width="4.7109375" customWidth="1"/>
    <col min="3576" max="3576" width="14.140625" customWidth="1"/>
    <col min="3577" max="3577" width="23.42578125" customWidth="1"/>
    <col min="3578" max="3578" width="17.28515625" customWidth="1"/>
    <col min="3579" max="3579" width="11.7109375" customWidth="1"/>
    <col min="3580" max="3580" width="8.7109375" customWidth="1"/>
    <col min="3581" max="3581" width="18.7109375" customWidth="1"/>
    <col min="3582" max="3582" width="13.85546875" customWidth="1"/>
    <col min="3583" max="3583" width="13.42578125" customWidth="1"/>
    <col min="3584" max="3584" width="15.140625" customWidth="1"/>
    <col min="3585" max="3585" width="40.7109375" customWidth="1"/>
    <col min="3586" max="3586" width="20.42578125" customWidth="1"/>
    <col min="3587" max="3587" width="17.85546875" customWidth="1"/>
    <col min="3588" max="3588" width="16.7109375" customWidth="1"/>
    <col min="3589" max="3589" width="13.7109375" customWidth="1"/>
    <col min="3590" max="3590" width="14.28515625" customWidth="1"/>
    <col min="3591" max="3591" width="12.7109375" customWidth="1"/>
    <col min="3592" max="3592" width="56.85546875" customWidth="1"/>
    <col min="3593" max="3594" width="0" hidden="1" customWidth="1"/>
    <col min="3831" max="3831" width="4.7109375" customWidth="1"/>
    <col min="3832" max="3832" width="14.140625" customWidth="1"/>
    <col min="3833" max="3833" width="23.42578125" customWidth="1"/>
    <col min="3834" max="3834" width="17.28515625" customWidth="1"/>
    <col min="3835" max="3835" width="11.7109375" customWidth="1"/>
    <col min="3836" max="3836" width="8.7109375" customWidth="1"/>
    <col min="3837" max="3837" width="18.7109375" customWidth="1"/>
    <col min="3838" max="3838" width="13.85546875" customWidth="1"/>
    <col min="3839" max="3839" width="13.42578125" customWidth="1"/>
    <col min="3840" max="3840" width="15.140625" customWidth="1"/>
    <col min="3841" max="3841" width="40.7109375" customWidth="1"/>
    <col min="3842" max="3842" width="20.42578125" customWidth="1"/>
    <col min="3843" max="3843" width="17.85546875" customWidth="1"/>
    <col min="3844" max="3844" width="16.7109375" customWidth="1"/>
    <col min="3845" max="3845" width="13.7109375" customWidth="1"/>
    <col min="3846" max="3846" width="14.28515625" customWidth="1"/>
    <col min="3847" max="3847" width="12.7109375" customWidth="1"/>
    <col min="3848" max="3848" width="56.85546875" customWidth="1"/>
    <col min="3849" max="3850" width="0" hidden="1" customWidth="1"/>
    <col min="4087" max="4087" width="4.7109375" customWidth="1"/>
    <col min="4088" max="4088" width="14.140625" customWidth="1"/>
    <col min="4089" max="4089" width="23.42578125" customWidth="1"/>
    <col min="4090" max="4090" width="17.28515625" customWidth="1"/>
    <col min="4091" max="4091" width="11.7109375" customWidth="1"/>
    <col min="4092" max="4092" width="8.7109375" customWidth="1"/>
    <col min="4093" max="4093" width="18.7109375" customWidth="1"/>
    <col min="4094" max="4094" width="13.85546875" customWidth="1"/>
    <col min="4095" max="4095" width="13.42578125" customWidth="1"/>
    <col min="4096" max="4096" width="15.140625" customWidth="1"/>
    <col min="4097" max="4097" width="40.7109375" customWidth="1"/>
    <col min="4098" max="4098" width="20.42578125" customWidth="1"/>
    <col min="4099" max="4099" width="17.85546875" customWidth="1"/>
    <col min="4100" max="4100" width="16.7109375" customWidth="1"/>
    <col min="4101" max="4101" width="13.7109375" customWidth="1"/>
    <col min="4102" max="4102" width="14.28515625" customWidth="1"/>
    <col min="4103" max="4103" width="12.7109375" customWidth="1"/>
    <col min="4104" max="4104" width="56.85546875" customWidth="1"/>
    <col min="4105" max="4106" width="0" hidden="1" customWidth="1"/>
    <col min="4343" max="4343" width="4.7109375" customWidth="1"/>
    <col min="4344" max="4344" width="14.140625" customWidth="1"/>
    <col min="4345" max="4345" width="23.42578125" customWidth="1"/>
    <col min="4346" max="4346" width="17.28515625" customWidth="1"/>
    <col min="4347" max="4347" width="11.7109375" customWidth="1"/>
    <col min="4348" max="4348" width="8.7109375" customWidth="1"/>
    <col min="4349" max="4349" width="18.7109375" customWidth="1"/>
    <col min="4350" max="4350" width="13.85546875" customWidth="1"/>
    <col min="4351" max="4351" width="13.42578125" customWidth="1"/>
    <col min="4352" max="4352" width="15.140625" customWidth="1"/>
    <col min="4353" max="4353" width="40.7109375" customWidth="1"/>
    <col min="4354" max="4354" width="20.42578125" customWidth="1"/>
    <col min="4355" max="4355" width="17.85546875" customWidth="1"/>
    <col min="4356" max="4356" width="16.7109375" customWidth="1"/>
    <col min="4357" max="4357" width="13.7109375" customWidth="1"/>
    <col min="4358" max="4358" width="14.28515625" customWidth="1"/>
    <col min="4359" max="4359" width="12.7109375" customWidth="1"/>
    <col min="4360" max="4360" width="56.85546875" customWidth="1"/>
    <col min="4361" max="4362" width="0" hidden="1" customWidth="1"/>
    <col min="4599" max="4599" width="4.7109375" customWidth="1"/>
    <col min="4600" max="4600" width="14.140625" customWidth="1"/>
    <col min="4601" max="4601" width="23.42578125" customWidth="1"/>
    <col min="4602" max="4602" width="17.28515625" customWidth="1"/>
    <col min="4603" max="4603" width="11.7109375" customWidth="1"/>
    <col min="4604" max="4604" width="8.7109375" customWidth="1"/>
    <col min="4605" max="4605" width="18.7109375" customWidth="1"/>
    <col min="4606" max="4606" width="13.85546875" customWidth="1"/>
    <col min="4607" max="4607" width="13.42578125" customWidth="1"/>
    <col min="4608" max="4608" width="15.140625" customWidth="1"/>
    <col min="4609" max="4609" width="40.7109375" customWidth="1"/>
    <col min="4610" max="4610" width="20.42578125" customWidth="1"/>
    <col min="4611" max="4611" width="17.85546875" customWidth="1"/>
    <col min="4612" max="4612" width="16.7109375" customWidth="1"/>
    <col min="4613" max="4613" width="13.7109375" customWidth="1"/>
    <col min="4614" max="4614" width="14.28515625" customWidth="1"/>
    <col min="4615" max="4615" width="12.7109375" customWidth="1"/>
    <col min="4616" max="4616" width="56.85546875" customWidth="1"/>
    <col min="4617" max="4618" width="0" hidden="1" customWidth="1"/>
    <col min="4855" max="4855" width="4.7109375" customWidth="1"/>
    <col min="4856" max="4856" width="14.140625" customWidth="1"/>
    <col min="4857" max="4857" width="23.42578125" customWidth="1"/>
    <col min="4858" max="4858" width="17.28515625" customWidth="1"/>
    <col min="4859" max="4859" width="11.7109375" customWidth="1"/>
    <col min="4860" max="4860" width="8.7109375" customWidth="1"/>
    <col min="4861" max="4861" width="18.7109375" customWidth="1"/>
    <col min="4862" max="4862" width="13.85546875" customWidth="1"/>
    <col min="4863" max="4863" width="13.42578125" customWidth="1"/>
    <col min="4864" max="4864" width="15.140625" customWidth="1"/>
    <col min="4865" max="4865" width="40.7109375" customWidth="1"/>
    <col min="4866" max="4866" width="20.42578125" customWidth="1"/>
    <col min="4867" max="4867" width="17.85546875" customWidth="1"/>
    <col min="4868" max="4868" width="16.7109375" customWidth="1"/>
    <col min="4869" max="4869" width="13.7109375" customWidth="1"/>
    <col min="4870" max="4870" width="14.28515625" customWidth="1"/>
    <col min="4871" max="4871" width="12.7109375" customWidth="1"/>
    <col min="4872" max="4872" width="56.85546875" customWidth="1"/>
    <col min="4873" max="4874" width="0" hidden="1" customWidth="1"/>
    <col min="5111" max="5111" width="4.7109375" customWidth="1"/>
    <col min="5112" max="5112" width="14.140625" customWidth="1"/>
    <col min="5113" max="5113" width="23.42578125" customWidth="1"/>
    <col min="5114" max="5114" width="17.28515625" customWidth="1"/>
    <col min="5115" max="5115" width="11.7109375" customWidth="1"/>
    <col min="5116" max="5116" width="8.7109375" customWidth="1"/>
    <col min="5117" max="5117" width="18.7109375" customWidth="1"/>
    <col min="5118" max="5118" width="13.85546875" customWidth="1"/>
    <col min="5119" max="5119" width="13.42578125" customWidth="1"/>
    <col min="5120" max="5120" width="15.140625" customWidth="1"/>
    <col min="5121" max="5121" width="40.7109375" customWidth="1"/>
    <col min="5122" max="5122" width="20.42578125" customWidth="1"/>
    <col min="5123" max="5123" width="17.85546875" customWidth="1"/>
    <col min="5124" max="5124" width="16.7109375" customWidth="1"/>
    <col min="5125" max="5125" width="13.7109375" customWidth="1"/>
    <col min="5126" max="5126" width="14.28515625" customWidth="1"/>
    <col min="5127" max="5127" width="12.7109375" customWidth="1"/>
    <col min="5128" max="5128" width="56.85546875" customWidth="1"/>
    <col min="5129" max="5130" width="0" hidden="1" customWidth="1"/>
    <col min="5367" max="5367" width="4.7109375" customWidth="1"/>
    <col min="5368" max="5368" width="14.140625" customWidth="1"/>
    <col min="5369" max="5369" width="23.42578125" customWidth="1"/>
    <col min="5370" max="5370" width="17.28515625" customWidth="1"/>
    <col min="5371" max="5371" width="11.7109375" customWidth="1"/>
    <col min="5372" max="5372" width="8.7109375" customWidth="1"/>
    <col min="5373" max="5373" width="18.7109375" customWidth="1"/>
    <col min="5374" max="5374" width="13.85546875" customWidth="1"/>
    <col min="5375" max="5375" width="13.42578125" customWidth="1"/>
    <col min="5376" max="5376" width="15.140625" customWidth="1"/>
    <col min="5377" max="5377" width="40.7109375" customWidth="1"/>
    <col min="5378" max="5378" width="20.42578125" customWidth="1"/>
    <col min="5379" max="5379" width="17.85546875" customWidth="1"/>
    <col min="5380" max="5380" width="16.7109375" customWidth="1"/>
    <col min="5381" max="5381" width="13.7109375" customWidth="1"/>
    <col min="5382" max="5382" width="14.28515625" customWidth="1"/>
    <col min="5383" max="5383" width="12.7109375" customWidth="1"/>
    <col min="5384" max="5384" width="56.85546875" customWidth="1"/>
    <col min="5385" max="5386" width="0" hidden="1" customWidth="1"/>
    <col min="5623" max="5623" width="4.7109375" customWidth="1"/>
    <col min="5624" max="5624" width="14.140625" customWidth="1"/>
    <col min="5625" max="5625" width="23.42578125" customWidth="1"/>
    <col min="5626" max="5626" width="17.28515625" customWidth="1"/>
    <col min="5627" max="5627" width="11.7109375" customWidth="1"/>
    <col min="5628" max="5628" width="8.7109375" customWidth="1"/>
    <col min="5629" max="5629" width="18.7109375" customWidth="1"/>
    <col min="5630" max="5630" width="13.85546875" customWidth="1"/>
    <col min="5631" max="5631" width="13.42578125" customWidth="1"/>
    <col min="5632" max="5632" width="15.140625" customWidth="1"/>
    <col min="5633" max="5633" width="40.7109375" customWidth="1"/>
    <col min="5634" max="5634" width="20.42578125" customWidth="1"/>
    <col min="5635" max="5635" width="17.85546875" customWidth="1"/>
    <col min="5636" max="5636" width="16.7109375" customWidth="1"/>
    <col min="5637" max="5637" width="13.7109375" customWidth="1"/>
    <col min="5638" max="5638" width="14.28515625" customWidth="1"/>
    <col min="5639" max="5639" width="12.7109375" customWidth="1"/>
    <col min="5640" max="5640" width="56.85546875" customWidth="1"/>
    <col min="5641" max="5642" width="0" hidden="1" customWidth="1"/>
    <col min="5879" max="5879" width="4.7109375" customWidth="1"/>
    <col min="5880" max="5880" width="14.140625" customWidth="1"/>
    <col min="5881" max="5881" width="23.42578125" customWidth="1"/>
    <col min="5882" max="5882" width="17.28515625" customWidth="1"/>
    <col min="5883" max="5883" width="11.7109375" customWidth="1"/>
    <col min="5884" max="5884" width="8.7109375" customWidth="1"/>
    <col min="5885" max="5885" width="18.7109375" customWidth="1"/>
    <col min="5886" max="5886" width="13.85546875" customWidth="1"/>
    <col min="5887" max="5887" width="13.42578125" customWidth="1"/>
    <col min="5888" max="5888" width="15.140625" customWidth="1"/>
    <col min="5889" max="5889" width="40.7109375" customWidth="1"/>
    <col min="5890" max="5890" width="20.42578125" customWidth="1"/>
    <col min="5891" max="5891" width="17.85546875" customWidth="1"/>
    <col min="5892" max="5892" width="16.7109375" customWidth="1"/>
    <col min="5893" max="5893" width="13.7109375" customWidth="1"/>
    <col min="5894" max="5894" width="14.28515625" customWidth="1"/>
    <col min="5895" max="5895" width="12.7109375" customWidth="1"/>
    <col min="5896" max="5896" width="56.85546875" customWidth="1"/>
    <col min="5897" max="5898" width="0" hidden="1" customWidth="1"/>
    <col min="6135" max="6135" width="4.7109375" customWidth="1"/>
    <col min="6136" max="6136" width="14.140625" customWidth="1"/>
    <col min="6137" max="6137" width="23.42578125" customWidth="1"/>
    <col min="6138" max="6138" width="17.28515625" customWidth="1"/>
    <col min="6139" max="6139" width="11.7109375" customWidth="1"/>
    <col min="6140" max="6140" width="8.7109375" customWidth="1"/>
    <col min="6141" max="6141" width="18.7109375" customWidth="1"/>
    <col min="6142" max="6142" width="13.85546875" customWidth="1"/>
    <col min="6143" max="6143" width="13.42578125" customWidth="1"/>
    <col min="6144" max="6144" width="15.140625" customWidth="1"/>
    <col min="6145" max="6145" width="40.7109375" customWidth="1"/>
    <col min="6146" max="6146" width="20.42578125" customWidth="1"/>
    <col min="6147" max="6147" width="17.85546875" customWidth="1"/>
    <col min="6148" max="6148" width="16.7109375" customWidth="1"/>
    <col min="6149" max="6149" width="13.7109375" customWidth="1"/>
    <col min="6150" max="6150" width="14.28515625" customWidth="1"/>
    <col min="6151" max="6151" width="12.7109375" customWidth="1"/>
    <col min="6152" max="6152" width="56.85546875" customWidth="1"/>
    <col min="6153" max="6154" width="0" hidden="1" customWidth="1"/>
    <col min="6391" max="6391" width="4.7109375" customWidth="1"/>
    <col min="6392" max="6392" width="14.140625" customWidth="1"/>
    <col min="6393" max="6393" width="23.42578125" customWidth="1"/>
    <col min="6394" max="6394" width="17.28515625" customWidth="1"/>
    <col min="6395" max="6395" width="11.7109375" customWidth="1"/>
    <col min="6396" max="6396" width="8.7109375" customWidth="1"/>
    <col min="6397" max="6397" width="18.7109375" customWidth="1"/>
    <col min="6398" max="6398" width="13.85546875" customWidth="1"/>
    <col min="6399" max="6399" width="13.42578125" customWidth="1"/>
    <col min="6400" max="6400" width="15.140625" customWidth="1"/>
    <col min="6401" max="6401" width="40.7109375" customWidth="1"/>
    <col min="6402" max="6402" width="20.42578125" customWidth="1"/>
    <col min="6403" max="6403" width="17.85546875" customWidth="1"/>
    <col min="6404" max="6404" width="16.7109375" customWidth="1"/>
    <col min="6405" max="6405" width="13.7109375" customWidth="1"/>
    <col min="6406" max="6406" width="14.28515625" customWidth="1"/>
    <col min="6407" max="6407" width="12.7109375" customWidth="1"/>
    <col min="6408" max="6408" width="56.85546875" customWidth="1"/>
    <col min="6409" max="6410" width="0" hidden="1" customWidth="1"/>
    <col min="6647" max="6647" width="4.7109375" customWidth="1"/>
    <col min="6648" max="6648" width="14.140625" customWidth="1"/>
    <col min="6649" max="6649" width="23.42578125" customWidth="1"/>
    <col min="6650" max="6650" width="17.28515625" customWidth="1"/>
    <col min="6651" max="6651" width="11.7109375" customWidth="1"/>
    <col min="6652" max="6652" width="8.7109375" customWidth="1"/>
    <col min="6653" max="6653" width="18.7109375" customWidth="1"/>
    <col min="6654" max="6654" width="13.85546875" customWidth="1"/>
    <col min="6655" max="6655" width="13.42578125" customWidth="1"/>
    <col min="6656" max="6656" width="15.140625" customWidth="1"/>
    <col min="6657" max="6657" width="40.7109375" customWidth="1"/>
    <col min="6658" max="6658" width="20.42578125" customWidth="1"/>
    <col min="6659" max="6659" width="17.85546875" customWidth="1"/>
    <col min="6660" max="6660" width="16.7109375" customWidth="1"/>
    <col min="6661" max="6661" width="13.7109375" customWidth="1"/>
    <col min="6662" max="6662" width="14.28515625" customWidth="1"/>
    <col min="6663" max="6663" width="12.7109375" customWidth="1"/>
    <col min="6664" max="6664" width="56.85546875" customWidth="1"/>
    <col min="6665" max="6666" width="0" hidden="1" customWidth="1"/>
    <col min="6903" max="6903" width="4.7109375" customWidth="1"/>
    <col min="6904" max="6904" width="14.140625" customWidth="1"/>
    <col min="6905" max="6905" width="23.42578125" customWidth="1"/>
    <col min="6906" max="6906" width="17.28515625" customWidth="1"/>
    <col min="6907" max="6907" width="11.7109375" customWidth="1"/>
    <col min="6908" max="6908" width="8.7109375" customWidth="1"/>
    <col min="6909" max="6909" width="18.7109375" customWidth="1"/>
    <col min="6910" max="6910" width="13.85546875" customWidth="1"/>
    <col min="6911" max="6911" width="13.42578125" customWidth="1"/>
    <col min="6912" max="6912" width="15.140625" customWidth="1"/>
    <col min="6913" max="6913" width="40.7109375" customWidth="1"/>
    <col min="6914" max="6914" width="20.42578125" customWidth="1"/>
    <col min="6915" max="6915" width="17.85546875" customWidth="1"/>
    <col min="6916" max="6916" width="16.7109375" customWidth="1"/>
    <col min="6917" max="6917" width="13.7109375" customWidth="1"/>
    <col min="6918" max="6918" width="14.28515625" customWidth="1"/>
    <col min="6919" max="6919" width="12.7109375" customWidth="1"/>
    <col min="6920" max="6920" width="56.85546875" customWidth="1"/>
    <col min="6921" max="6922" width="0" hidden="1" customWidth="1"/>
    <col min="7159" max="7159" width="4.7109375" customWidth="1"/>
    <col min="7160" max="7160" width="14.140625" customWidth="1"/>
    <col min="7161" max="7161" width="23.42578125" customWidth="1"/>
    <col min="7162" max="7162" width="17.28515625" customWidth="1"/>
    <col min="7163" max="7163" width="11.7109375" customWidth="1"/>
    <col min="7164" max="7164" width="8.7109375" customWidth="1"/>
    <col min="7165" max="7165" width="18.7109375" customWidth="1"/>
    <col min="7166" max="7166" width="13.85546875" customWidth="1"/>
    <col min="7167" max="7167" width="13.42578125" customWidth="1"/>
    <col min="7168" max="7168" width="15.140625" customWidth="1"/>
    <col min="7169" max="7169" width="40.7109375" customWidth="1"/>
    <col min="7170" max="7170" width="20.42578125" customWidth="1"/>
    <col min="7171" max="7171" width="17.85546875" customWidth="1"/>
    <col min="7172" max="7172" width="16.7109375" customWidth="1"/>
    <col min="7173" max="7173" width="13.7109375" customWidth="1"/>
    <col min="7174" max="7174" width="14.28515625" customWidth="1"/>
    <col min="7175" max="7175" width="12.7109375" customWidth="1"/>
    <col min="7176" max="7176" width="56.85546875" customWidth="1"/>
    <col min="7177" max="7178" width="0" hidden="1" customWidth="1"/>
    <col min="7415" max="7415" width="4.7109375" customWidth="1"/>
    <col min="7416" max="7416" width="14.140625" customWidth="1"/>
    <col min="7417" max="7417" width="23.42578125" customWidth="1"/>
    <col min="7418" max="7418" width="17.28515625" customWidth="1"/>
    <col min="7419" max="7419" width="11.7109375" customWidth="1"/>
    <col min="7420" max="7420" width="8.7109375" customWidth="1"/>
    <col min="7421" max="7421" width="18.7109375" customWidth="1"/>
    <col min="7422" max="7422" width="13.85546875" customWidth="1"/>
    <col min="7423" max="7423" width="13.42578125" customWidth="1"/>
    <col min="7424" max="7424" width="15.140625" customWidth="1"/>
    <col min="7425" max="7425" width="40.7109375" customWidth="1"/>
    <col min="7426" max="7426" width="20.42578125" customWidth="1"/>
    <col min="7427" max="7427" width="17.85546875" customWidth="1"/>
    <col min="7428" max="7428" width="16.7109375" customWidth="1"/>
    <col min="7429" max="7429" width="13.7109375" customWidth="1"/>
    <col min="7430" max="7430" width="14.28515625" customWidth="1"/>
    <col min="7431" max="7431" width="12.7109375" customWidth="1"/>
    <col min="7432" max="7432" width="56.85546875" customWidth="1"/>
    <col min="7433" max="7434" width="0" hidden="1" customWidth="1"/>
    <col min="7671" max="7671" width="4.7109375" customWidth="1"/>
    <col min="7672" max="7672" width="14.140625" customWidth="1"/>
    <col min="7673" max="7673" width="23.42578125" customWidth="1"/>
    <col min="7674" max="7674" width="17.28515625" customWidth="1"/>
    <col min="7675" max="7675" width="11.7109375" customWidth="1"/>
    <col min="7676" max="7676" width="8.7109375" customWidth="1"/>
    <col min="7677" max="7677" width="18.7109375" customWidth="1"/>
    <col min="7678" max="7678" width="13.85546875" customWidth="1"/>
    <col min="7679" max="7679" width="13.42578125" customWidth="1"/>
    <col min="7680" max="7680" width="15.140625" customWidth="1"/>
    <col min="7681" max="7681" width="40.7109375" customWidth="1"/>
    <col min="7682" max="7682" width="20.42578125" customWidth="1"/>
    <col min="7683" max="7683" width="17.85546875" customWidth="1"/>
    <col min="7684" max="7684" width="16.7109375" customWidth="1"/>
    <col min="7685" max="7685" width="13.7109375" customWidth="1"/>
    <col min="7686" max="7686" width="14.28515625" customWidth="1"/>
    <col min="7687" max="7687" width="12.7109375" customWidth="1"/>
    <col min="7688" max="7688" width="56.85546875" customWidth="1"/>
    <col min="7689" max="7690" width="0" hidden="1" customWidth="1"/>
    <col min="7927" max="7927" width="4.7109375" customWidth="1"/>
    <col min="7928" max="7928" width="14.140625" customWidth="1"/>
    <col min="7929" max="7929" width="23.42578125" customWidth="1"/>
    <col min="7930" max="7930" width="17.28515625" customWidth="1"/>
    <col min="7931" max="7931" width="11.7109375" customWidth="1"/>
    <col min="7932" max="7932" width="8.7109375" customWidth="1"/>
    <col min="7933" max="7933" width="18.7109375" customWidth="1"/>
    <col min="7934" max="7934" width="13.85546875" customWidth="1"/>
    <col min="7935" max="7935" width="13.42578125" customWidth="1"/>
    <col min="7936" max="7936" width="15.140625" customWidth="1"/>
    <col min="7937" max="7937" width="40.7109375" customWidth="1"/>
    <col min="7938" max="7938" width="20.42578125" customWidth="1"/>
    <col min="7939" max="7939" width="17.85546875" customWidth="1"/>
    <col min="7940" max="7940" width="16.7109375" customWidth="1"/>
    <col min="7941" max="7941" width="13.7109375" customWidth="1"/>
    <col min="7942" max="7942" width="14.28515625" customWidth="1"/>
    <col min="7943" max="7943" width="12.7109375" customWidth="1"/>
    <col min="7944" max="7944" width="56.85546875" customWidth="1"/>
    <col min="7945" max="7946" width="0" hidden="1" customWidth="1"/>
    <col min="8183" max="8183" width="4.7109375" customWidth="1"/>
    <col min="8184" max="8184" width="14.140625" customWidth="1"/>
    <col min="8185" max="8185" width="23.42578125" customWidth="1"/>
    <col min="8186" max="8186" width="17.28515625" customWidth="1"/>
    <col min="8187" max="8187" width="11.7109375" customWidth="1"/>
    <col min="8188" max="8188" width="8.7109375" customWidth="1"/>
    <col min="8189" max="8189" width="18.7109375" customWidth="1"/>
    <col min="8190" max="8190" width="13.85546875" customWidth="1"/>
    <col min="8191" max="8191" width="13.42578125" customWidth="1"/>
    <col min="8192" max="8192" width="15.140625" customWidth="1"/>
    <col min="8193" max="8193" width="40.7109375" customWidth="1"/>
    <col min="8194" max="8194" width="20.42578125" customWidth="1"/>
    <col min="8195" max="8195" width="17.85546875" customWidth="1"/>
    <col min="8196" max="8196" width="16.7109375" customWidth="1"/>
    <col min="8197" max="8197" width="13.7109375" customWidth="1"/>
    <col min="8198" max="8198" width="14.28515625" customWidth="1"/>
    <col min="8199" max="8199" width="12.7109375" customWidth="1"/>
    <col min="8200" max="8200" width="56.85546875" customWidth="1"/>
    <col min="8201" max="8202" width="0" hidden="1" customWidth="1"/>
    <col min="8439" max="8439" width="4.7109375" customWidth="1"/>
    <col min="8440" max="8440" width="14.140625" customWidth="1"/>
    <col min="8441" max="8441" width="23.42578125" customWidth="1"/>
    <col min="8442" max="8442" width="17.28515625" customWidth="1"/>
    <col min="8443" max="8443" width="11.7109375" customWidth="1"/>
    <col min="8444" max="8444" width="8.7109375" customWidth="1"/>
    <col min="8445" max="8445" width="18.7109375" customWidth="1"/>
    <col min="8446" max="8446" width="13.85546875" customWidth="1"/>
    <col min="8447" max="8447" width="13.42578125" customWidth="1"/>
    <col min="8448" max="8448" width="15.140625" customWidth="1"/>
    <col min="8449" max="8449" width="40.7109375" customWidth="1"/>
    <col min="8450" max="8450" width="20.42578125" customWidth="1"/>
    <col min="8451" max="8451" width="17.85546875" customWidth="1"/>
    <col min="8452" max="8452" width="16.7109375" customWidth="1"/>
    <col min="8453" max="8453" width="13.7109375" customWidth="1"/>
    <col min="8454" max="8454" width="14.28515625" customWidth="1"/>
    <col min="8455" max="8455" width="12.7109375" customWidth="1"/>
    <col min="8456" max="8456" width="56.85546875" customWidth="1"/>
    <col min="8457" max="8458" width="0" hidden="1" customWidth="1"/>
    <col min="8695" max="8695" width="4.7109375" customWidth="1"/>
    <col min="8696" max="8696" width="14.140625" customWidth="1"/>
    <col min="8697" max="8697" width="23.42578125" customWidth="1"/>
    <col min="8698" max="8698" width="17.28515625" customWidth="1"/>
    <col min="8699" max="8699" width="11.7109375" customWidth="1"/>
    <col min="8700" max="8700" width="8.7109375" customWidth="1"/>
    <col min="8701" max="8701" width="18.7109375" customWidth="1"/>
    <col min="8702" max="8702" width="13.85546875" customWidth="1"/>
    <col min="8703" max="8703" width="13.42578125" customWidth="1"/>
    <col min="8704" max="8704" width="15.140625" customWidth="1"/>
    <col min="8705" max="8705" width="40.7109375" customWidth="1"/>
    <col min="8706" max="8706" width="20.42578125" customWidth="1"/>
    <col min="8707" max="8707" width="17.85546875" customWidth="1"/>
    <col min="8708" max="8708" width="16.7109375" customWidth="1"/>
    <col min="8709" max="8709" width="13.7109375" customWidth="1"/>
    <col min="8710" max="8710" width="14.28515625" customWidth="1"/>
    <col min="8711" max="8711" width="12.7109375" customWidth="1"/>
    <col min="8712" max="8712" width="56.85546875" customWidth="1"/>
    <col min="8713" max="8714" width="0" hidden="1" customWidth="1"/>
    <col min="8951" max="8951" width="4.7109375" customWidth="1"/>
    <col min="8952" max="8952" width="14.140625" customWidth="1"/>
    <col min="8953" max="8953" width="23.42578125" customWidth="1"/>
    <col min="8954" max="8954" width="17.28515625" customWidth="1"/>
    <col min="8955" max="8955" width="11.7109375" customWidth="1"/>
    <col min="8956" max="8956" width="8.7109375" customWidth="1"/>
    <col min="8957" max="8957" width="18.7109375" customWidth="1"/>
    <col min="8958" max="8958" width="13.85546875" customWidth="1"/>
    <col min="8959" max="8959" width="13.42578125" customWidth="1"/>
    <col min="8960" max="8960" width="15.140625" customWidth="1"/>
    <col min="8961" max="8961" width="40.7109375" customWidth="1"/>
    <col min="8962" max="8962" width="20.42578125" customWidth="1"/>
    <col min="8963" max="8963" width="17.85546875" customWidth="1"/>
    <col min="8964" max="8964" width="16.7109375" customWidth="1"/>
    <col min="8965" max="8965" width="13.7109375" customWidth="1"/>
    <col min="8966" max="8966" width="14.28515625" customWidth="1"/>
    <col min="8967" max="8967" width="12.7109375" customWidth="1"/>
    <col min="8968" max="8968" width="56.85546875" customWidth="1"/>
    <col min="8969" max="8970" width="0" hidden="1" customWidth="1"/>
    <col min="9207" max="9207" width="4.7109375" customWidth="1"/>
    <col min="9208" max="9208" width="14.140625" customWidth="1"/>
    <col min="9209" max="9209" width="23.42578125" customWidth="1"/>
    <col min="9210" max="9210" width="17.28515625" customWidth="1"/>
    <col min="9211" max="9211" width="11.7109375" customWidth="1"/>
    <col min="9212" max="9212" width="8.7109375" customWidth="1"/>
    <col min="9213" max="9213" width="18.7109375" customWidth="1"/>
    <col min="9214" max="9214" width="13.85546875" customWidth="1"/>
    <col min="9215" max="9215" width="13.42578125" customWidth="1"/>
    <col min="9216" max="9216" width="15.140625" customWidth="1"/>
    <col min="9217" max="9217" width="40.7109375" customWidth="1"/>
    <col min="9218" max="9218" width="20.42578125" customWidth="1"/>
    <col min="9219" max="9219" width="17.85546875" customWidth="1"/>
    <col min="9220" max="9220" width="16.7109375" customWidth="1"/>
    <col min="9221" max="9221" width="13.7109375" customWidth="1"/>
    <col min="9222" max="9222" width="14.28515625" customWidth="1"/>
    <col min="9223" max="9223" width="12.7109375" customWidth="1"/>
    <col min="9224" max="9224" width="56.85546875" customWidth="1"/>
    <col min="9225" max="9226" width="0" hidden="1" customWidth="1"/>
    <col min="9463" max="9463" width="4.7109375" customWidth="1"/>
    <col min="9464" max="9464" width="14.140625" customWidth="1"/>
    <col min="9465" max="9465" width="23.42578125" customWidth="1"/>
    <col min="9466" max="9466" width="17.28515625" customWidth="1"/>
    <col min="9467" max="9467" width="11.7109375" customWidth="1"/>
    <col min="9468" max="9468" width="8.7109375" customWidth="1"/>
    <col min="9469" max="9469" width="18.7109375" customWidth="1"/>
    <col min="9470" max="9470" width="13.85546875" customWidth="1"/>
    <col min="9471" max="9471" width="13.42578125" customWidth="1"/>
    <col min="9472" max="9472" width="15.140625" customWidth="1"/>
    <col min="9473" max="9473" width="40.7109375" customWidth="1"/>
    <col min="9474" max="9474" width="20.42578125" customWidth="1"/>
    <col min="9475" max="9475" width="17.85546875" customWidth="1"/>
    <col min="9476" max="9476" width="16.7109375" customWidth="1"/>
    <col min="9477" max="9477" width="13.7109375" customWidth="1"/>
    <col min="9478" max="9478" width="14.28515625" customWidth="1"/>
    <col min="9479" max="9479" width="12.7109375" customWidth="1"/>
    <col min="9480" max="9480" width="56.85546875" customWidth="1"/>
    <col min="9481" max="9482" width="0" hidden="1" customWidth="1"/>
    <col min="9719" max="9719" width="4.7109375" customWidth="1"/>
    <col min="9720" max="9720" width="14.140625" customWidth="1"/>
    <col min="9721" max="9721" width="23.42578125" customWidth="1"/>
    <col min="9722" max="9722" width="17.28515625" customWidth="1"/>
    <col min="9723" max="9723" width="11.7109375" customWidth="1"/>
    <col min="9724" max="9724" width="8.7109375" customWidth="1"/>
    <col min="9725" max="9725" width="18.7109375" customWidth="1"/>
    <col min="9726" max="9726" width="13.85546875" customWidth="1"/>
    <col min="9727" max="9727" width="13.42578125" customWidth="1"/>
    <col min="9728" max="9728" width="15.140625" customWidth="1"/>
    <col min="9729" max="9729" width="40.7109375" customWidth="1"/>
    <col min="9730" max="9730" width="20.42578125" customWidth="1"/>
    <col min="9731" max="9731" width="17.85546875" customWidth="1"/>
    <col min="9732" max="9732" width="16.7109375" customWidth="1"/>
    <col min="9733" max="9733" width="13.7109375" customWidth="1"/>
    <col min="9734" max="9734" width="14.28515625" customWidth="1"/>
    <col min="9735" max="9735" width="12.7109375" customWidth="1"/>
    <col min="9736" max="9736" width="56.85546875" customWidth="1"/>
    <col min="9737" max="9738" width="0" hidden="1" customWidth="1"/>
    <col min="9975" max="9975" width="4.7109375" customWidth="1"/>
    <col min="9976" max="9976" width="14.140625" customWidth="1"/>
    <col min="9977" max="9977" width="23.42578125" customWidth="1"/>
    <col min="9978" max="9978" width="17.28515625" customWidth="1"/>
    <col min="9979" max="9979" width="11.7109375" customWidth="1"/>
    <col min="9980" max="9980" width="8.7109375" customWidth="1"/>
    <col min="9981" max="9981" width="18.7109375" customWidth="1"/>
    <col min="9982" max="9982" width="13.85546875" customWidth="1"/>
    <col min="9983" max="9983" width="13.42578125" customWidth="1"/>
    <col min="9984" max="9984" width="15.140625" customWidth="1"/>
    <col min="9985" max="9985" width="40.7109375" customWidth="1"/>
    <col min="9986" max="9986" width="20.42578125" customWidth="1"/>
    <col min="9987" max="9987" width="17.85546875" customWidth="1"/>
    <col min="9988" max="9988" width="16.7109375" customWidth="1"/>
    <col min="9989" max="9989" width="13.7109375" customWidth="1"/>
    <col min="9990" max="9990" width="14.28515625" customWidth="1"/>
    <col min="9991" max="9991" width="12.7109375" customWidth="1"/>
    <col min="9992" max="9992" width="56.85546875" customWidth="1"/>
    <col min="9993" max="9994" width="0" hidden="1" customWidth="1"/>
    <col min="10231" max="10231" width="4.7109375" customWidth="1"/>
    <col min="10232" max="10232" width="14.140625" customWidth="1"/>
    <col min="10233" max="10233" width="23.42578125" customWidth="1"/>
    <col min="10234" max="10234" width="17.28515625" customWidth="1"/>
    <col min="10235" max="10235" width="11.7109375" customWidth="1"/>
    <col min="10236" max="10236" width="8.7109375" customWidth="1"/>
    <col min="10237" max="10237" width="18.7109375" customWidth="1"/>
    <col min="10238" max="10238" width="13.85546875" customWidth="1"/>
    <col min="10239" max="10239" width="13.42578125" customWidth="1"/>
    <col min="10240" max="10240" width="15.140625" customWidth="1"/>
    <col min="10241" max="10241" width="40.7109375" customWidth="1"/>
    <col min="10242" max="10242" width="20.42578125" customWidth="1"/>
    <col min="10243" max="10243" width="17.85546875" customWidth="1"/>
    <col min="10244" max="10244" width="16.7109375" customWidth="1"/>
    <col min="10245" max="10245" width="13.7109375" customWidth="1"/>
    <col min="10246" max="10246" width="14.28515625" customWidth="1"/>
    <col min="10247" max="10247" width="12.7109375" customWidth="1"/>
    <col min="10248" max="10248" width="56.85546875" customWidth="1"/>
    <col min="10249" max="10250" width="0" hidden="1" customWidth="1"/>
    <col min="10487" max="10487" width="4.7109375" customWidth="1"/>
    <col min="10488" max="10488" width="14.140625" customWidth="1"/>
    <col min="10489" max="10489" width="23.42578125" customWidth="1"/>
    <col min="10490" max="10490" width="17.28515625" customWidth="1"/>
    <col min="10491" max="10491" width="11.7109375" customWidth="1"/>
    <col min="10492" max="10492" width="8.7109375" customWidth="1"/>
    <col min="10493" max="10493" width="18.7109375" customWidth="1"/>
    <col min="10494" max="10494" width="13.85546875" customWidth="1"/>
    <col min="10495" max="10495" width="13.42578125" customWidth="1"/>
    <col min="10496" max="10496" width="15.140625" customWidth="1"/>
    <col min="10497" max="10497" width="40.7109375" customWidth="1"/>
    <col min="10498" max="10498" width="20.42578125" customWidth="1"/>
    <col min="10499" max="10499" width="17.85546875" customWidth="1"/>
    <col min="10500" max="10500" width="16.7109375" customWidth="1"/>
    <col min="10501" max="10501" width="13.7109375" customWidth="1"/>
    <col min="10502" max="10502" width="14.28515625" customWidth="1"/>
    <col min="10503" max="10503" width="12.7109375" customWidth="1"/>
    <col min="10504" max="10504" width="56.85546875" customWidth="1"/>
    <col min="10505" max="10506" width="0" hidden="1" customWidth="1"/>
    <col min="10743" max="10743" width="4.7109375" customWidth="1"/>
    <col min="10744" max="10744" width="14.140625" customWidth="1"/>
    <col min="10745" max="10745" width="23.42578125" customWidth="1"/>
    <col min="10746" max="10746" width="17.28515625" customWidth="1"/>
    <col min="10747" max="10747" width="11.7109375" customWidth="1"/>
    <col min="10748" max="10748" width="8.7109375" customWidth="1"/>
    <col min="10749" max="10749" width="18.7109375" customWidth="1"/>
    <col min="10750" max="10750" width="13.85546875" customWidth="1"/>
    <col min="10751" max="10751" width="13.42578125" customWidth="1"/>
    <col min="10752" max="10752" width="15.140625" customWidth="1"/>
    <col min="10753" max="10753" width="40.7109375" customWidth="1"/>
    <col min="10754" max="10754" width="20.42578125" customWidth="1"/>
    <col min="10755" max="10755" width="17.85546875" customWidth="1"/>
    <col min="10756" max="10756" width="16.7109375" customWidth="1"/>
    <col min="10757" max="10757" width="13.7109375" customWidth="1"/>
    <col min="10758" max="10758" width="14.28515625" customWidth="1"/>
    <col min="10759" max="10759" width="12.7109375" customWidth="1"/>
    <col min="10760" max="10760" width="56.85546875" customWidth="1"/>
    <col min="10761" max="10762" width="0" hidden="1" customWidth="1"/>
    <col min="10999" max="10999" width="4.7109375" customWidth="1"/>
    <col min="11000" max="11000" width="14.140625" customWidth="1"/>
    <col min="11001" max="11001" width="23.42578125" customWidth="1"/>
    <col min="11002" max="11002" width="17.28515625" customWidth="1"/>
    <col min="11003" max="11003" width="11.7109375" customWidth="1"/>
    <col min="11004" max="11004" width="8.7109375" customWidth="1"/>
    <col min="11005" max="11005" width="18.7109375" customWidth="1"/>
    <col min="11006" max="11006" width="13.85546875" customWidth="1"/>
    <col min="11007" max="11007" width="13.42578125" customWidth="1"/>
    <col min="11008" max="11008" width="15.140625" customWidth="1"/>
    <col min="11009" max="11009" width="40.7109375" customWidth="1"/>
    <col min="11010" max="11010" width="20.42578125" customWidth="1"/>
    <col min="11011" max="11011" width="17.85546875" customWidth="1"/>
    <col min="11012" max="11012" width="16.7109375" customWidth="1"/>
    <col min="11013" max="11013" width="13.7109375" customWidth="1"/>
    <col min="11014" max="11014" width="14.28515625" customWidth="1"/>
    <col min="11015" max="11015" width="12.7109375" customWidth="1"/>
    <col min="11016" max="11016" width="56.85546875" customWidth="1"/>
    <col min="11017" max="11018" width="0" hidden="1" customWidth="1"/>
    <col min="11255" max="11255" width="4.7109375" customWidth="1"/>
    <col min="11256" max="11256" width="14.140625" customWidth="1"/>
    <col min="11257" max="11257" width="23.42578125" customWidth="1"/>
    <col min="11258" max="11258" width="17.28515625" customWidth="1"/>
    <col min="11259" max="11259" width="11.7109375" customWidth="1"/>
    <col min="11260" max="11260" width="8.7109375" customWidth="1"/>
    <col min="11261" max="11261" width="18.7109375" customWidth="1"/>
    <col min="11262" max="11262" width="13.85546875" customWidth="1"/>
    <col min="11263" max="11263" width="13.42578125" customWidth="1"/>
    <col min="11264" max="11264" width="15.140625" customWidth="1"/>
    <col min="11265" max="11265" width="40.7109375" customWidth="1"/>
    <col min="11266" max="11266" width="20.42578125" customWidth="1"/>
    <col min="11267" max="11267" width="17.85546875" customWidth="1"/>
    <col min="11268" max="11268" width="16.7109375" customWidth="1"/>
    <col min="11269" max="11269" width="13.7109375" customWidth="1"/>
    <col min="11270" max="11270" width="14.28515625" customWidth="1"/>
    <col min="11271" max="11271" width="12.7109375" customWidth="1"/>
    <col min="11272" max="11272" width="56.85546875" customWidth="1"/>
    <col min="11273" max="11274" width="0" hidden="1" customWidth="1"/>
    <col min="11511" max="11511" width="4.7109375" customWidth="1"/>
    <col min="11512" max="11512" width="14.140625" customWidth="1"/>
    <col min="11513" max="11513" width="23.42578125" customWidth="1"/>
    <col min="11514" max="11514" width="17.28515625" customWidth="1"/>
    <col min="11515" max="11515" width="11.7109375" customWidth="1"/>
    <col min="11516" max="11516" width="8.7109375" customWidth="1"/>
    <col min="11517" max="11517" width="18.7109375" customWidth="1"/>
    <col min="11518" max="11518" width="13.85546875" customWidth="1"/>
    <col min="11519" max="11519" width="13.42578125" customWidth="1"/>
    <col min="11520" max="11520" width="15.140625" customWidth="1"/>
    <col min="11521" max="11521" width="40.7109375" customWidth="1"/>
    <col min="11522" max="11522" width="20.42578125" customWidth="1"/>
    <col min="11523" max="11523" width="17.85546875" customWidth="1"/>
    <col min="11524" max="11524" width="16.7109375" customWidth="1"/>
    <col min="11525" max="11525" width="13.7109375" customWidth="1"/>
    <col min="11526" max="11526" width="14.28515625" customWidth="1"/>
    <col min="11527" max="11527" width="12.7109375" customWidth="1"/>
    <col min="11528" max="11528" width="56.85546875" customWidth="1"/>
    <col min="11529" max="11530" width="0" hidden="1" customWidth="1"/>
    <col min="11767" max="11767" width="4.7109375" customWidth="1"/>
    <col min="11768" max="11768" width="14.140625" customWidth="1"/>
    <col min="11769" max="11769" width="23.42578125" customWidth="1"/>
    <col min="11770" max="11770" width="17.28515625" customWidth="1"/>
    <col min="11771" max="11771" width="11.7109375" customWidth="1"/>
    <col min="11772" max="11772" width="8.7109375" customWidth="1"/>
    <col min="11773" max="11773" width="18.7109375" customWidth="1"/>
    <col min="11774" max="11774" width="13.85546875" customWidth="1"/>
    <col min="11775" max="11775" width="13.42578125" customWidth="1"/>
    <col min="11776" max="11776" width="15.140625" customWidth="1"/>
    <col min="11777" max="11777" width="40.7109375" customWidth="1"/>
    <col min="11778" max="11778" width="20.42578125" customWidth="1"/>
    <col min="11779" max="11779" width="17.85546875" customWidth="1"/>
    <col min="11780" max="11780" width="16.7109375" customWidth="1"/>
    <col min="11781" max="11781" width="13.7109375" customWidth="1"/>
    <col min="11782" max="11782" width="14.28515625" customWidth="1"/>
    <col min="11783" max="11783" width="12.7109375" customWidth="1"/>
    <col min="11784" max="11784" width="56.85546875" customWidth="1"/>
    <col min="11785" max="11786" width="0" hidden="1" customWidth="1"/>
    <col min="12023" max="12023" width="4.7109375" customWidth="1"/>
    <col min="12024" max="12024" width="14.140625" customWidth="1"/>
    <col min="12025" max="12025" width="23.42578125" customWidth="1"/>
    <col min="12026" max="12026" width="17.28515625" customWidth="1"/>
    <col min="12027" max="12027" width="11.7109375" customWidth="1"/>
    <col min="12028" max="12028" width="8.7109375" customWidth="1"/>
    <col min="12029" max="12029" width="18.7109375" customWidth="1"/>
    <col min="12030" max="12030" width="13.85546875" customWidth="1"/>
    <col min="12031" max="12031" width="13.42578125" customWidth="1"/>
    <col min="12032" max="12032" width="15.140625" customWidth="1"/>
    <col min="12033" max="12033" width="40.7109375" customWidth="1"/>
    <col min="12034" max="12034" width="20.42578125" customWidth="1"/>
    <col min="12035" max="12035" width="17.85546875" customWidth="1"/>
    <col min="12036" max="12036" width="16.7109375" customWidth="1"/>
    <col min="12037" max="12037" width="13.7109375" customWidth="1"/>
    <col min="12038" max="12038" width="14.28515625" customWidth="1"/>
    <col min="12039" max="12039" width="12.7109375" customWidth="1"/>
    <col min="12040" max="12040" width="56.85546875" customWidth="1"/>
    <col min="12041" max="12042" width="0" hidden="1" customWidth="1"/>
    <col min="12279" max="12279" width="4.7109375" customWidth="1"/>
    <col min="12280" max="12280" width="14.140625" customWidth="1"/>
    <col min="12281" max="12281" width="23.42578125" customWidth="1"/>
    <col min="12282" max="12282" width="17.28515625" customWidth="1"/>
    <col min="12283" max="12283" width="11.7109375" customWidth="1"/>
    <col min="12284" max="12284" width="8.7109375" customWidth="1"/>
    <col min="12285" max="12285" width="18.7109375" customWidth="1"/>
    <col min="12286" max="12286" width="13.85546875" customWidth="1"/>
    <col min="12287" max="12287" width="13.42578125" customWidth="1"/>
    <col min="12288" max="12288" width="15.140625" customWidth="1"/>
    <col min="12289" max="12289" width="40.7109375" customWidth="1"/>
    <col min="12290" max="12290" width="20.42578125" customWidth="1"/>
    <col min="12291" max="12291" width="17.85546875" customWidth="1"/>
    <col min="12292" max="12292" width="16.7109375" customWidth="1"/>
    <col min="12293" max="12293" width="13.7109375" customWidth="1"/>
    <col min="12294" max="12294" width="14.28515625" customWidth="1"/>
    <col min="12295" max="12295" width="12.7109375" customWidth="1"/>
    <col min="12296" max="12296" width="56.85546875" customWidth="1"/>
    <col min="12297" max="12298" width="0" hidden="1" customWidth="1"/>
    <col min="12535" max="12535" width="4.7109375" customWidth="1"/>
    <col min="12536" max="12536" width="14.140625" customWidth="1"/>
    <col min="12537" max="12537" width="23.42578125" customWidth="1"/>
    <col min="12538" max="12538" width="17.28515625" customWidth="1"/>
    <col min="12539" max="12539" width="11.7109375" customWidth="1"/>
    <col min="12540" max="12540" width="8.7109375" customWidth="1"/>
    <col min="12541" max="12541" width="18.7109375" customWidth="1"/>
    <col min="12542" max="12542" width="13.85546875" customWidth="1"/>
    <col min="12543" max="12543" width="13.42578125" customWidth="1"/>
    <col min="12544" max="12544" width="15.140625" customWidth="1"/>
    <col min="12545" max="12545" width="40.7109375" customWidth="1"/>
    <col min="12546" max="12546" width="20.42578125" customWidth="1"/>
    <col min="12547" max="12547" width="17.85546875" customWidth="1"/>
    <col min="12548" max="12548" width="16.7109375" customWidth="1"/>
    <col min="12549" max="12549" width="13.7109375" customWidth="1"/>
    <col min="12550" max="12550" width="14.28515625" customWidth="1"/>
    <col min="12551" max="12551" width="12.7109375" customWidth="1"/>
    <col min="12552" max="12552" width="56.85546875" customWidth="1"/>
    <col min="12553" max="12554" width="0" hidden="1" customWidth="1"/>
    <col min="12791" max="12791" width="4.7109375" customWidth="1"/>
    <col min="12792" max="12792" width="14.140625" customWidth="1"/>
    <col min="12793" max="12793" width="23.42578125" customWidth="1"/>
    <col min="12794" max="12794" width="17.28515625" customWidth="1"/>
    <col min="12795" max="12795" width="11.7109375" customWidth="1"/>
    <col min="12796" max="12796" width="8.7109375" customWidth="1"/>
    <col min="12797" max="12797" width="18.7109375" customWidth="1"/>
    <col min="12798" max="12798" width="13.85546875" customWidth="1"/>
    <col min="12799" max="12799" width="13.42578125" customWidth="1"/>
    <col min="12800" max="12800" width="15.140625" customWidth="1"/>
    <col min="12801" max="12801" width="40.7109375" customWidth="1"/>
    <col min="12802" max="12802" width="20.42578125" customWidth="1"/>
    <col min="12803" max="12803" width="17.85546875" customWidth="1"/>
    <col min="12804" max="12804" width="16.7109375" customWidth="1"/>
    <col min="12805" max="12805" width="13.7109375" customWidth="1"/>
    <col min="12806" max="12806" width="14.28515625" customWidth="1"/>
    <col min="12807" max="12807" width="12.7109375" customWidth="1"/>
    <col min="12808" max="12808" width="56.85546875" customWidth="1"/>
    <col min="12809" max="12810" width="0" hidden="1" customWidth="1"/>
    <col min="13047" max="13047" width="4.7109375" customWidth="1"/>
    <col min="13048" max="13048" width="14.140625" customWidth="1"/>
    <col min="13049" max="13049" width="23.42578125" customWidth="1"/>
    <col min="13050" max="13050" width="17.28515625" customWidth="1"/>
    <col min="13051" max="13051" width="11.7109375" customWidth="1"/>
    <col min="13052" max="13052" width="8.7109375" customWidth="1"/>
    <col min="13053" max="13053" width="18.7109375" customWidth="1"/>
    <col min="13054" max="13054" width="13.85546875" customWidth="1"/>
    <col min="13055" max="13055" width="13.42578125" customWidth="1"/>
    <col min="13056" max="13056" width="15.140625" customWidth="1"/>
    <col min="13057" max="13057" width="40.7109375" customWidth="1"/>
    <col min="13058" max="13058" width="20.42578125" customWidth="1"/>
    <col min="13059" max="13059" width="17.85546875" customWidth="1"/>
    <col min="13060" max="13060" width="16.7109375" customWidth="1"/>
    <col min="13061" max="13061" width="13.7109375" customWidth="1"/>
    <col min="13062" max="13062" width="14.28515625" customWidth="1"/>
    <col min="13063" max="13063" width="12.7109375" customWidth="1"/>
    <col min="13064" max="13064" width="56.85546875" customWidth="1"/>
    <col min="13065" max="13066" width="0" hidden="1" customWidth="1"/>
    <col min="13303" max="13303" width="4.7109375" customWidth="1"/>
    <col min="13304" max="13304" width="14.140625" customWidth="1"/>
    <col min="13305" max="13305" width="23.42578125" customWidth="1"/>
    <col min="13306" max="13306" width="17.28515625" customWidth="1"/>
    <col min="13307" max="13307" width="11.7109375" customWidth="1"/>
    <col min="13308" max="13308" width="8.7109375" customWidth="1"/>
    <col min="13309" max="13309" width="18.7109375" customWidth="1"/>
    <col min="13310" max="13310" width="13.85546875" customWidth="1"/>
    <col min="13311" max="13311" width="13.42578125" customWidth="1"/>
    <col min="13312" max="13312" width="15.140625" customWidth="1"/>
    <col min="13313" max="13313" width="40.7109375" customWidth="1"/>
    <col min="13314" max="13314" width="20.42578125" customWidth="1"/>
    <col min="13315" max="13315" width="17.85546875" customWidth="1"/>
    <col min="13316" max="13316" width="16.7109375" customWidth="1"/>
    <col min="13317" max="13317" width="13.7109375" customWidth="1"/>
    <col min="13318" max="13318" width="14.28515625" customWidth="1"/>
    <col min="13319" max="13319" width="12.7109375" customWidth="1"/>
    <col min="13320" max="13320" width="56.85546875" customWidth="1"/>
    <col min="13321" max="13322" width="0" hidden="1" customWidth="1"/>
    <col min="13559" max="13559" width="4.7109375" customWidth="1"/>
    <col min="13560" max="13560" width="14.140625" customWidth="1"/>
    <col min="13561" max="13561" width="23.42578125" customWidth="1"/>
    <col min="13562" max="13562" width="17.28515625" customWidth="1"/>
    <col min="13563" max="13563" width="11.7109375" customWidth="1"/>
    <col min="13564" max="13564" width="8.7109375" customWidth="1"/>
    <col min="13565" max="13565" width="18.7109375" customWidth="1"/>
    <col min="13566" max="13566" width="13.85546875" customWidth="1"/>
    <col min="13567" max="13567" width="13.42578125" customWidth="1"/>
    <col min="13568" max="13568" width="15.140625" customWidth="1"/>
    <col min="13569" max="13569" width="40.7109375" customWidth="1"/>
    <col min="13570" max="13570" width="20.42578125" customWidth="1"/>
    <col min="13571" max="13571" width="17.85546875" customWidth="1"/>
    <col min="13572" max="13572" width="16.7109375" customWidth="1"/>
    <col min="13573" max="13573" width="13.7109375" customWidth="1"/>
    <col min="13574" max="13574" width="14.28515625" customWidth="1"/>
    <col min="13575" max="13575" width="12.7109375" customWidth="1"/>
    <col min="13576" max="13576" width="56.85546875" customWidth="1"/>
    <col min="13577" max="13578" width="0" hidden="1" customWidth="1"/>
    <col min="13815" max="13815" width="4.7109375" customWidth="1"/>
    <col min="13816" max="13816" width="14.140625" customWidth="1"/>
    <col min="13817" max="13817" width="23.42578125" customWidth="1"/>
    <col min="13818" max="13818" width="17.28515625" customWidth="1"/>
    <col min="13819" max="13819" width="11.7109375" customWidth="1"/>
    <col min="13820" max="13820" width="8.7109375" customWidth="1"/>
    <col min="13821" max="13821" width="18.7109375" customWidth="1"/>
    <col min="13822" max="13822" width="13.85546875" customWidth="1"/>
    <col min="13823" max="13823" width="13.42578125" customWidth="1"/>
    <col min="13824" max="13824" width="15.140625" customWidth="1"/>
    <col min="13825" max="13825" width="40.7109375" customWidth="1"/>
    <col min="13826" max="13826" width="20.42578125" customWidth="1"/>
    <col min="13827" max="13827" width="17.85546875" customWidth="1"/>
    <col min="13828" max="13828" width="16.7109375" customWidth="1"/>
    <col min="13829" max="13829" width="13.7109375" customWidth="1"/>
    <col min="13830" max="13830" width="14.28515625" customWidth="1"/>
    <col min="13831" max="13831" width="12.7109375" customWidth="1"/>
    <col min="13832" max="13832" width="56.85546875" customWidth="1"/>
    <col min="13833" max="13834" width="0" hidden="1" customWidth="1"/>
    <col min="14071" max="14071" width="4.7109375" customWidth="1"/>
    <col min="14072" max="14072" width="14.140625" customWidth="1"/>
    <col min="14073" max="14073" width="23.42578125" customWidth="1"/>
    <col min="14074" max="14074" width="17.28515625" customWidth="1"/>
    <col min="14075" max="14075" width="11.7109375" customWidth="1"/>
    <col min="14076" max="14076" width="8.7109375" customWidth="1"/>
    <col min="14077" max="14077" width="18.7109375" customWidth="1"/>
    <col min="14078" max="14078" width="13.85546875" customWidth="1"/>
    <col min="14079" max="14079" width="13.42578125" customWidth="1"/>
    <col min="14080" max="14080" width="15.140625" customWidth="1"/>
    <col min="14081" max="14081" width="40.7109375" customWidth="1"/>
    <col min="14082" max="14082" width="20.42578125" customWidth="1"/>
    <col min="14083" max="14083" width="17.85546875" customWidth="1"/>
    <col min="14084" max="14084" width="16.7109375" customWidth="1"/>
    <col min="14085" max="14085" width="13.7109375" customWidth="1"/>
    <col min="14086" max="14086" width="14.28515625" customWidth="1"/>
    <col min="14087" max="14087" width="12.7109375" customWidth="1"/>
    <col min="14088" max="14088" width="56.85546875" customWidth="1"/>
    <col min="14089" max="14090" width="0" hidden="1" customWidth="1"/>
    <col min="14327" max="14327" width="4.7109375" customWidth="1"/>
    <col min="14328" max="14328" width="14.140625" customWidth="1"/>
    <col min="14329" max="14329" width="23.42578125" customWidth="1"/>
    <col min="14330" max="14330" width="17.28515625" customWidth="1"/>
    <col min="14331" max="14331" width="11.7109375" customWidth="1"/>
    <col min="14332" max="14332" width="8.7109375" customWidth="1"/>
    <col min="14333" max="14333" width="18.7109375" customWidth="1"/>
    <col min="14334" max="14334" width="13.85546875" customWidth="1"/>
    <col min="14335" max="14335" width="13.42578125" customWidth="1"/>
    <col min="14336" max="14336" width="15.140625" customWidth="1"/>
    <col min="14337" max="14337" width="40.7109375" customWidth="1"/>
    <col min="14338" max="14338" width="20.42578125" customWidth="1"/>
    <col min="14339" max="14339" width="17.85546875" customWidth="1"/>
    <col min="14340" max="14340" width="16.7109375" customWidth="1"/>
    <col min="14341" max="14341" width="13.7109375" customWidth="1"/>
    <col min="14342" max="14342" width="14.28515625" customWidth="1"/>
    <col min="14343" max="14343" width="12.7109375" customWidth="1"/>
    <col min="14344" max="14344" width="56.85546875" customWidth="1"/>
    <col min="14345" max="14346" width="0" hidden="1" customWidth="1"/>
    <col min="14583" max="14583" width="4.7109375" customWidth="1"/>
    <col min="14584" max="14584" width="14.140625" customWidth="1"/>
    <col min="14585" max="14585" width="23.42578125" customWidth="1"/>
    <col min="14586" max="14586" width="17.28515625" customWidth="1"/>
    <col min="14587" max="14587" width="11.7109375" customWidth="1"/>
    <col min="14588" max="14588" width="8.7109375" customWidth="1"/>
    <col min="14589" max="14589" width="18.7109375" customWidth="1"/>
    <col min="14590" max="14590" width="13.85546875" customWidth="1"/>
    <col min="14591" max="14591" width="13.42578125" customWidth="1"/>
    <col min="14592" max="14592" width="15.140625" customWidth="1"/>
    <col min="14593" max="14593" width="40.7109375" customWidth="1"/>
    <col min="14594" max="14594" width="20.42578125" customWidth="1"/>
    <col min="14595" max="14595" width="17.85546875" customWidth="1"/>
    <col min="14596" max="14596" width="16.7109375" customWidth="1"/>
    <col min="14597" max="14597" width="13.7109375" customWidth="1"/>
    <col min="14598" max="14598" width="14.28515625" customWidth="1"/>
    <col min="14599" max="14599" width="12.7109375" customWidth="1"/>
    <col min="14600" max="14600" width="56.85546875" customWidth="1"/>
    <col min="14601" max="14602" width="0" hidden="1" customWidth="1"/>
    <col min="14839" max="14839" width="4.7109375" customWidth="1"/>
    <col min="14840" max="14840" width="14.140625" customWidth="1"/>
    <col min="14841" max="14841" width="23.42578125" customWidth="1"/>
    <col min="14842" max="14842" width="17.28515625" customWidth="1"/>
    <col min="14843" max="14843" width="11.7109375" customWidth="1"/>
    <col min="14844" max="14844" width="8.7109375" customWidth="1"/>
    <col min="14845" max="14845" width="18.7109375" customWidth="1"/>
    <col min="14846" max="14846" width="13.85546875" customWidth="1"/>
    <col min="14847" max="14847" width="13.42578125" customWidth="1"/>
    <col min="14848" max="14848" width="15.140625" customWidth="1"/>
    <col min="14849" max="14849" width="40.7109375" customWidth="1"/>
    <col min="14850" max="14850" width="20.42578125" customWidth="1"/>
    <col min="14851" max="14851" width="17.85546875" customWidth="1"/>
    <col min="14852" max="14852" width="16.7109375" customWidth="1"/>
    <col min="14853" max="14853" width="13.7109375" customWidth="1"/>
    <col min="14854" max="14854" width="14.28515625" customWidth="1"/>
    <col min="14855" max="14855" width="12.7109375" customWidth="1"/>
    <col min="14856" max="14856" width="56.85546875" customWidth="1"/>
    <col min="14857" max="14858" width="0" hidden="1" customWidth="1"/>
    <col min="15095" max="15095" width="4.7109375" customWidth="1"/>
    <col min="15096" max="15096" width="14.140625" customWidth="1"/>
    <col min="15097" max="15097" width="23.42578125" customWidth="1"/>
    <col min="15098" max="15098" width="17.28515625" customWidth="1"/>
    <col min="15099" max="15099" width="11.7109375" customWidth="1"/>
    <col min="15100" max="15100" width="8.7109375" customWidth="1"/>
    <col min="15101" max="15101" width="18.7109375" customWidth="1"/>
    <col min="15102" max="15102" width="13.85546875" customWidth="1"/>
    <col min="15103" max="15103" width="13.42578125" customWidth="1"/>
    <col min="15104" max="15104" width="15.140625" customWidth="1"/>
    <col min="15105" max="15105" width="40.7109375" customWidth="1"/>
    <col min="15106" max="15106" width="20.42578125" customWidth="1"/>
    <col min="15107" max="15107" width="17.85546875" customWidth="1"/>
    <col min="15108" max="15108" width="16.7109375" customWidth="1"/>
    <col min="15109" max="15109" width="13.7109375" customWidth="1"/>
    <col min="15110" max="15110" width="14.28515625" customWidth="1"/>
    <col min="15111" max="15111" width="12.7109375" customWidth="1"/>
    <col min="15112" max="15112" width="56.85546875" customWidth="1"/>
    <col min="15113" max="15114" width="0" hidden="1" customWidth="1"/>
    <col min="15351" max="15351" width="4.7109375" customWidth="1"/>
    <col min="15352" max="15352" width="14.140625" customWidth="1"/>
    <col min="15353" max="15353" width="23.42578125" customWidth="1"/>
    <col min="15354" max="15354" width="17.28515625" customWidth="1"/>
    <col min="15355" max="15355" width="11.7109375" customWidth="1"/>
    <col min="15356" max="15356" width="8.7109375" customWidth="1"/>
    <col min="15357" max="15357" width="18.7109375" customWidth="1"/>
    <col min="15358" max="15358" width="13.85546875" customWidth="1"/>
    <col min="15359" max="15359" width="13.42578125" customWidth="1"/>
    <col min="15360" max="15360" width="15.140625" customWidth="1"/>
    <col min="15361" max="15361" width="40.7109375" customWidth="1"/>
    <col min="15362" max="15362" width="20.42578125" customWidth="1"/>
    <col min="15363" max="15363" width="17.85546875" customWidth="1"/>
    <col min="15364" max="15364" width="16.7109375" customWidth="1"/>
    <col min="15365" max="15365" width="13.7109375" customWidth="1"/>
    <col min="15366" max="15366" width="14.28515625" customWidth="1"/>
    <col min="15367" max="15367" width="12.7109375" customWidth="1"/>
    <col min="15368" max="15368" width="56.85546875" customWidth="1"/>
    <col min="15369" max="15370" width="0" hidden="1" customWidth="1"/>
    <col min="15607" max="15607" width="4.7109375" customWidth="1"/>
    <col min="15608" max="15608" width="14.140625" customWidth="1"/>
    <col min="15609" max="15609" width="23.42578125" customWidth="1"/>
    <col min="15610" max="15610" width="17.28515625" customWidth="1"/>
    <col min="15611" max="15611" width="11.7109375" customWidth="1"/>
    <col min="15612" max="15612" width="8.7109375" customWidth="1"/>
    <col min="15613" max="15613" width="18.7109375" customWidth="1"/>
    <col min="15614" max="15614" width="13.85546875" customWidth="1"/>
    <col min="15615" max="15615" width="13.42578125" customWidth="1"/>
    <col min="15616" max="15616" width="15.140625" customWidth="1"/>
    <col min="15617" max="15617" width="40.7109375" customWidth="1"/>
    <col min="15618" max="15618" width="20.42578125" customWidth="1"/>
    <col min="15619" max="15619" width="17.85546875" customWidth="1"/>
    <col min="15620" max="15620" width="16.7109375" customWidth="1"/>
    <col min="15621" max="15621" width="13.7109375" customWidth="1"/>
    <col min="15622" max="15622" width="14.28515625" customWidth="1"/>
    <col min="15623" max="15623" width="12.7109375" customWidth="1"/>
    <col min="15624" max="15624" width="56.85546875" customWidth="1"/>
    <col min="15625" max="15626" width="0" hidden="1" customWidth="1"/>
    <col min="15863" max="15863" width="4.7109375" customWidth="1"/>
    <col min="15864" max="15864" width="14.140625" customWidth="1"/>
    <col min="15865" max="15865" width="23.42578125" customWidth="1"/>
    <col min="15866" max="15866" width="17.28515625" customWidth="1"/>
    <col min="15867" max="15867" width="11.7109375" customWidth="1"/>
    <col min="15868" max="15868" width="8.7109375" customWidth="1"/>
    <col min="15869" max="15869" width="18.7109375" customWidth="1"/>
    <col min="15870" max="15870" width="13.85546875" customWidth="1"/>
    <col min="15871" max="15871" width="13.42578125" customWidth="1"/>
    <col min="15872" max="15872" width="15.140625" customWidth="1"/>
    <col min="15873" max="15873" width="40.7109375" customWidth="1"/>
    <col min="15874" max="15874" width="20.42578125" customWidth="1"/>
    <col min="15875" max="15875" width="17.85546875" customWidth="1"/>
    <col min="15876" max="15876" width="16.7109375" customWidth="1"/>
    <col min="15877" max="15877" width="13.7109375" customWidth="1"/>
    <col min="15878" max="15878" width="14.28515625" customWidth="1"/>
    <col min="15879" max="15879" width="12.7109375" customWidth="1"/>
    <col min="15880" max="15880" width="56.85546875" customWidth="1"/>
    <col min="15881" max="15882" width="0" hidden="1" customWidth="1"/>
    <col min="16119" max="16119" width="4.7109375" customWidth="1"/>
    <col min="16120" max="16120" width="14.140625" customWidth="1"/>
    <col min="16121" max="16121" width="23.42578125" customWidth="1"/>
    <col min="16122" max="16122" width="17.28515625" customWidth="1"/>
    <col min="16123" max="16123" width="11.7109375" customWidth="1"/>
    <col min="16124" max="16124" width="8.7109375" customWidth="1"/>
    <col min="16125" max="16125" width="18.7109375" customWidth="1"/>
    <col min="16126" max="16126" width="13.85546875" customWidth="1"/>
    <col min="16127" max="16127" width="13.42578125" customWidth="1"/>
    <col min="16128" max="16128" width="15.140625" customWidth="1"/>
    <col min="16129" max="16129" width="40.7109375" customWidth="1"/>
    <col min="16130" max="16130" width="20.42578125" customWidth="1"/>
    <col min="16131" max="16131" width="17.85546875" customWidth="1"/>
    <col min="16132" max="16132" width="16.7109375" customWidth="1"/>
    <col min="16133" max="16133" width="13.7109375" customWidth="1"/>
    <col min="16134" max="16134" width="14.28515625" customWidth="1"/>
    <col min="16135" max="16135" width="12.7109375" customWidth="1"/>
    <col min="16136" max="16136" width="56.85546875" customWidth="1"/>
    <col min="16137" max="16138" width="0" hidden="1" customWidth="1"/>
  </cols>
  <sheetData>
    <row r="1" spans="1:79" ht="29.25" thickBot="1" x14ac:dyDescent="0.5">
      <c r="B1" s="162" t="s">
        <v>497</v>
      </c>
      <c r="C1" s="395"/>
      <c r="D1" s="395"/>
      <c r="E1" s="395"/>
      <c r="F1" s="395"/>
      <c r="G1" s="400"/>
      <c r="H1" s="422"/>
      <c r="I1" s="162"/>
      <c r="J1" s="162"/>
      <c r="K1" s="162"/>
      <c r="L1" s="162"/>
      <c r="M1" s="162"/>
      <c r="N1" s="162"/>
      <c r="O1" s="162"/>
      <c r="P1" s="162"/>
      <c r="Q1" s="162"/>
      <c r="R1" s="219" t="s">
        <v>273</v>
      </c>
    </row>
    <row r="2" spans="1:79" ht="32.25" customHeight="1" x14ac:dyDescent="0.25">
      <c r="A2" s="1132" t="s">
        <v>298</v>
      </c>
      <c r="B2" s="1126" t="s">
        <v>134</v>
      </c>
      <c r="C2" s="1126" t="s">
        <v>127</v>
      </c>
      <c r="D2" s="1126" t="s">
        <v>472</v>
      </c>
      <c r="E2" s="1126" t="s">
        <v>128</v>
      </c>
      <c r="F2" s="1134" t="s">
        <v>132</v>
      </c>
      <c r="G2" s="1122" t="s">
        <v>191</v>
      </c>
      <c r="H2" s="1124" t="s">
        <v>438</v>
      </c>
      <c r="I2" s="1126" t="s">
        <v>323</v>
      </c>
      <c r="J2" s="1126" t="s">
        <v>129</v>
      </c>
      <c r="K2" s="1128" t="s">
        <v>192</v>
      </c>
      <c r="L2" s="1130" t="s">
        <v>283</v>
      </c>
      <c r="M2" s="1099" t="s">
        <v>281</v>
      </c>
      <c r="N2" s="1100"/>
      <c r="O2" s="1101"/>
      <c r="P2" s="1102" t="s">
        <v>282</v>
      </c>
      <c r="Q2" s="1104" t="s">
        <v>252</v>
      </c>
      <c r="R2" s="1106" t="s">
        <v>193</v>
      </c>
      <c r="S2" s="1108" t="s">
        <v>356</v>
      </c>
      <c r="T2" s="1109"/>
    </row>
    <row r="3" spans="1:79" ht="164.25" customHeight="1" x14ac:dyDescent="0.25">
      <c r="A3" s="1133"/>
      <c r="B3" s="1127"/>
      <c r="C3" s="1127"/>
      <c r="D3" s="859"/>
      <c r="E3" s="1127"/>
      <c r="F3" s="1135"/>
      <c r="G3" s="1123"/>
      <c r="H3" s="1125"/>
      <c r="I3" s="1127"/>
      <c r="J3" s="1127"/>
      <c r="K3" s="1129"/>
      <c r="L3" s="1131"/>
      <c r="M3" s="520" t="s">
        <v>195</v>
      </c>
      <c r="N3" s="531" t="s">
        <v>196</v>
      </c>
      <c r="O3" s="521" t="s">
        <v>660</v>
      </c>
      <c r="P3" s="1103"/>
      <c r="Q3" s="1105"/>
      <c r="R3" s="1107"/>
      <c r="S3" s="225" t="s">
        <v>357</v>
      </c>
      <c r="T3" s="318" t="s">
        <v>178</v>
      </c>
    </row>
    <row r="4" spans="1:79" ht="34.5" customHeight="1" thickBot="1" x14ac:dyDescent="0.3">
      <c r="A4" s="320" t="s">
        <v>242</v>
      </c>
      <c r="B4" s="222" t="s">
        <v>243</v>
      </c>
      <c r="C4" s="222" t="s">
        <v>244</v>
      </c>
      <c r="D4" s="222" t="s">
        <v>245</v>
      </c>
      <c r="E4" s="222" t="s">
        <v>246</v>
      </c>
      <c r="F4" s="222" t="s">
        <v>247</v>
      </c>
      <c r="G4" s="222" t="s">
        <v>248</v>
      </c>
      <c r="H4" s="423" t="s">
        <v>249</v>
      </c>
      <c r="I4" s="222" t="s">
        <v>250</v>
      </c>
      <c r="J4" s="223" t="s">
        <v>251</v>
      </c>
      <c r="K4" s="223" t="s">
        <v>439</v>
      </c>
      <c r="L4" s="523" t="s">
        <v>473</v>
      </c>
      <c r="M4" s="530" t="s">
        <v>474</v>
      </c>
      <c r="N4" s="320" t="s">
        <v>440</v>
      </c>
      <c r="O4" s="522" t="s">
        <v>475</v>
      </c>
      <c r="P4" s="429" t="s">
        <v>476</v>
      </c>
      <c r="Q4" s="320" t="s">
        <v>477</v>
      </c>
      <c r="R4" s="428" t="s">
        <v>478</v>
      </c>
      <c r="S4" s="224" t="s">
        <v>358</v>
      </c>
      <c r="T4" s="222" t="s">
        <v>359</v>
      </c>
    </row>
    <row r="5" spans="1:79" ht="198" customHeight="1" x14ac:dyDescent="0.25">
      <c r="A5" s="1110">
        <v>1</v>
      </c>
      <c r="B5" s="1113" t="s">
        <v>63</v>
      </c>
      <c r="C5" s="1116" t="s">
        <v>297</v>
      </c>
      <c r="D5" s="1116" t="s">
        <v>480</v>
      </c>
      <c r="E5" s="1119" t="s">
        <v>73</v>
      </c>
      <c r="F5" s="1148" t="s">
        <v>8</v>
      </c>
      <c r="G5" s="1151">
        <v>362375172.18000001</v>
      </c>
      <c r="H5" s="1154" t="s">
        <v>63</v>
      </c>
      <c r="I5" s="1157" t="s">
        <v>263</v>
      </c>
      <c r="J5" s="1116" t="s">
        <v>130</v>
      </c>
      <c r="K5" s="1158" t="s">
        <v>261</v>
      </c>
      <c r="L5" s="1136">
        <v>101386743</v>
      </c>
      <c r="M5" s="1136">
        <f>N5+O5</f>
        <v>1004341.5</v>
      </c>
      <c r="N5" s="551">
        <v>1004341.5</v>
      </c>
      <c r="O5" s="1139">
        <v>0</v>
      </c>
      <c r="P5" s="1142">
        <f>M5/L5</f>
        <v>9.9060436333377432E-3</v>
      </c>
      <c r="Q5" s="1142">
        <f>(M5+M8+M9)/G5</f>
        <v>2.7715516324090788E-3</v>
      </c>
      <c r="R5" s="1145" t="s">
        <v>709</v>
      </c>
      <c r="S5" s="430">
        <f>T5/L5</f>
        <v>0.99009395636666231</v>
      </c>
      <c r="T5" s="10">
        <f>L5-M5</f>
        <v>100382401.5</v>
      </c>
      <c r="U5" s="9"/>
    </row>
    <row r="6" spans="1:79" ht="109.5" customHeight="1" x14ac:dyDescent="0.25">
      <c r="A6" s="1111"/>
      <c r="B6" s="1114"/>
      <c r="C6" s="1117"/>
      <c r="D6" s="1117"/>
      <c r="E6" s="1120"/>
      <c r="F6" s="1149"/>
      <c r="G6" s="1152"/>
      <c r="H6" s="1155"/>
      <c r="I6" s="1007"/>
      <c r="J6" s="1117"/>
      <c r="K6" s="1159"/>
      <c r="L6" s="1137"/>
      <c r="M6" s="1137"/>
      <c r="N6" s="612" t="s">
        <v>581</v>
      </c>
      <c r="O6" s="1140"/>
      <c r="P6" s="1143"/>
      <c r="Q6" s="1143"/>
      <c r="R6" s="1146"/>
      <c r="S6" s="430"/>
      <c r="T6" s="10"/>
      <c r="U6" s="9"/>
    </row>
    <row r="7" spans="1:79" ht="218.25" customHeight="1" x14ac:dyDescent="0.25">
      <c r="A7" s="1111"/>
      <c r="B7" s="1114"/>
      <c r="C7" s="1117"/>
      <c r="D7" s="1117"/>
      <c r="E7" s="1120"/>
      <c r="F7" s="1149"/>
      <c r="G7" s="1152"/>
      <c r="H7" s="1155"/>
      <c r="I7" s="1007"/>
      <c r="J7" s="1118"/>
      <c r="K7" s="1160"/>
      <c r="L7" s="1138"/>
      <c r="M7" s="1138"/>
      <c r="N7" s="611">
        <v>5641832.5</v>
      </c>
      <c r="O7" s="1141"/>
      <c r="P7" s="1144"/>
      <c r="Q7" s="1143"/>
      <c r="R7" s="1147"/>
      <c r="S7" s="430"/>
      <c r="T7" s="10"/>
      <c r="U7" s="9"/>
    </row>
    <row r="8" spans="1:79" ht="300" x14ac:dyDescent="0.25">
      <c r="A8" s="1111"/>
      <c r="B8" s="1114"/>
      <c r="C8" s="1117"/>
      <c r="D8" s="872"/>
      <c r="E8" s="1120"/>
      <c r="F8" s="1149"/>
      <c r="G8" s="1152"/>
      <c r="H8" s="1155"/>
      <c r="I8" s="1007"/>
      <c r="J8" s="701" t="s">
        <v>630</v>
      </c>
      <c r="K8" s="197" t="s">
        <v>269</v>
      </c>
      <c r="L8" s="702">
        <v>1000000</v>
      </c>
      <c r="M8" s="703">
        <f>N8+O8</f>
        <v>0</v>
      </c>
      <c r="N8" s="541">
        <v>0</v>
      </c>
      <c r="O8" s="704">
        <v>0</v>
      </c>
      <c r="P8" s="705">
        <f>M8/L8</f>
        <v>0</v>
      </c>
      <c r="Q8" s="1143"/>
      <c r="R8" s="786" t="s">
        <v>734</v>
      </c>
      <c r="S8" s="431">
        <f>T8/L8</f>
        <v>1</v>
      </c>
      <c r="T8" s="5">
        <f>L8-M8</f>
        <v>1000000</v>
      </c>
      <c r="U8" s="9"/>
    </row>
    <row r="9" spans="1:79" ht="83.25" customHeight="1" x14ac:dyDescent="0.25">
      <c r="A9" s="1112"/>
      <c r="B9" s="1115"/>
      <c r="C9" s="1118"/>
      <c r="D9" s="859"/>
      <c r="E9" s="1121"/>
      <c r="F9" s="1150"/>
      <c r="G9" s="1153"/>
      <c r="H9" s="1156"/>
      <c r="I9" s="1008"/>
      <c r="J9" s="701" t="s">
        <v>630</v>
      </c>
      <c r="K9" s="707" t="s">
        <v>269</v>
      </c>
      <c r="L9" s="708">
        <v>600000</v>
      </c>
      <c r="M9" s="703">
        <v>0</v>
      </c>
      <c r="N9" s="534">
        <v>0</v>
      </c>
      <c r="O9" s="704">
        <v>0</v>
      </c>
      <c r="P9" s="705">
        <f>M9/L9</f>
        <v>0</v>
      </c>
      <c r="Q9" s="1144"/>
      <c r="R9" s="786" t="s">
        <v>735</v>
      </c>
      <c r="S9" s="431">
        <f>T9/L9</f>
        <v>1</v>
      </c>
      <c r="T9" s="5">
        <f>L9-M9</f>
        <v>600000</v>
      </c>
      <c r="U9" s="9"/>
    </row>
    <row r="10" spans="1:79" ht="51" customHeight="1" x14ac:dyDescent="0.25">
      <c r="A10" s="1178">
        <v>2</v>
      </c>
      <c r="B10" s="1174" t="s">
        <v>63</v>
      </c>
      <c r="C10" s="1174" t="s">
        <v>266</v>
      </c>
      <c r="D10" s="1174" t="s">
        <v>480</v>
      </c>
      <c r="E10" s="1174" t="s">
        <v>74</v>
      </c>
      <c r="F10" s="1174" t="s">
        <v>8</v>
      </c>
      <c r="G10" s="1173">
        <v>462724796.58999997</v>
      </c>
      <c r="H10" s="1174" t="s">
        <v>63</v>
      </c>
      <c r="I10" s="1174" t="s">
        <v>264</v>
      </c>
      <c r="J10" s="1174" t="s">
        <v>130</v>
      </c>
      <c r="K10" s="1175" t="s">
        <v>575</v>
      </c>
      <c r="L10" s="1161">
        <v>13225052</v>
      </c>
      <c r="M10" s="1161">
        <f>N10</f>
        <v>96798.25</v>
      </c>
      <c r="N10" s="535">
        <v>96798.25</v>
      </c>
      <c r="O10" s="709">
        <v>0</v>
      </c>
      <c r="P10" s="1162">
        <f>M10/L10</f>
        <v>7.3193095951531988E-3</v>
      </c>
      <c r="Q10" s="1162">
        <f>M10/G10</f>
        <v>2.0919183651566583E-4</v>
      </c>
      <c r="R10" s="1163" t="s">
        <v>710</v>
      </c>
      <c r="S10" s="431">
        <f>T10/L10</f>
        <v>0.99268069040484685</v>
      </c>
      <c r="T10" s="5">
        <f>L10-M10</f>
        <v>13128253.75</v>
      </c>
      <c r="U10" s="9"/>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row>
    <row r="11" spans="1:79" ht="60" x14ac:dyDescent="0.25">
      <c r="A11" s="1111"/>
      <c r="B11" s="1174"/>
      <c r="C11" s="1174"/>
      <c r="D11" s="1174"/>
      <c r="E11" s="1174"/>
      <c r="F11" s="1174"/>
      <c r="G11" s="1173"/>
      <c r="H11" s="1174"/>
      <c r="I11" s="1174"/>
      <c r="J11" s="1174"/>
      <c r="K11" s="1176"/>
      <c r="L11" s="1137"/>
      <c r="M11" s="1137"/>
      <c r="N11" s="552" t="s">
        <v>580</v>
      </c>
      <c r="O11" s="710"/>
      <c r="P11" s="1143"/>
      <c r="Q11" s="1143"/>
      <c r="R11" s="1146"/>
      <c r="S11" s="431"/>
      <c r="T11" s="5"/>
      <c r="U11" s="9"/>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row>
    <row r="12" spans="1:79" ht="108.75" customHeight="1" x14ac:dyDescent="0.25">
      <c r="A12" s="1112"/>
      <c r="B12" s="1174"/>
      <c r="C12" s="1174"/>
      <c r="D12" s="1174"/>
      <c r="E12" s="1174"/>
      <c r="F12" s="1174"/>
      <c r="G12" s="1173"/>
      <c r="H12" s="1174"/>
      <c r="I12" s="1174"/>
      <c r="J12" s="1174"/>
      <c r="K12" s="1177"/>
      <c r="L12" s="1138"/>
      <c r="M12" s="1138"/>
      <c r="N12" s="618">
        <v>290394.75</v>
      </c>
      <c r="O12" s="693"/>
      <c r="P12" s="1144"/>
      <c r="Q12" s="1144"/>
      <c r="R12" s="1147"/>
      <c r="S12" s="431"/>
      <c r="T12" s="5"/>
      <c r="U12" s="9"/>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row>
    <row r="13" spans="1:79" ht="237" customHeight="1" x14ac:dyDescent="0.25">
      <c r="A13" s="1164">
        <v>3</v>
      </c>
      <c r="B13" s="1167" t="s">
        <v>64</v>
      </c>
      <c r="C13" s="1170" t="s">
        <v>265</v>
      </c>
      <c r="D13" s="1167" t="s">
        <v>481</v>
      </c>
      <c r="E13" s="1171" t="s">
        <v>644</v>
      </c>
      <c r="F13" s="1172" t="s">
        <v>8</v>
      </c>
      <c r="G13" s="1184">
        <v>400418989.25999999</v>
      </c>
      <c r="H13" s="1185" t="s">
        <v>451</v>
      </c>
      <c r="I13" s="1043" t="s">
        <v>301</v>
      </c>
      <c r="J13" s="1170" t="s">
        <v>130</v>
      </c>
      <c r="K13" s="1188" t="s">
        <v>289</v>
      </c>
      <c r="L13" s="1189">
        <v>178471075</v>
      </c>
      <c r="M13" s="1161">
        <f>N13+O13</f>
        <v>11053466</v>
      </c>
      <c r="N13" s="613">
        <v>11053466</v>
      </c>
      <c r="O13" s="1179">
        <v>0</v>
      </c>
      <c r="P13" s="1162">
        <f>M13/L13</f>
        <v>6.1934215390365074E-2</v>
      </c>
      <c r="Q13" s="1162">
        <f>(M13+M16+M17)/G13</f>
        <v>0.1545071279320076</v>
      </c>
      <c r="R13" s="1182" t="s">
        <v>757</v>
      </c>
      <c r="S13" s="431"/>
      <c r="T13" s="5"/>
      <c r="U13" s="9"/>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row>
    <row r="14" spans="1:79" ht="176.25" customHeight="1" x14ac:dyDescent="0.25">
      <c r="A14" s="1165"/>
      <c r="B14" s="1168"/>
      <c r="C14" s="1117"/>
      <c r="D14" s="1168"/>
      <c r="E14" s="1120"/>
      <c r="F14" s="1149"/>
      <c r="G14" s="1152"/>
      <c r="H14" s="1186"/>
      <c r="I14" s="1007"/>
      <c r="J14" s="1117"/>
      <c r="K14" s="1159"/>
      <c r="L14" s="1190"/>
      <c r="M14" s="1137"/>
      <c r="N14" s="657" t="s">
        <v>698</v>
      </c>
      <c r="O14" s="1180"/>
      <c r="P14" s="1143"/>
      <c r="Q14" s="1143"/>
      <c r="R14" s="1183"/>
      <c r="S14" s="431"/>
      <c r="T14" s="5"/>
      <c r="U14" s="9"/>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row>
    <row r="15" spans="1:79" ht="239.25" customHeight="1" x14ac:dyDescent="0.25">
      <c r="A15" s="1165"/>
      <c r="B15" s="1168"/>
      <c r="C15" s="1117"/>
      <c r="D15" s="1168"/>
      <c r="E15" s="1120"/>
      <c r="F15" s="1149"/>
      <c r="G15" s="1152"/>
      <c r="H15" s="1186"/>
      <c r="I15" s="1007"/>
      <c r="J15" s="1117"/>
      <c r="K15" s="1160"/>
      <c r="L15" s="1191"/>
      <c r="M15" s="1138"/>
      <c r="N15" s="617">
        <v>33160392</v>
      </c>
      <c r="O15" s="1181"/>
      <c r="P15" s="1144"/>
      <c r="Q15" s="1143"/>
      <c r="R15" s="1183"/>
      <c r="S15" s="431"/>
      <c r="T15" s="5"/>
      <c r="U15" s="9"/>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row>
    <row r="16" spans="1:79" s="136" customFormat="1" ht="315" x14ac:dyDescent="0.25">
      <c r="A16" s="1165"/>
      <c r="B16" s="1168"/>
      <c r="C16" s="1117"/>
      <c r="D16" s="1168"/>
      <c r="E16" s="1120"/>
      <c r="F16" s="1149"/>
      <c r="G16" s="1152"/>
      <c r="H16" s="1186"/>
      <c r="I16" s="1007"/>
      <c r="J16" s="701" t="s">
        <v>675</v>
      </c>
      <c r="K16" s="711"/>
      <c r="L16" s="292">
        <v>40518449.969999999</v>
      </c>
      <c r="M16" s="703">
        <f t="shared" ref="M16:M22" si="0">N16+O16</f>
        <v>39887710.969999999</v>
      </c>
      <c r="N16" s="610">
        <v>39887710.969999999</v>
      </c>
      <c r="O16" s="548">
        <v>0</v>
      </c>
      <c r="P16" s="712">
        <f t="shared" ref="P16:P21" si="1">M16/L16</f>
        <v>0.98443328902100147</v>
      </c>
      <c r="Q16" s="1143"/>
      <c r="R16" s="432" t="s">
        <v>736</v>
      </c>
      <c r="S16" s="431">
        <f t="shared" ref="S16:S21" si="2">T16/L16</f>
        <v>1.5566710978998489E-2</v>
      </c>
      <c r="T16" s="5">
        <f t="shared" ref="T16:T21" si="3">L16-M16</f>
        <v>630739</v>
      </c>
      <c r="U16" s="9"/>
    </row>
    <row r="17" spans="1:79" s="136" customFormat="1" ht="405" x14ac:dyDescent="0.25">
      <c r="A17" s="1165"/>
      <c r="B17" s="1168"/>
      <c r="C17" s="1117"/>
      <c r="D17" s="1168"/>
      <c r="E17" s="1120"/>
      <c r="F17" s="1149"/>
      <c r="G17" s="1152"/>
      <c r="H17" s="1186"/>
      <c r="I17" s="1007"/>
      <c r="J17" s="713" t="s">
        <v>130</v>
      </c>
      <c r="K17" s="714" t="s">
        <v>355</v>
      </c>
      <c r="L17" s="296">
        <v>10926411.029999999</v>
      </c>
      <c r="M17" s="715">
        <f t="shared" si="0"/>
        <v>10926411.029999999</v>
      </c>
      <c r="N17" s="330">
        <v>10926411.029999999</v>
      </c>
      <c r="O17" s="716">
        <v>0</v>
      </c>
      <c r="P17" s="705">
        <f t="shared" si="1"/>
        <v>1</v>
      </c>
      <c r="Q17" s="1143"/>
      <c r="R17" s="795" t="s">
        <v>772</v>
      </c>
      <c r="S17" s="431">
        <f t="shared" si="2"/>
        <v>0</v>
      </c>
      <c r="T17" s="5">
        <f t="shared" si="3"/>
        <v>0</v>
      </c>
      <c r="U17" s="9"/>
    </row>
    <row r="18" spans="1:79" s="150" customFormat="1" ht="285" x14ac:dyDescent="0.25">
      <c r="A18" s="1166"/>
      <c r="B18" s="1169"/>
      <c r="C18" s="1118"/>
      <c r="D18" s="1169"/>
      <c r="E18" s="1121"/>
      <c r="F18" s="1150"/>
      <c r="G18" s="1153"/>
      <c r="H18" s="1187"/>
      <c r="I18" s="1008"/>
      <c r="J18" s="701" t="s">
        <v>630</v>
      </c>
      <c r="K18" s="707" t="s">
        <v>290</v>
      </c>
      <c r="L18" s="296">
        <v>150000</v>
      </c>
      <c r="M18" s="703">
        <f t="shared" si="0"/>
        <v>150000</v>
      </c>
      <c r="N18" s="382">
        <v>150000</v>
      </c>
      <c r="O18" s="717"/>
      <c r="P18" s="705">
        <f t="shared" si="1"/>
        <v>1</v>
      </c>
      <c r="Q18" s="1144"/>
      <c r="R18" s="786" t="s">
        <v>731</v>
      </c>
      <c r="S18" s="431">
        <f t="shared" si="2"/>
        <v>0</v>
      </c>
      <c r="T18" s="5">
        <f t="shared" si="3"/>
        <v>0</v>
      </c>
      <c r="U18" s="9"/>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row>
    <row r="19" spans="1:79" ht="308.25" customHeight="1" x14ac:dyDescent="0.25">
      <c r="A19" s="1164">
        <v>4</v>
      </c>
      <c r="B19" s="1170" t="s">
        <v>65</v>
      </c>
      <c r="C19" s="1170" t="s">
        <v>153</v>
      </c>
      <c r="D19" s="1170" t="s">
        <v>481</v>
      </c>
      <c r="E19" s="1171" t="s">
        <v>657</v>
      </c>
      <c r="F19" s="1172" t="s">
        <v>8</v>
      </c>
      <c r="G19" s="1184">
        <v>433013258.18000001</v>
      </c>
      <c r="H19" s="1192" t="s">
        <v>451</v>
      </c>
      <c r="I19" s="1043" t="s">
        <v>352</v>
      </c>
      <c r="J19" s="707" t="s">
        <v>130</v>
      </c>
      <c r="K19" s="707" t="s">
        <v>291</v>
      </c>
      <c r="L19" s="296">
        <v>354887803</v>
      </c>
      <c r="M19" s="703">
        <f t="shared" si="0"/>
        <v>88721951</v>
      </c>
      <c r="N19" s="536">
        <v>88721951</v>
      </c>
      <c r="O19" s="704">
        <v>0</v>
      </c>
      <c r="P19" s="705">
        <f t="shared" si="1"/>
        <v>0.250000000704448</v>
      </c>
      <c r="Q19" s="1162">
        <f>(M19+M20)/G19</f>
        <v>0.20558712537848972</v>
      </c>
      <c r="R19" s="786" t="s">
        <v>737</v>
      </c>
      <c r="S19" s="431">
        <f t="shared" si="2"/>
        <v>0.74999999929555206</v>
      </c>
      <c r="T19" s="5">
        <f t="shared" si="3"/>
        <v>266165852</v>
      </c>
      <c r="U19" s="9"/>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row>
    <row r="20" spans="1:79" ht="225" x14ac:dyDescent="0.25">
      <c r="A20" s="1166"/>
      <c r="B20" s="1118"/>
      <c r="C20" s="1118"/>
      <c r="D20" s="859"/>
      <c r="E20" s="1121"/>
      <c r="F20" s="1150"/>
      <c r="G20" s="1153"/>
      <c r="H20" s="1156"/>
      <c r="I20" s="1008"/>
      <c r="J20" s="701" t="s">
        <v>630</v>
      </c>
      <c r="K20" s="707" t="s">
        <v>292</v>
      </c>
      <c r="L20" s="296">
        <v>300000</v>
      </c>
      <c r="M20" s="703">
        <f t="shared" si="0"/>
        <v>300000</v>
      </c>
      <c r="N20" s="537">
        <v>300000</v>
      </c>
      <c r="O20" s="704">
        <v>0</v>
      </c>
      <c r="P20" s="705">
        <f t="shared" si="1"/>
        <v>1</v>
      </c>
      <c r="Q20" s="1144"/>
      <c r="R20" s="795" t="s">
        <v>771</v>
      </c>
      <c r="S20" s="431">
        <f t="shared" si="2"/>
        <v>0</v>
      </c>
      <c r="T20" s="5">
        <f t="shared" si="3"/>
        <v>0</v>
      </c>
      <c r="U20" s="9"/>
    </row>
    <row r="21" spans="1:79" ht="270" x14ac:dyDescent="0.25">
      <c r="A21" s="1178">
        <v>5</v>
      </c>
      <c r="B21" s="1193" t="s">
        <v>63</v>
      </c>
      <c r="C21" s="1170" t="s">
        <v>198</v>
      </c>
      <c r="D21" s="1170" t="s">
        <v>480</v>
      </c>
      <c r="E21" s="1196" t="s">
        <v>646</v>
      </c>
      <c r="F21" s="1172" t="s">
        <v>8</v>
      </c>
      <c r="G21" s="978">
        <v>383980487.01999998</v>
      </c>
      <c r="H21" s="1204" t="s">
        <v>63</v>
      </c>
      <c r="I21" s="1051" t="s">
        <v>332</v>
      </c>
      <c r="J21" s="707" t="s">
        <v>675</v>
      </c>
      <c r="K21" s="707" t="s">
        <v>259</v>
      </c>
      <c r="L21" s="296">
        <v>31074718.09</v>
      </c>
      <c r="M21" s="703">
        <f t="shared" si="0"/>
        <v>31074718.09</v>
      </c>
      <c r="N21" s="537">
        <v>31074718.09</v>
      </c>
      <c r="O21" s="704">
        <v>0</v>
      </c>
      <c r="P21" s="705">
        <f t="shared" si="1"/>
        <v>1</v>
      </c>
      <c r="Q21" s="1162">
        <f>(M21+M22+M23+M24+M25)/G21</f>
        <v>8.2025185223434285E-2</v>
      </c>
      <c r="R21" s="432" t="s">
        <v>738</v>
      </c>
      <c r="S21" s="431">
        <f t="shared" si="2"/>
        <v>0</v>
      </c>
      <c r="T21" s="5">
        <f t="shared" si="3"/>
        <v>0</v>
      </c>
      <c r="U21" s="9"/>
    </row>
    <row r="22" spans="1:79" ht="90" x14ac:dyDescent="0.25">
      <c r="A22" s="1111"/>
      <c r="B22" s="1194"/>
      <c r="C22" s="1117"/>
      <c r="D22" s="1117"/>
      <c r="E22" s="1197"/>
      <c r="F22" s="1149"/>
      <c r="G22" s="1206"/>
      <c r="H22" s="1208"/>
      <c r="I22" s="1096"/>
      <c r="J22" s="701" t="s">
        <v>130</v>
      </c>
      <c r="K22" s="707" t="s">
        <v>632</v>
      </c>
      <c r="L22" s="296">
        <v>24838.28</v>
      </c>
      <c r="M22" s="703">
        <f t="shared" si="0"/>
        <v>24838.28</v>
      </c>
      <c r="N22" s="534">
        <v>0</v>
      </c>
      <c r="O22" s="704">
        <v>24838.28</v>
      </c>
      <c r="P22" s="705"/>
      <c r="Q22" s="1143"/>
      <c r="R22" s="706" t="s">
        <v>688</v>
      </c>
      <c r="S22" s="431"/>
      <c r="T22" s="5"/>
      <c r="U22" s="9"/>
    </row>
    <row r="23" spans="1:79" ht="103.5" customHeight="1" x14ac:dyDescent="0.25">
      <c r="A23" s="1111"/>
      <c r="B23" s="1194"/>
      <c r="C23" s="1117"/>
      <c r="D23" s="872"/>
      <c r="E23" s="1197"/>
      <c r="F23" s="1149"/>
      <c r="G23" s="1206"/>
      <c r="H23" s="1208"/>
      <c r="I23" s="1096"/>
      <c r="J23" s="701" t="s">
        <v>130</v>
      </c>
      <c r="K23" s="707" t="s">
        <v>633</v>
      </c>
      <c r="L23" s="296">
        <v>89232.79</v>
      </c>
      <c r="M23" s="703">
        <v>89233</v>
      </c>
      <c r="N23" s="1209">
        <v>393223</v>
      </c>
      <c r="O23" s="704">
        <v>0</v>
      </c>
      <c r="P23" s="705">
        <f t="shared" ref="P23:P36" si="4">M23/L23</f>
        <v>1.0000023533949796</v>
      </c>
      <c r="Q23" s="1143"/>
      <c r="R23" s="1199" t="s">
        <v>739</v>
      </c>
      <c r="S23" s="431"/>
      <c r="T23" s="5"/>
      <c r="U23" s="9"/>
    </row>
    <row r="24" spans="1:79" ht="137.25" customHeight="1" x14ac:dyDescent="0.25">
      <c r="A24" s="1111"/>
      <c r="B24" s="1194"/>
      <c r="C24" s="1117"/>
      <c r="D24" s="872"/>
      <c r="E24" s="1197"/>
      <c r="F24" s="1149"/>
      <c r="G24" s="1206"/>
      <c r="H24" s="1208"/>
      <c r="I24" s="1096"/>
      <c r="J24" s="701" t="s">
        <v>130</v>
      </c>
      <c r="K24" s="707" t="s">
        <v>634</v>
      </c>
      <c r="L24" s="296">
        <v>303989.96000000002</v>
      </c>
      <c r="M24" s="703">
        <v>303990</v>
      </c>
      <c r="N24" s="1210"/>
      <c r="O24" s="704">
        <v>0</v>
      </c>
      <c r="P24" s="705">
        <f t="shared" si="4"/>
        <v>1.0000001315832929</v>
      </c>
      <c r="Q24" s="1143"/>
      <c r="R24" s="1147"/>
      <c r="S24" s="431"/>
      <c r="T24" s="5"/>
      <c r="U24" s="9"/>
    </row>
    <row r="25" spans="1:79" ht="75" x14ac:dyDescent="0.25">
      <c r="A25" s="1112"/>
      <c r="B25" s="1195"/>
      <c r="C25" s="1118"/>
      <c r="D25" s="859"/>
      <c r="E25" s="1198"/>
      <c r="F25" s="1150"/>
      <c r="G25" s="1207"/>
      <c r="H25" s="1205"/>
      <c r="I25" s="1052"/>
      <c r="J25" s="701" t="s">
        <v>130</v>
      </c>
      <c r="K25" s="707" t="s">
        <v>635</v>
      </c>
      <c r="L25" s="296">
        <v>3291.2</v>
      </c>
      <c r="M25" s="703">
        <f t="shared" ref="M25:M36" si="5">N25+O25</f>
        <v>3291.2</v>
      </c>
      <c r="N25" s="534">
        <v>0</v>
      </c>
      <c r="O25" s="704">
        <v>3291.2</v>
      </c>
      <c r="P25" s="705">
        <f t="shared" si="4"/>
        <v>1</v>
      </c>
      <c r="Q25" s="1144"/>
      <c r="R25" s="786" t="s">
        <v>733</v>
      </c>
      <c r="S25" s="431"/>
      <c r="T25" s="5"/>
      <c r="U25" s="9"/>
    </row>
    <row r="26" spans="1:79" ht="300" x14ac:dyDescent="0.25">
      <c r="A26" s="1178">
        <v>6</v>
      </c>
      <c r="B26" s="1193" t="s">
        <v>63</v>
      </c>
      <c r="C26" s="1170" t="s">
        <v>154</v>
      </c>
      <c r="D26" s="1170" t="s">
        <v>480</v>
      </c>
      <c r="E26" s="1196" t="s">
        <v>647</v>
      </c>
      <c r="F26" s="1200" t="s">
        <v>8</v>
      </c>
      <c r="G26" s="1202">
        <v>77718036.650000006</v>
      </c>
      <c r="H26" s="1204" t="s">
        <v>63</v>
      </c>
      <c r="I26" s="1051" t="s">
        <v>332</v>
      </c>
      <c r="J26" s="701" t="s">
        <v>675</v>
      </c>
      <c r="K26" s="707" t="s">
        <v>692</v>
      </c>
      <c r="L26" s="296">
        <v>19602081.100000001</v>
      </c>
      <c r="M26" s="703">
        <f t="shared" si="5"/>
        <v>16260597.42</v>
      </c>
      <c r="N26" s="537">
        <v>16260597.42</v>
      </c>
      <c r="O26" s="718">
        <v>0</v>
      </c>
      <c r="P26" s="705">
        <f t="shared" si="4"/>
        <v>0.82953423858653452</v>
      </c>
      <c r="Q26" s="1162">
        <f>(M26+M27)/G26</f>
        <v>0.20970997367571814</v>
      </c>
      <c r="R26" s="432" t="s">
        <v>732</v>
      </c>
      <c r="S26" s="431">
        <f>T26/L26</f>
        <v>0.17046576141346551</v>
      </c>
      <c r="T26" s="5">
        <f>L26-M26</f>
        <v>3341483.6800000016</v>
      </c>
      <c r="U26" s="9"/>
    </row>
    <row r="27" spans="1:79" ht="195" x14ac:dyDescent="0.25">
      <c r="A27" s="1112"/>
      <c r="B27" s="1195"/>
      <c r="C27" s="1118"/>
      <c r="D27" s="859"/>
      <c r="E27" s="1198"/>
      <c r="F27" s="1201"/>
      <c r="G27" s="1203"/>
      <c r="H27" s="1205"/>
      <c r="I27" s="1052"/>
      <c r="J27" s="713" t="s">
        <v>130</v>
      </c>
      <c r="K27" s="707" t="s">
        <v>419</v>
      </c>
      <c r="L27" s="296">
        <v>44293.75</v>
      </c>
      <c r="M27" s="703">
        <f t="shared" si="5"/>
        <v>37650</v>
      </c>
      <c r="N27" s="536">
        <v>37650</v>
      </c>
      <c r="O27" s="704">
        <v>0</v>
      </c>
      <c r="P27" s="705">
        <f t="shared" si="4"/>
        <v>0.85000705517144071</v>
      </c>
      <c r="Q27" s="1144"/>
      <c r="R27" s="786" t="s">
        <v>740</v>
      </c>
      <c r="S27" s="431"/>
      <c r="T27" s="5"/>
      <c r="U27" s="9"/>
    </row>
    <row r="28" spans="1:79" ht="285" x14ac:dyDescent="0.25">
      <c r="A28" s="1178">
        <v>7</v>
      </c>
      <c r="B28" s="1214" t="s">
        <v>63</v>
      </c>
      <c r="C28" s="1170" t="s">
        <v>155</v>
      </c>
      <c r="D28" s="1170" t="s">
        <v>480</v>
      </c>
      <c r="E28" s="1196" t="s">
        <v>647</v>
      </c>
      <c r="F28" s="1172" t="s">
        <v>8</v>
      </c>
      <c r="G28" s="978">
        <v>429420138.85000002</v>
      </c>
      <c r="H28" s="1204" t="s">
        <v>63</v>
      </c>
      <c r="I28" s="1051" t="s">
        <v>332</v>
      </c>
      <c r="J28" s="701" t="s">
        <v>675</v>
      </c>
      <c r="K28" s="707" t="s">
        <v>260</v>
      </c>
      <c r="L28" s="296">
        <v>35458726.380000003</v>
      </c>
      <c r="M28" s="703">
        <f t="shared" si="5"/>
        <v>35458726.380000003</v>
      </c>
      <c r="N28" s="537">
        <v>35458726.380000003</v>
      </c>
      <c r="O28" s="704">
        <v>0</v>
      </c>
      <c r="P28" s="705">
        <f t="shared" si="4"/>
        <v>1</v>
      </c>
      <c r="Q28" s="1162">
        <f>(M28+M29)/G28</f>
        <v>8.3360322773553125E-2</v>
      </c>
      <c r="R28" s="432" t="s">
        <v>723</v>
      </c>
      <c r="S28" s="431">
        <f>T28/L28</f>
        <v>0</v>
      </c>
      <c r="T28" s="5">
        <f>L28-M28</f>
        <v>0</v>
      </c>
      <c r="U28" s="9"/>
    </row>
    <row r="29" spans="1:79" ht="165" x14ac:dyDescent="0.25">
      <c r="A29" s="1112"/>
      <c r="B29" s="1115"/>
      <c r="C29" s="1118"/>
      <c r="D29" s="859"/>
      <c r="E29" s="1198"/>
      <c r="F29" s="1150"/>
      <c r="G29" s="1207"/>
      <c r="H29" s="1205"/>
      <c r="I29" s="1052"/>
      <c r="J29" s="713" t="s">
        <v>130</v>
      </c>
      <c r="K29" s="707" t="s">
        <v>634</v>
      </c>
      <c r="L29" s="296">
        <v>397500</v>
      </c>
      <c r="M29" s="703">
        <f t="shared" si="5"/>
        <v>337875</v>
      </c>
      <c r="N29" s="536">
        <v>337875</v>
      </c>
      <c r="O29" s="704">
        <v>0</v>
      </c>
      <c r="P29" s="705">
        <f t="shared" si="4"/>
        <v>0.85</v>
      </c>
      <c r="Q29" s="1144"/>
      <c r="R29" s="786" t="s">
        <v>741</v>
      </c>
      <c r="S29" s="431"/>
      <c r="T29" s="5"/>
      <c r="U29" s="9"/>
    </row>
    <row r="30" spans="1:79" ht="195" x14ac:dyDescent="0.25">
      <c r="A30" s="1164">
        <v>8</v>
      </c>
      <c r="B30" s="1170" t="s">
        <v>66</v>
      </c>
      <c r="C30" s="1211" t="s">
        <v>67</v>
      </c>
      <c r="D30" s="1170" t="s">
        <v>481</v>
      </c>
      <c r="E30" s="1196" t="s">
        <v>725</v>
      </c>
      <c r="F30" s="1172" t="s">
        <v>68</v>
      </c>
      <c r="G30" s="978">
        <v>6830164.3499999996</v>
      </c>
      <c r="H30" s="1212" t="s">
        <v>452</v>
      </c>
      <c r="I30" s="1043" t="s">
        <v>148</v>
      </c>
      <c r="J30" s="784" t="s">
        <v>676</v>
      </c>
      <c r="K30" s="784" t="s">
        <v>401</v>
      </c>
      <c r="L30" s="296">
        <v>1851077.37</v>
      </c>
      <c r="M30" s="703">
        <f t="shared" si="5"/>
        <v>3316481.86</v>
      </c>
      <c r="N30" s="619">
        <v>3316481.86</v>
      </c>
      <c r="O30" s="616">
        <v>0</v>
      </c>
      <c r="P30" s="705">
        <f t="shared" si="4"/>
        <v>1.7916495084157393</v>
      </c>
      <c r="Q30" s="1162">
        <f>(M30+M31)/G30</f>
        <v>0.49288445892228056</v>
      </c>
      <c r="R30" s="783" t="s">
        <v>724</v>
      </c>
      <c r="S30" s="431">
        <f t="shared" ref="S30:S39" si="6">T30/L30</f>
        <v>-0.79164950841573933</v>
      </c>
      <c r="T30" s="5">
        <f t="shared" ref="T30:T39" si="7">L30-M30</f>
        <v>-1465404.4899999998</v>
      </c>
      <c r="U30" s="9"/>
    </row>
    <row r="31" spans="1:79" ht="60" x14ac:dyDescent="0.25">
      <c r="A31" s="1166"/>
      <c r="B31" s="1118"/>
      <c r="C31" s="1118"/>
      <c r="D31" s="859"/>
      <c r="E31" s="1198"/>
      <c r="F31" s="1150"/>
      <c r="G31" s="1207"/>
      <c r="H31" s="1213"/>
      <c r="I31" s="1008"/>
      <c r="J31" s="701" t="s">
        <v>630</v>
      </c>
      <c r="K31" s="707" t="s">
        <v>270</v>
      </c>
      <c r="L31" s="296">
        <v>50000</v>
      </c>
      <c r="M31" s="703">
        <f t="shared" si="5"/>
        <v>50000</v>
      </c>
      <c r="N31" s="537">
        <v>50000</v>
      </c>
      <c r="O31" s="704">
        <v>0</v>
      </c>
      <c r="P31" s="705">
        <f t="shared" si="4"/>
        <v>1</v>
      </c>
      <c r="Q31" s="1144"/>
      <c r="R31" s="786" t="s">
        <v>742</v>
      </c>
      <c r="S31" s="431">
        <f t="shared" si="6"/>
        <v>0</v>
      </c>
      <c r="T31" s="5">
        <f t="shared" si="7"/>
        <v>0</v>
      </c>
      <c r="U31" s="9"/>
    </row>
    <row r="32" spans="1:79" ht="180" x14ac:dyDescent="0.25">
      <c r="A32" s="1164">
        <v>9</v>
      </c>
      <c r="B32" s="1170" t="s">
        <v>115</v>
      </c>
      <c r="C32" s="1220" t="s">
        <v>156</v>
      </c>
      <c r="D32" s="1220" t="s">
        <v>487</v>
      </c>
      <c r="E32" s="1171" t="s">
        <v>114</v>
      </c>
      <c r="F32" s="1172" t="s">
        <v>8</v>
      </c>
      <c r="G32" s="1184">
        <v>120250460.58</v>
      </c>
      <c r="H32" s="1192" t="s">
        <v>115</v>
      </c>
      <c r="I32" s="1043" t="s">
        <v>302</v>
      </c>
      <c r="J32" s="701" t="s">
        <v>675</v>
      </c>
      <c r="K32" s="197" t="s">
        <v>293</v>
      </c>
      <c r="L32" s="296">
        <v>8920521.7899999991</v>
      </c>
      <c r="M32" s="703">
        <f t="shared" si="5"/>
        <v>8920521.7899999991</v>
      </c>
      <c r="N32" s="382">
        <v>8920521.7899999991</v>
      </c>
      <c r="O32" s="704">
        <v>0</v>
      </c>
      <c r="P32" s="705">
        <f t="shared" si="4"/>
        <v>1</v>
      </c>
      <c r="Q32" s="1162">
        <f>(M32+M33+M34+M35)/G32</f>
        <v>0.10790177540623937</v>
      </c>
      <c r="R32" s="785" t="s">
        <v>726</v>
      </c>
      <c r="S32" s="431">
        <f t="shared" si="6"/>
        <v>0</v>
      </c>
      <c r="T32" s="5">
        <f t="shared" si="7"/>
        <v>0</v>
      </c>
      <c r="U32" s="9"/>
    </row>
    <row r="33" spans="1:21" ht="285" x14ac:dyDescent="0.25">
      <c r="A33" s="1165"/>
      <c r="B33" s="1117"/>
      <c r="C33" s="1221"/>
      <c r="D33" s="872"/>
      <c r="E33" s="1120"/>
      <c r="F33" s="1149"/>
      <c r="G33" s="1152"/>
      <c r="H33" s="1155"/>
      <c r="I33" s="1007"/>
      <c r="J33" s="713" t="s">
        <v>130</v>
      </c>
      <c r="K33" s="707" t="s">
        <v>303</v>
      </c>
      <c r="L33" s="708">
        <v>7905397.8399999999</v>
      </c>
      <c r="M33" s="703">
        <f t="shared" si="5"/>
        <v>3914716.4</v>
      </c>
      <c r="N33" s="538">
        <v>3914716.4</v>
      </c>
      <c r="O33" s="704">
        <v>0</v>
      </c>
      <c r="P33" s="705">
        <f t="shared" si="4"/>
        <v>0.49519536894047067</v>
      </c>
      <c r="Q33" s="1143"/>
      <c r="R33" s="786" t="s">
        <v>743</v>
      </c>
      <c r="S33" s="431">
        <f t="shared" si="6"/>
        <v>0.50480463105952933</v>
      </c>
      <c r="T33" s="5">
        <f t="shared" si="7"/>
        <v>3990681.44</v>
      </c>
      <c r="U33" s="9"/>
    </row>
    <row r="34" spans="1:21" ht="60" x14ac:dyDescent="0.25">
      <c r="A34" s="1165"/>
      <c r="B34" s="1117"/>
      <c r="C34" s="1221"/>
      <c r="D34" s="872"/>
      <c r="E34" s="1120"/>
      <c r="F34" s="1149"/>
      <c r="G34" s="1152"/>
      <c r="H34" s="1155"/>
      <c r="I34" s="1007"/>
      <c r="J34" s="701" t="s">
        <v>630</v>
      </c>
      <c r="K34" s="707" t="s">
        <v>294</v>
      </c>
      <c r="L34" s="708">
        <v>100000</v>
      </c>
      <c r="M34" s="703">
        <f t="shared" si="5"/>
        <v>100000</v>
      </c>
      <c r="N34" s="382">
        <v>100000</v>
      </c>
      <c r="O34" s="704">
        <v>0</v>
      </c>
      <c r="P34" s="705">
        <f t="shared" si="4"/>
        <v>1</v>
      </c>
      <c r="Q34" s="1143"/>
      <c r="R34" s="786" t="s">
        <v>744</v>
      </c>
      <c r="S34" s="431">
        <f t="shared" si="6"/>
        <v>0</v>
      </c>
      <c r="T34" s="5">
        <f t="shared" si="7"/>
        <v>0</v>
      </c>
      <c r="U34" s="9"/>
    </row>
    <row r="35" spans="1:21" ht="45" x14ac:dyDescent="0.25">
      <c r="A35" s="1166"/>
      <c r="B35" s="1118"/>
      <c r="C35" s="1222"/>
      <c r="D35" s="859"/>
      <c r="E35" s="1121"/>
      <c r="F35" s="1150"/>
      <c r="G35" s="1153"/>
      <c r="H35" s="1156"/>
      <c r="I35" s="1008"/>
      <c r="J35" s="701" t="s">
        <v>630</v>
      </c>
      <c r="K35" s="707" t="s">
        <v>271</v>
      </c>
      <c r="L35" s="708">
        <v>40000</v>
      </c>
      <c r="M35" s="703">
        <f t="shared" si="5"/>
        <v>40000</v>
      </c>
      <c r="N35" s="382">
        <v>40000</v>
      </c>
      <c r="O35" s="704">
        <v>0</v>
      </c>
      <c r="P35" s="705">
        <f t="shared" si="4"/>
        <v>1</v>
      </c>
      <c r="Q35" s="1144"/>
      <c r="R35" s="706" t="s">
        <v>498</v>
      </c>
      <c r="S35" s="431">
        <f t="shared" si="6"/>
        <v>0</v>
      </c>
      <c r="T35" s="5">
        <f t="shared" si="7"/>
        <v>0</v>
      </c>
      <c r="U35" s="9"/>
    </row>
    <row r="36" spans="1:21" ht="397.5" customHeight="1" x14ac:dyDescent="0.25">
      <c r="A36" s="1164">
        <v>10</v>
      </c>
      <c r="B36" s="1170" t="s">
        <v>69</v>
      </c>
      <c r="C36" s="1170" t="s">
        <v>322</v>
      </c>
      <c r="D36" s="1170" t="s">
        <v>479</v>
      </c>
      <c r="E36" s="1216" t="s">
        <v>642</v>
      </c>
      <c r="F36" s="1218" t="s">
        <v>8</v>
      </c>
      <c r="G36" s="978">
        <v>13300242.32</v>
      </c>
      <c r="H36" s="1212" t="s">
        <v>69</v>
      </c>
      <c r="I36" s="1051" t="s">
        <v>333</v>
      </c>
      <c r="J36" s="707" t="s">
        <v>675</v>
      </c>
      <c r="K36" s="707" t="s">
        <v>343</v>
      </c>
      <c r="L36" s="221">
        <v>2359075.4700000002</v>
      </c>
      <c r="M36" s="703">
        <f t="shared" si="5"/>
        <v>2359075.4700000002</v>
      </c>
      <c r="N36" s="382">
        <v>2359075.4700000002</v>
      </c>
      <c r="O36" s="532">
        <v>0</v>
      </c>
      <c r="P36" s="705">
        <f t="shared" si="4"/>
        <v>1</v>
      </c>
      <c r="Q36" s="1162">
        <f>(M36)/G36</f>
        <v>0.177370863871599</v>
      </c>
      <c r="R36" s="432" t="s">
        <v>779</v>
      </c>
      <c r="S36" s="431">
        <f t="shared" si="6"/>
        <v>0</v>
      </c>
      <c r="T36" s="5">
        <f t="shared" si="7"/>
        <v>0</v>
      </c>
      <c r="U36" s="9"/>
    </row>
    <row r="37" spans="1:21" ht="75" x14ac:dyDescent="0.25">
      <c r="A37" s="1166"/>
      <c r="B37" s="1118"/>
      <c r="C37" s="1118"/>
      <c r="D37" s="1215"/>
      <c r="E37" s="1217"/>
      <c r="F37" s="1219"/>
      <c r="G37" s="1207"/>
      <c r="H37" s="1213"/>
      <c r="I37" s="1052"/>
      <c r="J37" s="701" t="s">
        <v>630</v>
      </c>
      <c r="K37" s="707" t="s">
        <v>453</v>
      </c>
      <c r="L37" s="296">
        <v>0</v>
      </c>
      <c r="M37" s="296">
        <v>0</v>
      </c>
      <c r="N37" s="719">
        <v>0</v>
      </c>
      <c r="O37" s="327">
        <v>0</v>
      </c>
      <c r="P37" s="705">
        <v>0</v>
      </c>
      <c r="Q37" s="1144"/>
      <c r="R37" s="706" t="s">
        <v>499</v>
      </c>
      <c r="S37" s="431" t="e">
        <f t="shared" si="6"/>
        <v>#DIV/0!</v>
      </c>
      <c r="T37" s="5">
        <f t="shared" si="7"/>
        <v>0</v>
      </c>
      <c r="U37" s="9"/>
    </row>
    <row r="38" spans="1:21" ht="210" x14ac:dyDescent="0.25">
      <c r="A38" s="1164">
        <v>11</v>
      </c>
      <c r="B38" s="1170" t="s">
        <v>70</v>
      </c>
      <c r="C38" s="1170" t="s">
        <v>157</v>
      </c>
      <c r="D38" s="1170" t="s">
        <v>481</v>
      </c>
      <c r="E38" s="1196" t="s">
        <v>645</v>
      </c>
      <c r="F38" s="1172" t="s">
        <v>8</v>
      </c>
      <c r="G38" s="978">
        <v>50983386.560000002</v>
      </c>
      <c r="H38" s="1204" t="s">
        <v>451</v>
      </c>
      <c r="I38" s="1088" t="s">
        <v>257</v>
      </c>
      <c r="J38" s="707" t="s">
        <v>675</v>
      </c>
      <c r="K38" s="707" t="s">
        <v>344</v>
      </c>
      <c r="L38" s="221">
        <v>9849777.9000000004</v>
      </c>
      <c r="M38" s="720">
        <f>N38+O38</f>
        <v>2351606.38</v>
      </c>
      <c r="N38" s="382">
        <v>2351606.38</v>
      </c>
      <c r="O38" s="533">
        <v>0</v>
      </c>
      <c r="P38" s="705">
        <f t="shared" ref="P38:P45" si="8">M38/L38</f>
        <v>0.23874714779101769</v>
      </c>
      <c r="Q38" s="1162">
        <f>(M38+M39+M40+M41)/G38</f>
        <v>0.19532104577401377</v>
      </c>
      <c r="R38" s="706" t="s">
        <v>500</v>
      </c>
      <c r="S38" s="431">
        <f t="shared" si="6"/>
        <v>0.76125285220898231</v>
      </c>
      <c r="T38" s="5">
        <f t="shared" si="7"/>
        <v>7498171.5200000005</v>
      </c>
      <c r="U38" s="9"/>
    </row>
    <row r="39" spans="1:21" ht="124.5" customHeight="1" x14ac:dyDescent="0.25">
      <c r="A39" s="1165"/>
      <c r="B39" s="1117"/>
      <c r="C39" s="1117"/>
      <c r="D39" s="872"/>
      <c r="E39" s="1225"/>
      <c r="F39" s="1149"/>
      <c r="G39" s="1206"/>
      <c r="H39" s="1208"/>
      <c r="I39" s="1089"/>
      <c r="J39" s="701" t="s">
        <v>630</v>
      </c>
      <c r="K39" s="707" t="s">
        <v>572</v>
      </c>
      <c r="L39" s="296">
        <v>1000</v>
      </c>
      <c r="M39" s="296">
        <v>1000</v>
      </c>
      <c r="N39" s="468">
        <v>1000</v>
      </c>
      <c r="O39" s="327">
        <v>0</v>
      </c>
      <c r="P39" s="705">
        <f t="shared" si="8"/>
        <v>1</v>
      </c>
      <c r="Q39" s="1143"/>
      <c r="R39" s="706" t="s">
        <v>668</v>
      </c>
      <c r="S39" s="431">
        <f t="shared" si="6"/>
        <v>0</v>
      </c>
      <c r="T39" s="5">
        <f t="shared" si="7"/>
        <v>0</v>
      </c>
      <c r="U39" s="9"/>
    </row>
    <row r="40" spans="1:21" ht="240" x14ac:dyDescent="0.25">
      <c r="A40" s="1165"/>
      <c r="B40" s="1117"/>
      <c r="C40" s="1117"/>
      <c r="D40" s="872"/>
      <c r="E40" s="1225"/>
      <c r="F40" s="1149"/>
      <c r="G40" s="1206"/>
      <c r="H40" s="1208"/>
      <c r="I40" s="1089"/>
      <c r="J40" s="701" t="s">
        <v>130</v>
      </c>
      <c r="K40" s="707" t="s">
        <v>421</v>
      </c>
      <c r="L40" s="296">
        <v>6773775.2599999998</v>
      </c>
      <c r="M40" s="703">
        <f>N40+O40</f>
        <v>7605522</v>
      </c>
      <c r="N40" s="536">
        <v>7605522</v>
      </c>
      <c r="O40" s="704">
        <v>0</v>
      </c>
      <c r="P40" s="705">
        <f t="shared" si="8"/>
        <v>1.1227892435273974</v>
      </c>
      <c r="Q40" s="1143"/>
      <c r="R40" s="706" t="s">
        <v>674</v>
      </c>
      <c r="S40" s="431"/>
      <c r="T40" s="5"/>
      <c r="U40" s="9"/>
    </row>
    <row r="41" spans="1:21" ht="60" x14ac:dyDescent="0.25">
      <c r="A41" s="1166"/>
      <c r="B41" s="1118"/>
      <c r="C41" s="1118"/>
      <c r="D41" s="859"/>
      <c r="E41" s="1226"/>
      <c r="F41" s="1150"/>
      <c r="G41" s="1207"/>
      <c r="H41" s="1205"/>
      <c r="I41" s="1090"/>
      <c r="J41" s="713" t="s">
        <v>659</v>
      </c>
      <c r="K41" s="780" t="s">
        <v>720</v>
      </c>
      <c r="L41" s="296">
        <v>0</v>
      </c>
      <c r="M41" s="703">
        <f>N41+O41</f>
        <v>0</v>
      </c>
      <c r="N41" s="534">
        <v>0</v>
      </c>
      <c r="O41" s="704">
        <v>0</v>
      </c>
      <c r="P41" s="705">
        <v>0</v>
      </c>
      <c r="Q41" s="1144"/>
      <c r="R41" s="656" t="s">
        <v>719</v>
      </c>
      <c r="S41" s="431"/>
      <c r="T41" s="5"/>
      <c r="U41" s="9"/>
    </row>
    <row r="42" spans="1:21" ht="150" x14ac:dyDescent="0.25">
      <c r="A42" s="721">
        <v>12</v>
      </c>
      <c r="B42" s="722" t="s">
        <v>75</v>
      </c>
      <c r="C42" s="701" t="s">
        <v>267</v>
      </c>
      <c r="D42" s="701" t="s">
        <v>479</v>
      </c>
      <c r="E42" s="723" t="s">
        <v>304</v>
      </c>
      <c r="F42" s="724" t="s">
        <v>8</v>
      </c>
      <c r="G42" s="306">
        <v>26500000</v>
      </c>
      <c r="H42" s="424" t="s">
        <v>454</v>
      </c>
      <c r="I42" s="419" t="s">
        <v>152</v>
      </c>
      <c r="J42" s="707" t="s">
        <v>631</v>
      </c>
      <c r="K42" s="707" t="s">
        <v>272</v>
      </c>
      <c r="L42" s="702">
        <v>538872.96</v>
      </c>
      <c r="M42" s="703">
        <f>N42+O42</f>
        <v>538872.96</v>
      </c>
      <c r="N42" s="382">
        <v>538872.96</v>
      </c>
      <c r="O42" s="709">
        <v>0</v>
      </c>
      <c r="P42" s="705">
        <f t="shared" si="8"/>
        <v>1</v>
      </c>
      <c r="Q42" s="725">
        <f>M42/G42</f>
        <v>2.0334828679245281E-2</v>
      </c>
      <c r="R42" s="706" t="s">
        <v>573</v>
      </c>
      <c r="S42" s="431">
        <f>T42/L42</f>
        <v>0</v>
      </c>
      <c r="T42" s="5">
        <f>L42-M42</f>
        <v>0</v>
      </c>
      <c r="U42" s="9"/>
    </row>
    <row r="43" spans="1:21" ht="255" x14ac:dyDescent="0.25">
      <c r="A43" s="1223">
        <v>13</v>
      </c>
      <c r="B43" s="1220" t="s">
        <v>63</v>
      </c>
      <c r="C43" s="1220" t="s">
        <v>471</v>
      </c>
      <c r="D43" s="1220" t="s">
        <v>480</v>
      </c>
      <c r="E43" s="1170" t="s">
        <v>650</v>
      </c>
      <c r="F43" s="1214" t="s">
        <v>8</v>
      </c>
      <c r="G43" s="978">
        <v>75726679.859999999</v>
      </c>
      <c r="H43" s="1204" t="s">
        <v>63</v>
      </c>
      <c r="I43" s="1051" t="s">
        <v>330</v>
      </c>
      <c r="J43" s="726" t="s">
        <v>675</v>
      </c>
      <c r="K43" s="707" t="s">
        <v>295</v>
      </c>
      <c r="L43" s="702">
        <v>101050.13</v>
      </c>
      <c r="M43" s="720">
        <f>N43+O43</f>
        <v>6582.4</v>
      </c>
      <c r="N43" s="529">
        <v>6582.4</v>
      </c>
      <c r="O43" s="727">
        <v>0</v>
      </c>
      <c r="P43" s="705">
        <f t="shared" si="8"/>
        <v>6.5139945886264566E-2</v>
      </c>
      <c r="Q43" s="1162">
        <f>(M43+M44)/G43</f>
        <v>3.5102872658809318E-3</v>
      </c>
      <c r="R43" s="785" t="s">
        <v>727</v>
      </c>
      <c r="S43" s="431">
        <f>T43/L43</f>
        <v>0.93486005411373552</v>
      </c>
      <c r="T43" s="5">
        <f>L43-M43</f>
        <v>94467.73000000001</v>
      </c>
      <c r="U43" s="9"/>
    </row>
    <row r="44" spans="1:21" ht="150" x14ac:dyDescent="0.25">
      <c r="A44" s="1224"/>
      <c r="B44" s="1222"/>
      <c r="C44" s="1222"/>
      <c r="D44" s="859"/>
      <c r="E44" s="1118"/>
      <c r="F44" s="1115"/>
      <c r="G44" s="1207"/>
      <c r="H44" s="1205"/>
      <c r="I44" s="1052"/>
      <c r="J44" s="713" t="s">
        <v>130</v>
      </c>
      <c r="K44" s="707" t="s">
        <v>422</v>
      </c>
      <c r="L44" s="702">
        <v>259239.57</v>
      </c>
      <c r="M44" s="728">
        <f>N44+O44</f>
        <v>259240</v>
      </c>
      <c r="N44" s="330">
        <v>259240</v>
      </c>
      <c r="O44" s="709">
        <v>0</v>
      </c>
      <c r="P44" s="705">
        <f t="shared" si="8"/>
        <v>1.0000016586973972</v>
      </c>
      <c r="Q44" s="1144"/>
      <c r="R44" s="785" t="s">
        <v>728</v>
      </c>
      <c r="S44" s="431"/>
      <c r="T44" s="5"/>
      <c r="U44" s="9"/>
    </row>
    <row r="45" spans="1:21" ht="255" x14ac:dyDescent="0.25">
      <c r="A45" s="1223">
        <v>14</v>
      </c>
      <c r="B45" s="1220" t="s">
        <v>63</v>
      </c>
      <c r="C45" s="1220" t="s">
        <v>158</v>
      </c>
      <c r="D45" s="1220" t="s">
        <v>480</v>
      </c>
      <c r="E45" s="1170" t="s">
        <v>649</v>
      </c>
      <c r="F45" s="1172" t="s">
        <v>8</v>
      </c>
      <c r="G45" s="978">
        <v>114144662.22</v>
      </c>
      <c r="H45" s="1204" t="s">
        <v>63</v>
      </c>
      <c r="I45" s="1051" t="s">
        <v>332</v>
      </c>
      <c r="J45" s="707" t="s">
        <v>675</v>
      </c>
      <c r="K45" s="707" t="s">
        <v>670</v>
      </c>
      <c r="L45" s="702">
        <v>3378744.56</v>
      </c>
      <c r="M45" s="703">
        <v>872179.28</v>
      </c>
      <c r="N45" s="382">
        <v>872179.28</v>
      </c>
      <c r="O45" s="709">
        <v>0</v>
      </c>
      <c r="P45" s="705">
        <f t="shared" si="8"/>
        <v>0.25813708746304276</v>
      </c>
      <c r="Q45" s="1162">
        <f>(M45:M47)/G45</f>
        <v>7.6409992638900642E-3</v>
      </c>
      <c r="R45" s="785" t="s">
        <v>729</v>
      </c>
      <c r="S45" s="431">
        <f t="shared" ref="S45:S50" si="9">T45/L45</f>
        <v>0.74186291253695724</v>
      </c>
      <c r="T45" s="5">
        <f t="shared" ref="T45:T50" si="10">L45-M45</f>
        <v>2506565.2800000003</v>
      </c>
      <c r="U45" s="9"/>
    </row>
    <row r="46" spans="1:21" ht="60.75" customHeight="1" x14ac:dyDescent="0.25">
      <c r="A46" s="1230"/>
      <c r="B46" s="1221"/>
      <c r="C46" s="1221"/>
      <c r="D46" s="872"/>
      <c r="E46" s="1117"/>
      <c r="F46" s="1149"/>
      <c r="G46" s="1206"/>
      <c r="H46" s="1208"/>
      <c r="I46" s="1096"/>
      <c r="J46" s="701" t="s">
        <v>630</v>
      </c>
      <c r="K46" s="707" t="s">
        <v>342</v>
      </c>
      <c r="L46" s="702">
        <v>0</v>
      </c>
      <c r="M46" s="703">
        <v>0</v>
      </c>
      <c r="N46" s="539">
        <v>0</v>
      </c>
      <c r="O46" s="709">
        <v>0</v>
      </c>
      <c r="P46" s="705">
        <v>0</v>
      </c>
      <c r="Q46" s="1143"/>
      <c r="R46" s="706" t="s">
        <v>501</v>
      </c>
      <c r="S46" s="431" t="e">
        <f t="shared" si="9"/>
        <v>#DIV/0!</v>
      </c>
      <c r="T46" s="5">
        <f t="shared" si="10"/>
        <v>0</v>
      </c>
      <c r="U46" s="9"/>
    </row>
    <row r="47" spans="1:21" ht="150" x14ac:dyDescent="0.25">
      <c r="A47" s="1224"/>
      <c r="B47" s="1222"/>
      <c r="C47" s="1222"/>
      <c r="D47" s="859"/>
      <c r="E47" s="1118"/>
      <c r="F47" s="1150"/>
      <c r="G47" s="1207"/>
      <c r="H47" s="1205"/>
      <c r="I47" s="1052"/>
      <c r="J47" s="713" t="s">
        <v>130</v>
      </c>
      <c r="K47" s="707" t="s">
        <v>629</v>
      </c>
      <c r="L47" s="646">
        <v>186679.77</v>
      </c>
      <c r="M47" s="703">
        <f t="shared" ref="M47:M52" si="11">N47+O47</f>
        <v>195663</v>
      </c>
      <c r="N47" s="330">
        <v>195663</v>
      </c>
      <c r="O47" s="709">
        <v>0</v>
      </c>
      <c r="P47" s="705">
        <f>M47/L47</f>
        <v>1.0481210685014237</v>
      </c>
      <c r="Q47" s="1144"/>
      <c r="R47" s="706" t="s">
        <v>636</v>
      </c>
      <c r="S47" s="431">
        <f t="shared" si="9"/>
        <v>-4.8121068501423649E-2</v>
      </c>
      <c r="T47" s="5">
        <f t="shared" si="10"/>
        <v>-8983.2300000000105</v>
      </c>
      <c r="U47" s="9"/>
    </row>
    <row r="48" spans="1:21" ht="363" customHeight="1" x14ac:dyDescent="0.25">
      <c r="A48" s="1223">
        <v>15</v>
      </c>
      <c r="B48" s="1220" t="s">
        <v>63</v>
      </c>
      <c r="C48" s="1227" t="s">
        <v>331</v>
      </c>
      <c r="D48" s="1220" t="s">
        <v>480</v>
      </c>
      <c r="E48" s="1170" t="s">
        <v>649</v>
      </c>
      <c r="F48" s="1172" t="s">
        <v>8</v>
      </c>
      <c r="G48" s="978">
        <v>97275841.819999993</v>
      </c>
      <c r="H48" s="1204" t="s">
        <v>63</v>
      </c>
      <c r="I48" s="1051" t="s">
        <v>332</v>
      </c>
      <c r="J48" s="701" t="s">
        <v>675</v>
      </c>
      <c r="K48" s="707" t="s">
        <v>346</v>
      </c>
      <c r="L48" s="221">
        <v>1372882.5</v>
      </c>
      <c r="M48" s="379">
        <f t="shared" si="11"/>
        <v>305657.62</v>
      </c>
      <c r="N48" s="468">
        <v>305657.62</v>
      </c>
      <c r="O48" s="532">
        <v>0</v>
      </c>
      <c r="P48" s="380">
        <f>M48/L48</f>
        <v>0.22263931545489143</v>
      </c>
      <c r="Q48" s="1228">
        <f>(M48+M49)/G48</f>
        <v>1.0866938802298408E-2</v>
      </c>
      <c r="R48" s="432" t="s">
        <v>749</v>
      </c>
      <c r="S48" s="431">
        <f t="shared" si="9"/>
        <v>0.77736068454510843</v>
      </c>
      <c r="T48" s="5">
        <f t="shared" si="10"/>
        <v>1067224.8799999999</v>
      </c>
      <c r="U48" s="9"/>
    </row>
    <row r="49" spans="1:21" ht="135" x14ac:dyDescent="0.25">
      <c r="A49" s="1224"/>
      <c r="B49" s="1222"/>
      <c r="C49" s="1222"/>
      <c r="D49" s="859"/>
      <c r="E49" s="1118"/>
      <c r="F49" s="1150"/>
      <c r="G49" s="1207"/>
      <c r="H49" s="1205"/>
      <c r="I49" s="1052"/>
      <c r="J49" s="713" t="s">
        <v>130</v>
      </c>
      <c r="K49" s="707" t="s">
        <v>336</v>
      </c>
      <c r="L49" s="221">
        <v>910378.05</v>
      </c>
      <c r="M49" s="379">
        <f t="shared" si="11"/>
        <v>751433</v>
      </c>
      <c r="N49" s="330">
        <v>751433</v>
      </c>
      <c r="O49" s="533">
        <v>0</v>
      </c>
      <c r="P49" s="380">
        <v>1</v>
      </c>
      <c r="Q49" s="1229"/>
      <c r="R49" s="432" t="s">
        <v>748</v>
      </c>
      <c r="S49" s="431">
        <f t="shared" si="9"/>
        <v>0.17459235753761862</v>
      </c>
      <c r="T49" s="5">
        <f t="shared" si="10"/>
        <v>158945.05000000005</v>
      </c>
      <c r="U49" s="9"/>
    </row>
    <row r="50" spans="1:21" ht="330" x14ac:dyDescent="0.25">
      <c r="A50" s="1223">
        <v>16</v>
      </c>
      <c r="B50" s="1239" t="s">
        <v>115</v>
      </c>
      <c r="C50" s="1170" t="s">
        <v>159</v>
      </c>
      <c r="D50" s="1170" t="s">
        <v>487</v>
      </c>
      <c r="E50" s="1051" t="s">
        <v>627</v>
      </c>
      <c r="F50" s="1172" t="s">
        <v>8</v>
      </c>
      <c r="G50" s="978">
        <v>112459975.41</v>
      </c>
      <c r="H50" s="1204" t="s">
        <v>115</v>
      </c>
      <c r="I50" s="1051" t="s">
        <v>257</v>
      </c>
      <c r="J50" s="722" t="s">
        <v>675</v>
      </c>
      <c r="K50" s="649" t="s">
        <v>420</v>
      </c>
      <c r="L50" s="221">
        <v>6710623.1600000001</v>
      </c>
      <c r="M50" s="221">
        <f t="shared" si="11"/>
        <v>2486852.63</v>
      </c>
      <c r="N50" s="655">
        <v>2486852.63</v>
      </c>
      <c r="O50" s="547">
        <v>0</v>
      </c>
      <c r="P50" s="380">
        <f t="shared" ref="P50:P59" si="12">M50/L50</f>
        <v>0.37058445552767411</v>
      </c>
      <c r="Q50" s="1228">
        <f>(M50+M51+M52+M53)/G50</f>
        <v>3.7005944157710892E-2</v>
      </c>
      <c r="R50" s="432" t="s">
        <v>693</v>
      </c>
      <c r="S50" s="431">
        <f t="shared" si="9"/>
        <v>0.62941554447232595</v>
      </c>
      <c r="T50" s="5">
        <f t="shared" si="10"/>
        <v>4223770.53</v>
      </c>
      <c r="U50" s="9"/>
    </row>
    <row r="51" spans="1:21" ht="149.25" customHeight="1" x14ac:dyDescent="0.25">
      <c r="A51" s="1230"/>
      <c r="B51" s="1240"/>
      <c r="C51" s="1117"/>
      <c r="D51" s="872"/>
      <c r="E51" s="1096"/>
      <c r="F51" s="1149"/>
      <c r="G51" s="1206"/>
      <c r="H51" s="1208"/>
      <c r="I51" s="1096"/>
      <c r="J51" s="714" t="s">
        <v>675</v>
      </c>
      <c r="K51" s="650" t="s">
        <v>414</v>
      </c>
      <c r="L51" s="651">
        <v>1604834.94</v>
      </c>
      <c r="M51" s="651">
        <f t="shared" si="11"/>
        <v>1604834.94</v>
      </c>
      <c r="N51" s="610">
        <v>1604834.94</v>
      </c>
      <c r="O51" s="548">
        <v>0</v>
      </c>
      <c r="P51" s="699">
        <f t="shared" si="12"/>
        <v>1</v>
      </c>
      <c r="Q51" s="1231"/>
      <c r="R51" s="652" t="s">
        <v>702</v>
      </c>
      <c r="S51" s="431"/>
      <c r="T51" s="5"/>
      <c r="U51" s="9"/>
    </row>
    <row r="52" spans="1:21" ht="409.5" x14ac:dyDescent="0.25">
      <c r="A52" s="1230"/>
      <c r="B52" s="1240"/>
      <c r="C52" s="1117"/>
      <c r="D52" s="872"/>
      <c r="E52" s="1096"/>
      <c r="F52" s="1149"/>
      <c r="G52" s="1206"/>
      <c r="H52" s="1208"/>
      <c r="I52" s="1096"/>
      <c r="J52" s="701" t="s">
        <v>630</v>
      </c>
      <c r="K52" s="134" t="s">
        <v>437</v>
      </c>
      <c r="L52" s="651">
        <v>30000</v>
      </c>
      <c r="M52" s="651">
        <f t="shared" si="11"/>
        <v>30000</v>
      </c>
      <c r="N52" s="468">
        <v>30000</v>
      </c>
      <c r="O52" s="548">
        <v>0</v>
      </c>
      <c r="P52" s="380">
        <f t="shared" si="12"/>
        <v>1</v>
      </c>
      <c r="Q52" s="1231"/>
      <c r="R52" s="652" t="s">
        <v>703</v>
      </c>
      <c r="S52" s="431"/>
      <c r="T52" s="5"/>
      <c r="U52" s="9"/>
    </row>
    <row r="53" spans="1:21" ht="210" x14ac:dyDescent="0.25">
      <c r="A53" s="1224"/>
      <c r="B53" s="1241"/>
      <c r="C53" s="1118"/>
      <c r="D53" s="859"/>
      <c r="E53" s="1052"/>
      <c r="F53" s="1150"/>
      <c r="G53" s="1207"/>
      <c r="H53" s="1205"/>
      <c r="I53" s="1052"/>
      <c r="J53" s="701" t="s">
        <v>630</v>
      </c>
      <c r="K53" s="653" t="s">
        <v>655</v>
      </c>
      <c r="L53" s="651">
        <v>40000</v>
      </c>
      <c r="M53" s="651">
        <v>40000</v>
      </c>
      <c r="N53" s="468">
        <v>40000</v>
      </c>
      <c r="O53" s="548">
        <v>0</v>
      </c>
      <c r="P53" s="380">
        <f t="shared" si="12"/>
        <v>1</v>
      </c>
      <c r="Q53" s="1229"/>
      <c r="R53" s="652" t="s">
        <v>652</v>
      </c>
      <c r="S53" s="431"/>
      <c r="T53" s="5"/>
      <c r="U53" s="9"/>
    </row>
    <row r="54" spans="1:21" ht="30" customHeight="1" x14ac:dyDescent="0.25">
      <c r="A54" s="1223">
        <v>17</v>
      </c>
      <c r="B54" s="1220" t="s">
        <v>513</v>
      </c>
      <c r="C54" s="1170" t="s">
        <v>349</v>
      </c>
      <c r="D54" s="1170" t="s">
        <v>481</v>
      </c>
      <c r="E54" s="1232" t="s">
        <v>350</v>
      </c>
      <c r="F54" s="1172" t="s">
        <v>190</v>
      </c>
      <c r="G54" s="1235">
        <v>6993444</v>
      </c>
      <c r="H54" s="1212"/>
      <c r="I54" s="1051" t="s">
        <v>351</v>
      </c>
      <c r="J54" s="707" t="s">
        <v>639</v>
      </c>
      <c r="K54" s="1188" t="s">
        <v>275</v>
      </c>
      <c r="L54" s="702">
        <v>6975444</v>
      </c>
      <c r="M54" s="702">
        <v>6975444</v>
      </c>
      <c r="N54" s="468">
        <v>6975444</v>
      </c>
      <c r="O54" s="709">
        <v>0</v>
      </c>
      <c r="P54" s="705">
        <f t="shared" si="12"/>
        <v>1</v>
      </c>
      <c r="Q54" s="1162">
        <f>(M54+M55+M56+M57)/G54</f>
        <v>2.0646685667319278</v>
      </c>
      <c r="R54" s="1163" t="s">
        <v>502</v>
      </c>
      <c r="S54" s="431">
        <f t="shared" ref="S54:S59" si="13">T54/L54</f>
        <v>0</v>
      </c>
      <c r="T54" s="5">
        <f t="shared" ref="T54:T59" si="14">L54-M54</f>
        <v>0</v>
      </c>
      <c r="U54" s="9"/>
    </row>
    <row r="55" spans="1:21" ht="30" x14ac:dyDescent="0.25">
      <c r="A55" s="1230"/>
      <c r="B55" s="1221"/>
      <c r="C55" s="1117"/>
      <c r="D55" s="872"/>
      <c r="E55" s="1233"/>
      <c r="F55" s="1149"/>
      <c r="G55" s="1236"/>
      <c r="H55" s="1238"/>
      <c r="I55" s="1096"/>
      <c r="J55" s="714" t="s">
        <v>393</v>
      </c>
      <c r="K55" s="1159"/>
      <c r="L55" s="703">
        <v>6993444</v>
      </c>
      <c r="M55" s="703">
        <v>6993444</v>
      </c>
      <c r="N55" s="540">
        <v>6993444</v>
      </c>
      <c r="O55" s="720">
        <v>0</v>
      </c>
      <c r="P55" s="705">
        <f t="shared" si="12"/>
        <v>1</v>
      </c>
      <c r="Q55" s="1143"/>
      <c r="R55" s="1146"/>
      <c r="S55" s="431">
        <f t="shared" si="13"/>
        <v>0</v>
      </c>
      <c r="T55" s="5">
        <f t="shared" si="14"/>
        <v>0</v>
      </c>
      <c r="U55" s="9"/>
    </row>
    <row r="56" spans="1:21" ht="75.75" customHeight="1" x14ac:dyDescent="0.25">
      <c r="A56" s="1230"/>
      <c r="B56" s="1221"/>
      <c r="C56" s="1117"/>
      <c r="D56" s="872"/>
      <c r="E56" s="1233"/>
      <c r="F56" s="1149"/>
      <c r="G56" s="1236"/>
      <c r="H56" s="1238"/>
      <c r="I56" s="1096"/>
      <c r="J56" s="707" t="s">
        <v>640</v>
      </c>
      <c r="K56" s="1159"/>
      <c r="L56" s="702">
        <v>452256</v>
      </c>
      <c r="M56" s="703">
        <f>N56+O56</f>
        <v>452256</v>
      </c>
      <c r="N56" s="468">
        <v>452256</v>
      </c>
      <c r="O56" s="709">
        <v>0</v>
      </c>
      <c r="P56" s="705">
        <f t="shared" si="12"/>
        <v>1</v>
      </c>
      <c r="Q56" s="1143"/>
      <c r="R56" s="1146"/>
      <c r="S56" s="431">
        <f t="shared" si="13"/>
        <v>0</v>
      </c>
      <c r="T56" s="5">
        <f t="shared" si="14"/>
        <v>0</v>
      </c>
      <c r="U56" s="9"/>
    </row>
    <row r="57" spans="1:21" ht="123.75" customHeight="1" x14ac:dyDescent="0.25">
      <c r="A57" s="1224"/>
      <c r="B57" s="1222"/>
      <c r="C57" s="1118"/>
      <c r="D57" s="859"/>
      <c r="E57" s="1234"/>
      <c r="F57" s="1150"/>
      <c r="G57" s="1237"/>
      <c r="H57" s="1213"/>
      <c r="I57" s="1052"/>
      <c r="J57" s="707" t="s">
        <v>641</v>
      </c>
      <c r="K57" s="1160"/>
      <c r="L57" s="702">
        <v>18000</v>
      </c>
      <c r="M57" s="703">
        <f>N57+O57</f>
        <v>18000</v>
      </c>
      <c r="N57" s="468">
        <v>18000</v>
      </c>
      <c r="O57" s="709">
        <v>0</v>
      </c>
      <c r="P57" s="712">
        <f t="shared" si="12"/>
        <v>1</v>
      </c>
      <c r="Q57" s="1144"/>
      <c r="R57" s="1147"/>
      <c r="S57" s="431">
        <f t="shared" si="13"/>
        <v>0</v>
      </c>
      <c r="T57" s="5">
        <f t="shared" si="14"/>
        <v>0</v>
      </c>
      <c r="U57" s="9"/>
    </row>
    <row r="58" spans="1:21" ht="315" x14ac:dyDescent="0.25">
      <c r="A58" s="729">
        <v>18</v>
      </c>
      <c r="B58" s="730" t="s">
        <v>513</v>
      </c>
      <c r="C58" s="701" t="s">
        <v>313</v>
      </c>
      <c r="D58" s="701" t="s">
        <v>481</v>
      </c>
      <c r="E58" s="731" t="s">
        <v>671</v>
      </c>
      <c r="F58" s="724" t="s">
        <v>8</v>
      </c>
      <c r="G58" s="306">
        <v>26778105.579999998</v>
      </c>
      <c r="H58" s="424" t="s">
        <v>455</v>
      </c>
      <c r="I58" s="697" t="s">
        <v>334</v>
      </c>
      <c r="J58" s="701" t="s">
        <v>675</v>
      </c>
      <c r="K58" s="732" t="s">
        <v>320</v>
      </c>
      <c r="L58" s="702">
        <v>1127855.33</v>
      </c>
      <c r="M58" s="702">
        <v>858531.36</v>
      </c>
      <c r="N58" s="468">
        <v>858531.36</v>
      </c>
      <c r="O58" s="727">
        <v>0</v>
      </c>
      <c r="P58" s="705">
        <f t="shared" si="12"/>
        <v>0.76120698919780783</v>
      </c>
      <c r="Q58" s="705">
        <f>M58/G58</f>
        <v>3.2060944618921026E-2</v>
      </c>
      <c r="R58" s="796" t="s">
        <v>777</v>
      </c>
      <c r="S58" s="431">
        <f t="shared" si="13"/>
        <v>0.23879301080219223</v>
      </c>
      <c r="T58" s="5">
        <f t="shared" si="14"/>
        <v>269323.97000000009</v>
      </c>
      <c r="U58" s="9"/>
    </row>
    <row r="59" spans="1:21" ht="75" x14ac:dyDescent="0.25">
      <c r="A59" s="1178">
        <v>19</v>
      </c>
      <c r="B59" s="1214" t="s">
        <v>115</v>
      </c>
      <c r="C59" s="1170" t="s">
        <v>318</v>
      </c>
      <c r="D59" s="1170" t="s">
        <v>487</v>
      </c>
      <c r="E59" s="1216" t="s">
        <v>651</v>
      </c>
      <c r="F59" s="1200" t="s">
        <v>8</v>
      </c>
      <c r="G59" s="978">
        <v>98302823.099999994</v>
      </c>
      <c r="H59" s="1204" t="s">
        <v>115</v>
      </c>
      <c r="I59" s="1051" t="s">
        <v>257</v>
      </c>
      <c r="J59" s="701" t="s">
        <v>675</v>
      </c>
      <c r="K59" s="732" t="s">
        <v>321</v>
      </c>
      <c r="L59" s="702">
        <v>25434805</v>
      </c>
      <c r="M59" s="702">
        <v>0</v>
      </c>
      <c r="N59" s="541">
        <v>0</v>
      </c>
      <c r="O59" s="727">
        <f>M59</f>
        <v>0</v>
      </c>
      <c r="P59" s="705">
        <f t="shared" si="12"/>
        <v>0</v>
      </c>
      <c r="Q59" s="1162">
        <f>M59/G59</f>
        <v>0</v>
      </c>
      <c r="R59" s="786" t="s">
        <v>745</v>
      </c>
      <c r="S59" s="431">
        <f t="shared" si="13"/>
        <v>1</v>
      </c>
      <c r="T59" s="5">
        <f t="shared" si="14"/>
        <v>25434805</v>
      </c>
      <c r="U59" s="9"/>
    </row>
    <row r="60" spans="1:21" ht="60" x14ac:dyDescent="0.25">
      <c r="A60" s="1112"/>
      <c r="B60" s="1115"/>
      <c r="C60" s="1118"/>
      <c r="D60" s="859"/>
      <c r="E60" s="1217"/>
      <c r="F60" s="1201"/>
      <c r="G60" s="1207"/>
      <c r="H60" s="1205"/>
      <c r="I60" s="1052"/>
      <c r="J60" s="713" t="s">
        <v>431</v>
      </c>
      <c r="K60" s="733" t="s">
        <v>416</v>
      </c>
      <c r="L60" s="703">
        <v>0</v>
      </c>
      <c r="M60" s="703">
        <v>0</v>
      </c>
      <c r="N60" s="542">
        <v>0</v>
      </c>
      <c r="O60" s="734">
        <v>0</v>
      </c>
      <c r="P60" s="735">
        <v>0</v>
      </c>
      <c r="Q60" s="1144"/>
      <c r="R60" s="787" t="s">
        <v>746</v>
      </c>
      <c r="S60" s="431"/>
      <c r="T60" s="5"/>
      <c r="U60" s="9"/>
    </row>
    <row r="61" spans="1:21" ht="375" x14ac:dyDescent="0.25">
      <c r="A61" s="1178">
        <v>20</v>
      </c>
      <c r="B61" s="1170" t="s">
        <v>69</v>
      </c>
      <c r="C61" s="1170" t="s">
        <v>319</v>
      </c>
      <c r="D61" s="1170" t="s">
        <v>479</v>
      </c>
      <c r="E61" s="1196" t="s">
        <v>643</v>
      </c>
      <c r="F61" s="1172" t="s">
        <v>8</v>
      </c>
      <c r="G61" s="978">
        <v>17399982.079999998</v>
      </c>
      <c r="H61" s="1204" t="s">
        <v>456</v>
      </c>
      <c r="I61" s="1051" t="s">
        <v>257</v>
      </c>
      <c r="J61" s="701" t="s">
        <v>675</v>
      </c>
      <c r="K61" s="736" t="s">
        <v>354</v>
      </c>
      <c r="L61" s="708">
        <v>172490.5</v>
      </c>
      <c r="M61" s="708">
        <v>108641.22</v>
      </c>
      <c r="N61" s="468">
        <v>108641.22</v>
      </c>
      <c r="O61" s="718">
        <v>0</v>
      </c>
      <c r="P61" s="737">
        <f t="shared" ref="P61:P68" si="15">M61/L61</f>
        <v>0.62983886069087869</v>
      </c>
      <c r="Q61" s="1162">
        <f>(M61+M62)/G61</f>
        <v>6.2437547062117443E-3</v>
      </c>
      <c r="R61" s="432" t="s">
        <v>687</v>
      </c>
      <c r="S61" s="431">
        <f>T61/L61</f>
        <v>0.37016113930912137</v>
      </c>
      <c r="T61" s="5">
        <f>L61-M61</f>
        <v>63849.279999999999</v>
      </c>
      <c r="U61" s="9"/>
    </row>
    <row r="62" spans="1:21" ht="91.5" customHeight="1" x14ac:dyDescent="0.25">
      <c r="A62" s="1112"/>
      <c r="B62" s="1118"/>
      <c r="C62" s="1118"/>
      <c r="D62" s="859"/>
      <c r="E62" s="1198"/>
      <c r="F62" s="1150"/>
      <c r="G62" s="1207"/>
      <c r="H62" s="1205"/>
      <c r="I62" s="1052"/>
      <c r="J62" s="713" t="s">
        <v>130</v>
      </c>
      <c r="K62" s="738" t="s">
        <v>353</v>
      </c>
      <c r="L62" s="294">
        <v>72625.27</v>
      </c>
      <c r="M62" s="294">
        <f>O62</f>
        <v>0</v>
      </c>
      <c r="N62" s="542">
        <v>0</v>
      </c>
      <c r="O62" s="592">
        <v>0</v>
      </c>
      <c r="P62" s="737">
        <f>M62/L62</f>
        <v>0</v>
      </c>
      <c r="Q62" s="1144"/>
      <c r="R62" s="706" t="s">
        <v>503</v>
      </c>
      <c r="S62" s="431">
        <f>T62/L62</f>
        <v>1</v>
      </c>
      <c r="T62" s="5">
        <f>L62-M62</f>
        <v>72625.27</v>
      </c>
      <c r="U62" s="9"/>
    </row>
    <row r="63" spans="1:21" ht="60" x14ac:dyDescent="0.25">
      <c r="A63" s="1178">
        <v>21</v>
      </c>
      <c r="B63" s="1170" t="s">
        <v>513</v>
      </c>
      <c r="C63" s="1170" t="s">
        <v>345</v>
      </c>
      <c r="D63" s="1170" t="s">
        <v>481</v>
      </c>
      <c r="E63" s="1196" t="s">
        <v>672</v>
      </c>
      <c r="F63" s="1243" t="s">
        <v>8</v>
      </c>
      <c r="G63" s="978">
        <v>32817739.739999998</v>
      </c>
      <c r="H63" s="1212" t="s">
        <v>457</v>
      </c>
      <c r="I63" s="1051" t="s">
        <v>257</v>
      </c>
      <c r="J63" s="789" t="s">
        <v>750</v>
      </c>
      <c r="K63" s="790" t="s">
        <v>751</v>
      </c>
      <c r="L63" s="1247">
        <v>638862.01</v>
      </c>
      <c r="M63" s="739">
        <v>229295</v>
      </c>
      <c r="N63" s="468">
        <v>229295</v>
      </c>
      <c r="O63" s="740">
        <v>0</v>
      </c>
      <c r="P63" s="1162">
        <f>(M63+M64)/L63</f>
        <v>0.97487175673507342</v>
      </c>
      <c r="Q63" s="1245">
        <f>M63/(G63+M64)</f>
        <v>6.9041357197779729E-3</v>
      </c>
      <c r="R63" s="1249" t="s">
        <v>753</v>
      </c>
      <c r="S63" s="431">
        <f>T63/L63</f>
        <v>0.64108837838080246</v>
      </c>
      <c r="T63" s="5">
        <f>L63-M63</f>
        <v>409567.01</v>
      </c>
      <c r="U63" s="9"/>
    </row>
    <row r="64" spans="1:21" ht="135" x14ac:dyDescent="0.25">
      <c r="A64" s="1112"/>
      <c r="B64" s="1118"/>
      <c r="C64" s="1118"/>
      <c r="D64" s="1118"/>
      <c r="E64" s="1198"/>
      <c r="F64" s="1244"/>
      <c r="G64" s="1207"/>
      <c r="H64" s="1213"/>
      <c r="I64" s="1052"/>
      <c r="J64" s="789" t="s">
        <v>675</v>
      </c>
      <c r="K64" s="791" t="s">
        <v>752</v>
      </c>
      <c r="L64" s="1248"/>
      <c r="M64" s="788">
        <f>N64</f>
        <v>393513.53</v>
      </c>
      <c r="N64" s="468">
        <v>393513.53</v>
      </c>
      <c r="O64" s="747">
        <v>0</v>
      </c>
      <c r="P64" s="1144"/>
      <c r="Q64" s="1246"/>
      <c r="R64" s="1250"/>
      <c r="S64" s="333"/>
      <c r="T64" s="334"/>
      <c r="U64" s="9"/>
    </row>
    <row r="65" spans="1:21" ht="150" x14ac:dyDescent="0.25">
      <c r="A65" s="743">
        <v>22</v>
      </c>
      <c r="B65" s="730" t="s">
        <v>423</v>
      </c>
      <c r="C65" s="730" t="s">
        <v>363</v>
      </c>
      <c r="D65" s="730" t="s">
        <v>487</v>
      </c>
      <c r="E65" s="744" t="s">
        <v>689</v>
      </c>
      <c r="F65" s="745" t="s">
        <v>28</v>
      </c>
      <c r="G65" s="698">
        <v>79966739</v>
      </c>
      <c r="H65" s="700" t="s">
        <v>456</v>
      </c>
      <c r="I65" s="696" t="s">
        <v>341</v>
      </c>
      <c r="J65" s="730" t="s">
        <v>677</v>
      </c>
      <c r="K65" s="738" t="s">
        <v>424</v>
      </c>
      <c r="L65" s="746">
        <v>46844.27</v>
      </c>
      <c r="M65" s="746">
        <v>46844.27</v>
      </c>
      <c r="N65" s="543">
        <v>46844.27</v>
      </c>
      <c r="O65" s="747">
        <v>0</v>
      </c>
      <c r="P65" s="748">
        <f t="shared" si="15"/>
        <v>1</v>
      </c>
      <c r="Q65" s="748">
        <f>M65/G65</f>
        <v>5.8579692739502598E-4</v>
      </c>
      <c r="R65" s="793" t="s">
        <v>669</v>
      </c>
      <c r="S65" s="333">
        <f>T65/L65</f>
        <v>0</v>
      </c>
      <c r="T65" s="334">
        <f>L65-M65</f>
        <v>0</v>
      </c>
      <c r="U65" s="9"/>
    </row>
    <row r="66" spans="1:21" ht="240" x14ac:dyDescent="0.25">
      <c r="A66" s="729">
        <v>23</v>
      </c>
      <c r="B66" s="730" t="s">
        <v>369</v>
      </c>
      <c r="C66" s="730" t="s">
        <v>370</v>
      </c>
      <c r="D66" s="730" t="s">
        <v>481</v>
      </c>
      <c r="E66" s="744" t="s">
        <v>690</v>
      </c>
      <c r="F66" s="745" t="s">
        <v>10</v>
      </c>
      <c r="G66" s="698">
        <v>832307</v>
      </c>
      <c r="H66" s="700" t="s">
        <v>458</v>
      </c>
      <c r="I66" s="696" t="s">
        <v>257</v>
      </c>
      <c r="J66" s="730" t="s">
        <v>683</v>
      </c>
      <c r="K66" s="749" t="s">
        <v>371</v>
      </c>
      <c r="L66" s="708">
        <v>262855.24</v>
      </c>
      <c r="M66" s="708">
        <v>262855.24</v>
      </c>
      <c r="N66" s="537">
        <v>262855.24</v>
      </c>
      <c r="O66" s="718">
        <v>0</v>
      </c>
      <c r="P66" s="705">
        <f t="shared" si="15"/>
        <v>1</v>
      </c>
      <c r="Q66" s="705">
        <f>M66/G66</f>
        <v>0.31581524605704386</v>
      </c>
      <c r="R66" s="796" t="s">
        <v>778</v>
      </c>
      <c r="S66" s="333"/>
      <c r="T66" s="334"/>
      <c r="U66" s="9"/>
    </row>
    <row r="67" spans="1:21" ht="180" x14ac:dyDescent="0.25">
      <c r="A67" s="1178">
        <v>24</v>
      </c>
      <c r="B67" s="1170" t="s">
        <v>115</v>
      </c>
      <c r="C67" s="1170" t="s">
        <v>372</v>
      </c>
      <c r="D67" s="1170" t="s">
        <v>487</v>
      </c>
      <c r="E67" s="1196" t="s">
        <v>628</v>
      </c>
      <c r="F67" s="1200" t="s">
        <v>8</v>
      </c>
      <c r="G67" s="978">
        <v>65979785.219999999</v>
      </c>
      <c r="H67" s="1204" t="s">
        <v>115</v>
      </c>
      <c r="I67" s="1051" t="s">
        <v>257</v>
      </c>
      <c r="J67" s="701" t="s">
        <v>675</v>
      </c>
      <c r="K67" s="701" t="s">
        <v>425</v>
      </c>
      <c r="L67" s="750">
        <v>7641510.8700000001</v>
      </c>
      <c r="M67" s="750">
        <f>N67+O67</f>
        <v>3476353.75</v>
      </c>
      <c r="N67" s="544">
        <v>3476353.75</v>
      </c>
      <c r="O67" s="381">
        <v>0</v>
      </c>
      <c r="P67" s="705">
        <f t="shared" si="15"/>
        <v>0.45493015833398925</v>
      </c>
      <c r="Q67" s="1162">
        <f>(M67+M68+M69+M70+M71+M72)/G67</f>
        <v>5.9428567506331145E-2</v>
      </c>
      <c r="R67" s="685" t="s">
        <v>747</v>
      </c>
      <c r="S67" s="333"/>
      <c r="T67" s="334"/>
      <c r="U67" s="9"/>
    </row>
    <row r="68" spans="1:21" ht="193.5" customHeight="1" x14ac:dyDescent="0.25">
      <c r="A68" s="1111"/>
      <c r="B68" s="1117"/>
      <c r="C68" s="1117"/>
      <c r="D68" s="872"/>
      <c r="E68" s="1197"/>
      <c r="F68" s="1242"/>
      <c r="G68" s="1206"/>
      <c r="H68" s="1208"/>
      <c r="I68" s="1096"/>
      <c r="J68" s="701" t="s">
        <v>675</v>
      </c>
      <c r="K68" s="701" t="s">
        <v>664</v>
      </c>
      <c r="L68" s="708">
        <v>274730.37</v>
      </c>
      <c r="M68" s="708">
        <f>N68+O68</f>
        <v>274730.37</v>
      </c>
      <c r="N68" s="544">
        <v>274730.37</v>
      </c>
      <c r="O68" s="549">
        <v>0</v>
      </c>
      <c r="P68" s="705">
        <f t="shared" si="15"/>
        <v>1</v>
      </c>
      <c r="Q68" s="1143"/>
      <c r="R68" s="686" t="s">
        <v>707</v>
      </c>
      <c r="S68" s="333"/>
      <c r="T68" s="334"/>
      <c r="U68" s="9"/>
    </row>
    <row r="69" spans="1:21" ht="81" customHeight="1" x14ac:dyDescent="0.25">
      <c r="A69" s="1111"/>
      <c r="B69" s="1117"/>
      <c r="C69" s="1117"/>
      <c r="D69" s="872"/>
      <c r="E69" s="1197"/>
      <c r="F69" s="1242"/>
      <c r="G69" s="1206"/>
      <c r="H69" s="1208"/>
      <c r="I69" s="1096"/>
      <c r="J69" s="701" t="s">
        <v>630</v>
      </c>
      <c r="K69" s="701" t="s">
        <v>459</v>
      </c>
      <c r="L69" s="750">
        <v>0</v>
      </c>
      <c r="M69" s="750">
        <v>0</v>
      </c>
      <c r="N69" s="554">
        <v>0</v>
      </c>
      <c r="O69" s="381">
        <v>0</v>
      </c>
      <c r="P69" s="705">
        <v>0</v>
      </c>
      <c r="Q69" s="1143"/>
      <c r="R69" s="751" t="s">
        <v>708</v>
      </c>
      <c r="S69" s="333"/>
      <c r="T69" s="334"/>
      <c r="U69" s="9"/>
    </row>
    <row r="70" spans="1:21" ht="360" x14ac:dyDescent="0.25">
      <c r="A70" s="1111"/>
      <c r="B70" s="1117"/>
      <c r="C70" s="1117"/>
      <c r="D70" s="872"/>
      <c r="E70" s="1197"/>
      <c r="F70" s="1242"/>
      <c r="G70" s="1206"/>
      <c r="H70" s="1208"/>
      <c r="I70" s="1096"/>
      <c r="J70" s="701" t="s">
        <v>630</v>
      </c>
      <c r="K70" s="701" t="s">
        <v>417</v>
      </c>
      <c r="L70" s="750">
        <v>60000</v>
      </c>
      <c r="M70" s="750">
        <f>N70+O70</f>
        <v>60000</v>
      </c>
      <c r="N70" s="544">
        <v>60000</v>
      </c>
      <c r="O70" s="381">
        <v>0</v>
      </c>
      <c r="P70" s="705">
        <f t="shared" ref="P70:P78" si="16">M70/L70</f>
        <v>1</v>
      </c>
      <c r="Q70" s="1143"/>
      <c r="R70" s="685" t="s">
        <v>704</v>
      </c>
      <c r="S70" s="333"/>
      <c r="T70" s="334"/>
      <c r="U70" s="9"/>
    </row>
    <row r="71" spans="1:21" ht="390" customHeight="1" x14ac:dyDescent="0.25">
      <c r="A71" s="1111"/>
      <c r="B71" s="1117"/>
      <c r="C71" s="1117"/>
      <c r="D71" s="872"/>
      <c r="E71" s="1197"/>
      <c r="F71" s="1242"/>
      <c r="G71" s="1206"/>
      <c r="H71" s="1208"/>
      <c r="I71" s="1096"/>
      <c r="J71" s="701" t="s">
        <v>630</v>
      </c>
      <c r="K71" s="701" t="s">
        <v>435</v>
      </c>
      <c r="L71" s="750">
        <v>100000</v>
      </c>
      <c r="M71" s="750">
        <f>N71+O71</f>
        <v>100000</v>
      </c>
      <c r="N71" s="544">
        <v>100000</v>
      </c>
      <c r="O71" s="381">
        <v>0</v>
      </c>
      <c r="P71" s="705">
        <f t="shared" si="16"/>
        <v>1</v>
      </c>
      <c r="Q71" s="1143"/>
      <c r="R71" s="685" t="s">
        <v>705</v>
      </c>
      <c r="S71" s="333"/>
      <c r="T71" s="334"/>
      <c r="U71" s="9"/>
    </row>
    <row r="72" spans="1:21" ht="375" x14ac:dyDescent="0.25">
      <c r="A72" s="1112"/>
      <c r="B72" s="1118"/>
      <c r="C72" s="1118"/>
      <c r="D72" s="859"/>
      <c r="E72" s="1198"/>
      <c r="F72" s="1201"/>
      <c r="G72" s="1207"/>
      <c r="H72" s="1205"/>
      <c r="I72" s="1052"/>
      <c r="J72" s="701" t="s">
        <v>630</v>
      </c>
      <c r="K72" s="701" t="s">
        <v>436</v>
      </c>
      <c r="L72" s="750">
        <v>10000</v>
      </c>
      <c r="M72" s="750">
        <f>N72+O72</f>
        <v>10000</v>
      </c>
      <c r="N72" s="544">
        <v>10000</v>
      </c>
      <c r="O72" s="381">
        <v>0</v>
      </c>
      <c r="P72" s="705">
        <f t="shared" si="16"/>
        <v>1</v>
      </c>
      <c r="Q72" s="1144"/>
      <c r="R72" s="685" t="s">
        <v>706</v>
      </c>
      <c r="S72" s="333"/>
      <c r="T72" s="334"/>
      <c r="U72" s="9"/>
    </row>
    <row r="73" spans="1:21" ht="184.5" customHeight="1" x14ac:dyDescent="0.25">
      <c r="A73" s="752">
        <v>25</v>
      </c>
      <c r="B73" s="701" t="s">
        <v>69</v>
      </c>
      <c r="C73" s="701" t="s">
        <v>381</v>
      </c>
      <c r="D73" s="701" t="s">
        <v>479</v>
      </c>
      <c r="E73" s="753" t="s">
        <v>388</v>
      </c>
      <c r="F73" s="724" t="s">
        <v>68</v>
      </c>
      <c r="G73" s="355" t="s">
        <v>648</v>
      </c>
      <c r="H73" s="424" t="s">
        <v>69</v>
      </c>
      <c r="I73" s="697" t="s">
        <v>382</v>
      </c>
      <c r="J73" s="701" t="s">
        <v>677</v>
      </c>
      <c r="K73" s="701" t="s">
        <v>383</v>
      </c>
      <c r="L73" s="750">
        <v>1288295.8999999999</v>
      </c>
      <c r="M73" s="750">
        <v>1288295.8999999999</v>
      </c>
      <c r="N73" s="632">
        <v>1288295.8999999999</v>
      </c>
      <c r="O73" s="381">
        <v>0</v>
      </c>
      <c r="P73" s="741">
        <f t="shared" si="16"/>
        <v>1</v>
      </c>
      <c r="Q73" s="741">
        <f>M73/14016475</f>
        <v>9.1912973839713613E-2</v>
      </c>
      <c r="R73" s="754" t="s">
        <v>504</v>
      </c>
      <c r="S73" s="333"/>
      <c r="T73" s="334"/>
      <c r="U73" s="9"/>
    </row>
    <row r="74" spans="1:21" ht="150" x14ac:dyDescent="0.25">
      <c r="A74" s="729">
        <v>26</v>
      </c>
      <c r="B74" s="730" t="s">
        <v>513</v>
      </c>
      <c r="C74" s="792" t="s">
        <v>667</v>
      </c>
      <c r="D74" s="701" t="s">
        <v>481</v>
      </c>
      <c r="E74" s="731" t="s">
        <v>673</v>
      </c>
      <c r="F74" s="724" t="s">
        <v>68</v>
      </c>
      <c r="G74" s="654">
        <v>6979266.3099999996</v>
      </c>
      <c r="H74" s="424" t="s">
        <v>189</v>
      </c>
      <c r="I74" s="697" t="s">
        <v>492</v>
      </c>
      <c r="J74" s="701" t="s">
        <v>677</v>
      </c>
      <c r="K74" s="738" t="s">
        <v>653</v>
      </c>
      <c r="L74" s="739">
        <v>581901</v>
      </c>
      <c r="M74" s="739">
        <f>N74+O74</f>
        <v>581901</v>
      </c>
      <c r="N74" s="545">
        <v>581901</v>
      </c>
      <c r="O74" s="550">
        <v>0</v>
      </c>
      <c r="P74" s="741">
        <f t="shared" si="16"/>
        <v>1</v>
      </c>
      <c r="Q74" s="741">
        <f>M74/G74</f>
        <v>8.3375669325906551E-2</v>
      </c>
      <c r="R74" s="754" t="s">
        <v>505</v>
      </c>
      <c r="S74" s="333"/>
      <c r="T74" s="334"/>
      <c r="U74" s="9"/>
    </row>
    <row r="75" spans="1:21" ht="165" x14ac:dyDescent="0.25">
      <c r="A75" s="729">
        <v>27</v>
      </c>
      <c r="B75" s="701" t="s">
        <v>512</v>
      </c>
      <c r="C75" s="701" t="s">
        <v>509</v>
      </c>
      <c r="D75" s="701" t="s">
        <v>483</v>
      </c>
      <c r="E75" s="731" t="s">
        <v>691</v>
      </c>
      <c r="F75" s="724" t="s">
        <v>510</v>
      </c>
      <c r="G75" s="654">
        <v>3179978.87</v>
      </c>
      <c r="H75" s="424" t="s">
        <v>456</v>
      </c>
      <c r="I75" s="697" t="s">
        <v>492</v>
      </c>
      <c r="J75" s="701" t="s">
        <v>511</v>
      </c>
      <c r="K75" s="738" t="s">
        <v>515</v>
      </c>
      <c r="L75" s="739">
        <v>27029.82</v>
      </c>
      <c r="M75" s="739">
        <f>N75+O75</f>
        <v>27029.82</v>
      </c>
      <c r="N75" s="545">
        <v>27029.82</v>
      </c>
      <c r="O75" s="550">
        <v>0</v>
      </c>
      <c r="P75" s="741">
        <f t="shared" si="16"/>
        <v>1</v>
      </c>
      <c r="Q75" s="741">
        <f>M75/G75</f>
        <v>8.4999998757853377E-3</v>
      </c>
      <c r="R75" s="755" t="s">
        <v>665</v>
      </c>
      <c r="S75" s="333"/>
      <c r="T75" s="334"/>
      <c r="U75" s="9"/>
    </row>
    <row r="76" spans="1:21" ht="150" x14ac:dyDescent="0.25">
      <c r="A76" s="729">
        <v>28</v>
      </c>
      <c r="B76" s="701" t="s">
        <v>513</v>
      </c>
      <c r="C76" s="707" t="s">
        <v>514</v>
      </c>
      <c r="D76" s="701" t="s">
        <v>481</v>
      </c>
      <c r="E76" s="731" t="s">
        <v>658</v>
      </c>
      <c r="F76" s="756" t="s">
        <v>510</v>
      </c>
      <c r="G76" s="654">
        <v>12484471.109999999</v>
      </c>
      <c r="H76" s="666" t="s">
        <v>189</v>
      </c>
      <c r="I76" s="697" t="s">
        <v>492</v>
      </c>
      <c r="J76" s="701" t="s">
        <v>511</v>
      </c>
      <c r="K76" s="738" t="s">
        <v>516</v>
      </c>
      <c r="L76" s="739">
        <v>70013.509999999995</v>
      </c>
      <c r="M76" s="739">
        <f>N76+O76</f>
        <v>70013.509999999995</v>
      </c>
      <c r="N76" s="545">
        <v>70013.509999999995</v>
      </c>
      <c r="O76" s="667">
        <v>0</v>
      </c>
      <c r="P76" s="741">
        <f t="shared" si="16"/>
        <v>1</v>
      </c>
      <c r="Q76" s="741">
        <f>M76/G76</f>
        <v>5.6080477405181803E-3</v>
      </c>
      <c r="R76" s="742" t="s">
        <v>699</v>
      </c>
      <c r="S76" s="333"/>
      <c r="T76" s="334"/>
      <c r="U76" s="9"/>
    </row>
    <row r="77" spans="1:21" ht="210.75" thickBot="1" x14ac:dyDescent="0.3">
      <c r="A77" s="757">
        <v>29</v>
      </c>
      <c r="B77" s="758" t="s">
        <v>654</v>
      </c>
      <c r="C77" s="658" t="s">
        <v>523</v>
      </c>
      <c r="D77" s="659" t="s">
        <v>486</v>
      </c>
      <c r="E77" s="660" t="s">
        <v>518</v>
      </c>
      <c r="F77" s="759" t="s">
        <v>517</v>
      </c>
      <c r="G77" s="661">
        <v>4550790</v>
      </c>
      <c r="H77" s="662" t="s">
        <v>519</v>
      </c>
      <c r="I77" s="663"/>
      <c r="J77" s="663" t="s">
        <v>676</v>
      </c>
      <c r="K77" s="760" t="s">
        <v>520</v>
      </c>
      <c r="L77" s="761">
        <v>1414.57</v>
      </c>
      <c r="M77" s="762">
        <v>1414.57</v>
      </c>
      <c r="N77" s="664">
        <v>1414.57</v>
      </c>
      <c r="O77" s="665">
        <v>0</v>
      </c>
      <c r="P77" s="763">
        <f t="shared" si="16"/>
        <v>1</v>
      </c>
      <c r="Q77" s="764">
        <f>M77/G77</f>
        <v>3.1084053537957146E-4</v>
      </c>
      <c r="R77" s="794" t="s">
        <v>574</v>
      </c>
      <c r="S77" s="333"/>
      <c r="T77" s="334"/>
      <c r="U77" s="9"/>
    </row>
    <row r="78" spans="1:21" ht="28.5" customHeight="1" thickBot="1" x14ac:dyDescent="0.3">
      <c r="A78" s="471"/>
      <c r="B78" s="470" t="s">
        <v>122</v>
      </c>
      <c r="C78" s="396"/>
      <c r="D78" s="396"/>
      <c r="E78" s="765"/>
      <c r="F78" s="766"/>
      <c r="G78" s="338">
        <f>SUM(G5:G74)</f>
        <v>3503172483.8799992</v>
      </c>
      <c r="H78" s="425"/>
      <c r="I78" s="767"/>
      <c r="J78" s="767"/>
      <c r="K78" s="768"/>
      <c r="L78" s="593">
        <f>SUM(L5:L77)</f>
        <v>893698514.48000014</v>
      </c>
      <c r="M78" s="593">
        <f>SUM(M5:M77)</f>
        <v>293710401.38999999</v>
      </c>
      <c r="N78" s="594">
        <f>SUM(N5:N77)</f>
        <v>332774891.15999991</v>
      </c>
      <c r="O78" s="553">
        <f>SUM(O5:O77)</f>
        <v>28129.48</v>
      </c>
      <c r="P78" s="346">
        <f t="shared" si="16"/>
        <v>0.3286459545710399</v>
      </c>
      <c r="Q78" s="469">
        <f>M78/G78</f>
        <v>8.3841261810978812E-2</v>
      </c>
      <c r="R78" s="769" t="s">
        <v>194</v>
      </c>
      <c r="S78" s="230">
        <f>T78/L78</f>
        <v>0.67135404542896004</v>
      </c>
      <c r="T78" s="321">
        <f>L78-M78</f>
        <v>599988113.09000015</v>
      </c>
      <c r="U78" s="9"/>
    </row>
    <row r="79" spans="1:21" ht="30" customHeight="1" x14ac:dyDescent="0.25">
      <c r="A79" s="433"/>
      <c r="B79" s="598" t="s">
        <v>142</v>
      </c>
      <c r="C79" s="1252" t="s">
        <v>208</v>
      </c>
      <c r="D79" s="1252"/>
      <c r="E79" s="1252"/>
      <c r="F79" s="1252"/>
      <c r="G79" s="1252"/>
      <c r="H79" s="1252"/>
      <c r="I79" s="1252"/>
      <c r="J79" s="1252"/>
      <c r="K79" s="1253"/>
      <c r="L79" s="634" t="s">
        <v>194</v>
      </c>
      <c r="M79" s="634" t="s">
        <v>194</v>
      </c>
      <c r="N79" s="559">
        <f>N5+N10+N13+N16+N20+N21+N26+N28+N30+N31+N32+N34+N35+N36+N38+N39+N43+N45+N48+N50+N51+N52+N53+N54+N55+N56+N57+N58+N42+N61+N63+N64+N65+N66+N67+N68+N70+N71+N72+N73+N74+N75+N76+N77+N18</f>
        <v>180538587.48000005</v>
      </c>
      <c r="O79" s="560" t="s">
        <v>194</v>
      </c>
      <c r="P79" s="558" t="s">
        <v>194</v>
      </c>
      <c r="Q79" s="561" t="s">
        <v>194</v>
      </c>
      <c r="R79" s="770" t="s">
        <v>194</v>
      </c>
      <c r="S79" s="771" t="s">
        <v>194</v>
      </c>
      <c r="T79" s="772" t="s">
        <v>194</v>
      </c>
    </row>
    <row r="80" spans="1:21" ht="30" customHeight="1" x14ac:dyDescent="0.25">
      <c r="A80" s="564"/>
      <c r="B80" s="599" t="s">
        <v>142</v>
      </c>
      <c r="C80" s="1254" t="s">
        <v>579</v>
      </c>
      <c r="D80" s="1254"/>
      <c r="E80" s="1254"/>
      <c r="F80" s="1254"/>
      <c r="G80" s="1254"/>
      <c r="H80" s="1254"/>
      <c r="I80" s="1254"/>
      <c r="J80" s="1254"/>
      <c r="K80" s="1255"/>
      <c r="L80" s="635" t="s">
        <v>194</v>
      </c>
      <c r="M80" s="635" t="s">
        <v>194</v>
      </c>
      <c r="N80" s="597">
        <f>N7+N12+N15</f>
        <v>39092619.25</v>
      </c>
      <c r="O80" s="565" t="s">
        <v>194</v>
      </c>
      <c r="P80" s="562" t="s">
        <v>194</v>
      </c>
      <c r="Q80" s="563" t="s">
        <v>194</v>
      </c>
      <c r="R80" s="773" t="s">
        <v>194</v>
      </c>
      <c r="S80" s="771"/>
      <c r="T80" s="772"/>
    </row>
    <row r="81" spans="1:20" ht="30.75" customHeight="1" thickBot="1" x14ac:dyDescent="0.3">
      <c r="A81" s="434"/>
      <c r="B81" s="435" t="s">
        <v>142</v>
      </c>
      <c r="C81" s="1256" t="s">
        <v>506</v>
      </c>
      <c r="D81" s="1256"/>
      <c r="E81" s="1256"/>
      <c r="F81" s="1256"/>
      <c r="G81" s="1256"/>
      <c r="H81" s="1256"/>
      <c r="I81" s="1256"/>
      <c r="J81" s="1256"/>
      <c r="K81" s="1257"/>
      <c r="L81" s="636" t="s">
        <v>194</v>
      </c>
      <c r="M81" s="636" t="s">
        <v>194</v>
      </c>
      <c r="N81" s="546">
        <f>N17+N19+N23+N27+N29+N33+N40+N44+N47+N49</f>
        <v>113143684.43000001</v>
      </c>
      <c r="O81" s="633">
        <f>O78</f>
        <v>28129.48</v>
      </c>
      <c r="P81" s="774" t="s">
        <v>194</v>
      </c>
      <c r="Q81" s="775" t="s">
        <v>194</v>
      </c>
      <c r="R81" s="776" t="s">
        <v>194</v>
      </c>
      <c r="S81" s="777" t="s">
        <v>194</v>
      </c>
      <c r="T81" s="778" t="s">
        <v>194</v>
      </c>
    </row>
    <row r="82" spans="1:20" x14ac:dyDescent="0.25">
      <c r="A82" s="17"/>
      <c r="B82" s="148"/>
      <c r="C82" s="397"/>
      <c r="D82" s="397"/>
      <c r="E82" s="399"/>
      <c r="F82" s="399"/>
      <c r="G82" s="401"/>
      <c r="H82" s="426"/>
      <c r="I82" s="19"/>
      <c r="J82" s="19"/>
      <c r="K82" s="19"/>
      <c r="L82" s="19"/>
      <c r="M82" s="19"/>
      <c r="N82" s="555"/>
      <c r="O82" s="21"/>
      <c r="P82" s="21"/>
      <c r="Q82" s="21"/>
    </row>
    <row r="83" spans="1:20" x14ac:dyDescent="0.25">
      <c r="A83" s="22"/>
      <c r="B83" s="24"/>
      <c r="C83" s="398"/>
      <c r="D83" s="398"/>
      <c r="N83" s="21"/>
      <c r="O83" s="21"/>
      <c r="P83" s="21"/>
      <c r="Q83" s="21"/>
    </row>
    <row r="84" spans="1:20" x14ac:dyDescent="0.25">
      <c r="A84" s="22"/>
      <c r="B84" s="377" t="s">
        <v>399</v>
      </c>
      <c r="C84" s="397"/>
      <c r="D84" s="397"/>
      <c r="L84" s="779"/>
      <c r="M84" s="779"/>
      <c r="N84" s="556"/>
      <c r="O84" s="71"/>
      <c r="P84" s="170"/>
      <c r="Q84" s="170"/>
    </row>
    <row r="85" spans="1:20" ht="52.15" customHeight="1" x14ac:dyDescent="0.25">
      <c r="A85" s="17"/>
      <c r="B85" s="818" t="s">
        <v>507</v>
      </c>
      <c r="C85" s="818"/>
      <c r="D85" s="818"/>
      <c r="E85" s="818"/>
      <c r="F85" s="818"/>
      <c r="G85" s="818"/>
      <c r="H85" s="818"/>
      <c r="I85" s="818"/>
      <c r="J85" s="19"/>
      <c r="K85" s="19"/>
      <c r="L85" s="233"/>
      <c r="M85" s="557"/>
      <c r="O85" s="21"/>
      <c r="P85" s="21"/>
      <c r="Q85" s="21"/>
    </row>
    <row r="86" spans="1:20" ht="27.6" customHeight="1" x14ac:dyDescent="0.25">
      <c r="A86" s="17"/>
      <c r="B86" s="818" t="s">
        <v>508</v>
      </c>
      <c r="C86" s="1251"/>
      <c r="D86" s="1251"/>
      <c r="E86" s="1251"/>
      <c r="F86" s="1251"/>
      <c r="G86" s="1251"/>
      <c r="H86" s="1251"/>
      <c r="I86" s="1251"/>
      <c r="J86" s="19"/>
      <c r="K86" s="19"/>
      <c r="L86" s="19"/>
      <c r="M86" s="19"/>
      <c r="N86" s="21"/>
      <c r="O86" s="21"/>
      <c r="P86" s="21"/>
      <c r="Q86" s="21"/>
    </row>
    <row r="87" spans="1:20" x14ac:dyDescent="0.25">
      <c r="A87" s="17"/>
      <c r="B87" s="24"/>
      <c r="C87" s="58"/>
      <c r="D87" s="58"/>
      <c r="E87" s="399"/>
      <c r="F87" s="399"/>
      <c r="G87" s="401"/>
      <c r="H87" s="426"/>
      <c r="I87" s="19"/>
      <c r="J87" s="19"/>
      <c r="K87" s="19"/>
      <c r="L87" s="19"/>
      <c r="M87" s="21"/>
      <c r="N87" s="688"/>
      <c r="O87" s="560"/>
      <c r="P87" s="334"/>
      <c r="Q87" s="21"/>
    </row>
    <row r="88" spans="1:20" x14ac:dyDescent="0.25">
      <c r="A88" s="17"/>
      <c r="B88" s="24"/>
      <c r="C88" s="58"/>
      <c r="D88" s="58"/>
      <c r="E88" s="399"/>
      <c r="F88" s="399"/>
      <c r="G88" s="401"/>
      <c r="H88" s="426"/>
      <c r="I88" s="19"/>
      <c r="J88" s="19"/>
      <c r="K88" s="19"/>
      <c r="L88" s="19"/>
      <c r="M88" s="21"/>
      <c r="N88" s="689"/>
      <c r="O88" s="560"/>
      <c r="P88" s="334"/>
      <c r="Q88" s="21"/>
    </row>
    <row r="89" spans="1:20" x14ac:dyDescent="0.25">
      <c r="A89" s="17"/>
      <c r="B89" s="24"/>
      <c r="C89" s="58"/>
      <c r="D89" s="58"/>
      <c r="E89" s="399"/>
      <c r="F89" s="399"/>
      <c r="G89" s="401"/>
      <c r="H89" s="426"/>
      <c r="I89" s="19"/>
      <c r="J89" s="19"/>
      <c r="K89" s="19"/>
      <c r="L89" s="19"/>
      <c r="M89" s="21"/>
      <c r="N89" s="690"/>
      <c r="O89" s="691"/>
      <c r="P89" s="334"/>
      <c r="Q89" s="21"/>
    </row>
    <row r="90" spans="1:20" x14ac:dyDescent="0.25">
      <c r="A90" s="17"/>
      <c r="B90" s="149"/>
      <c r="C90" s="398"/>
      <c r="D90" s="398"/>
      <c r="I90" s="23"/>
      <c r="J90" s="23"/>
      <c r="K90" s="23"/>
      <c r="L90" s="371"/>
      <c r="M90" s="371"/>
      <c r="N90" s="692"/>
      <c r="O90" s="692"/>
      <c r="P90" s="692"/>
      <c r="Q90" s="371"/>
    </row>
    <row r="91" spans="1:20" x14ac:dyDescent="0.25">
      <c r="A91" s="17"/>
      <c r="B91" s="149"/>
      <c r="C91" s="398"/>
      <c r="D91" s="398"/>
      <c r="I91" s="23"/>
      <c r="J91" s="23"/>
      <c r="K91" s="23"/>
      <c r="L91" s="371"/>
      <c r="M91" s="371"/>
      <c r="N91" s="692"/>
      <c r="O91" s="692"/>
      <c r="P91" s="684"/>
      <c r="Q91" s="9"/>
    </row>
    <row r="92" spans="1:20" x14ac:dyDescent="0.25">
      <c r="A92" s="17"/>
      <c r="I92" s="23"/>
      <c r="J92" s="23"/>
      <c r="K92" s="23"/>
      <c r="L92" s="371"/>
      <c r="M92" s="371"/>
      <c r="N92" s="692"/>
      <c r="O92" s="692"/>
      <c r="P92" s="684"/>
      <c r="Q92" s="9"/>
    </row>
    <row r="93" spans="1:20" x14ac:dyDescent="0.25">
      <c r="A93" s="17"/>
      <c r="I93" s="23"/>
      <c r="J93" s="23"/>
      <c r="K93" s="23"/>
      <c r="L93" s="371"/>
      <c r="M93" s="371"/>
      <c r="N93" s="692"/>
      <c r="O93" s="692"/>
      <c r="P93" s="684"/>
      <c r="Q93" s="9"/>
    </row>
    <row r="94" spans="1:20" x14ac:dyDescent="0.25">
      <c r="A94" s="17"/>
      <c r="I94" s="23"/>
      <c r="J94" s="23"/>
      <c r="K94" s="23"/>
      <c r="L94" s="23"/>
      <c r="M94" s="23"/>
      <c r="N94" s="684"/>
      <c r="O94" s="684"/>
      <c r="P94" s="684"/>
      <c r="Q94" s="9"/>
    </row>
    <row r="95" spans="1:20" x14ac:dyDescent="0.25">
      <c r="A95" s="17"/>
      <c r="I95" s="23"/>
      <c r="J95" s="23"/>
      <c r="K95" s="23"/>
      <c r="L95" s="23"/>
      <c r="M95" s="23"/>
      <c r="N95" s="684"/>
      <c r="O95" s="684"/>
      <c r="P95" s="684"/>
      <c r="Q95" s="9"/>
    </row>
    <row r="96" spans="1:20" x14ac:dyDescent="0.25">
      <c r="A96" s="17"/>
      <c r="I96" s="23"/>
      <c r="J96" s="23"/>
      <c r="K96" s="23"/>
      <c r="L96" s="23"/>
      <c r="M96" s="23"/>
      <c r="N96" s="9"/>
      <c r="O96" s="9"/>
      <c r="P96" s="9"/>
      <c r="Q96" s="9"/>
    </row>
    <row r="97" spans="1:17" x14ac:dyDescent="0.25">
      <c r="A97" s="17"/>
      <c r="I97" s="23"/>
      <c r="J97" s="23"/>
      <c r="K97" s="23"/>
      <c r="L97" s="23"/>
      <c r="M97" s="23"/>
      <c r="N97" s="9"/>
      <c r="O97" s="9"/>
      <c r="P97" s="9"/>
      <c r="Q97" s="9"/>
    </row>
    <row r="98" spans="1:17" x14ac:dyDescent="0.25">
      <c r="A98" s="17"/>
      <c r="I98" s="23"/>
      <c r="J98" s="23"/>
      <c r="K98" s="23"/>
      <c r="L98" s="23"/>
      <c r="M98" s="23"/>
      <c r="N98" s="9"/>
      <c r="O98" s="9"/>
      <c r="P98" s="9"/>
      <c r="Q98" s="9"/>
    </row>
    <row r="99" spans="1:17" x14ac:dyDescent="0.25">
      <c r="A99" s="17"/>
      <c r="I99" s="23"/>
      <c r="J99" s="23"/>
      <c r="K99" s="23"/>
      <c r="L99" s="23"/>
      <c r="M99" s="23"/>
      <c r="N99" s="9"/>
      <c r="O99" s="9"/>
      <c r="P99" s="9"/>
      <c r="Q99" s="9"/>
    </row>
    <row r="100" spans="1:17" x14ac:dyDescent="0.25">
      <c r="A100" s="17"/>
      <c r="I100" s="23"/>
      <c r="J100" s="23"/>
      <c r="K100" s="23"/>
      <c r="L100" s="23"/>
      <c r="M100" s="23"/>
      <c r="N100" s="9"/>
      <c r="O100" s="9"/>
      <c r="P100" s="9"/>
      <c r="Q100" s="9"/>
    </row>
    <row r="101" spans="1:17" x14ac:dyDescent="0.25">
      <c r="A101" s="17"/>
      <c r="I101" s="23"/>
      <c r="J101" s="23"/>
      <c r="K101" s="23"/>
      <c r="L101" s="23"/>
      <c r="M101" s="23"/>
      <c r="N101" s="9"/>
      <c r="O101" s="9"/>
      <c r="P101" s="9"/>
      <c r="Q101" s="9"/>
    </row>
    <row r="102" spans="1:17" x14ac:dyDescent="0.25">
      <c r="A102" s="17"/>
      <c r="I102" s="23"/>
      <c r="J102" s="23"/>
      <c r="K102" s="23"/>
      <c r="L102" s="23"/>
      <c r="M102" s="23"/>
      <c r="N102" s="9"/>
      <c r="O102" s="9"/>
      <c r="P102" s="9"/>
      <c r="Q102" s="9"/>
    </row>
    <row r="103" spans="1:17" x14ac:dyDescent="0.25">
      <c r="A103" s="17"/>
      <c r="I103" s="23"/>
      <c r="J103" s="23"/>
      <c r="K103" s="23"/>
      <c r="L103" s="23"/>
      <c r="M103" s="23"/>
      <c r="N103" s="9"/>
      <c r="O103" s="9"/>
      <c r="P103" s="9"/>
      <c r="Q103" s="9"/>
    </row>
    <row r="104" spans="1:17" x14ac:dyDescent="0.25">
      <c r="A104" s="17"/>
      <c r="I104" s="23"/>
      <c r="J104" s="23"/>
      <c r="K104" s="23"/>
      <c r="L104" s="23"/>
      <c r="M104" s="23"/>
      <c r="N104" s="9"/>
      <c r="O104" s="9"/>
      <c r="P104" s="9"/>
      <c r="Q104" s="9"/>
    </row>
    <row r="105" spans="1:17" x14ac:dyDescent="0.25">
      <c r="A105" s="17"/>
      <c r="I105" s="23"/>
      <c r="J105" s="23"/>
      <c r="K105" s="23"/>
      <c r="L105" s="23"/>
      <c r="M105" s="23"/>
      <c r="N105" s="9"/>
      <c r="O105" s="9"/>
      <c r="P105" s="9"/>
      <c r="Q105" s="9"/>
    </row>
    <row r="106" spans="1:17" x14ac:dyDescent="0.25">
      <c r="A106" s="17"/>
      <c r="I106" s="23"/>
      <c r="J106" s="23"/>
      <c r="K106" s="23"/>
      <c r="L106" s="23"/>
      <c r="M106" s="23"/>
      <c r="N106" s="9"/>
      <c r="O106" s="9"/>
      <c r="P106" s="9"/>
      <c r="Q106" s="9"/>
    </row>
    <row r="107" spans="1:17" x14ac:dyDescent="0.25">
      <c r="A107" s="17"/>
      <c r="I107" s="23"/>
      <c r="J107" s="23"/>
      <c r="K107" s="23"/>
      <c r="L107" s="23"/>
      <c r="M107" s="23"/>
      <c r="N107" s="9"/>
      <c r="O107" s="9"/>
      <c r="P107" s="9"/>
      <c r="Q107" s="9"/>
    </row>
    <row r="108" spans="1:17" x14ac:dyDescent="0.25">
      <c r="A108" s="17"/>
      <c r="I108" s="23"/>
      <c r="J108" s="23"/>
      <c r="K108" s="23"/>
      <c r="L108" s="23"/>
      <c r="M108" s="23"/>
      <c r="N108" s="9"/>
      <c r="O108" s="9"/>
      <c r="P108" s="9"/>
      <c r="Q108" s="9"/>
    </row>
    <row r="109" spans="1:17" x14ac:dyDescent="0.25">
      <c r="A109" s="17"/>
      <c r="I109" s="23"/>
      <c r="J109" s="23"/>
      <c r="K109" s="23"/>
      <c r="L109" s="23"/>
      <c r="M109" s="23"/>
      <c r="N109" s="9"/>
      <c r="O109" s="9"/>
      <c r="P109" s="9"/>
      <c r="Q109" s="9"/>
    </row>
    <row r="110" spans="1:17" x14ac:dyDescent="0.25">
      <c r="A110" s="17"/>
      <c r="I110" s="23"/>
      <c r="J110" s="23"/>
      <c r="K110" s="23"/>
      <c r="L110" s="23"/>
      <c r="M110" s="23"/>
      <c r="N110" s="9"/>
      <c r="O110" s="9"/>
      <c r="P110" s="9"/>
      <c r="Q110" s="9"/>
    </row>
    <row r="111" spans="1:17" x14ac:dyDescent="0.25">
      <c r="A111" s="17"/>
      <c r="I111" s="23"/>
      <c r="J111" s="23"/>
      <c r="K111" s="23"/>
      <c r="L111" s="23"/>
      <c r="M111" s="23"/>
      <c r="N111" s="9"/>
      <c r="O111" s="9"/>
      <c r="P111" s="9"/>
      <c r="Q111" s="9"/>
    </row>
    <row r="112" spans="1:17" x14ac:dyDescent="0.25">
      <c r="A112" s="17"/>
      <c r="I112" s="23"/>
      <c r="J112" s="23"/>
      <c r="K112" s="23"/>
      <c r="L112" s="23"/>
      <c r="M112" s="23"/>
      <c r="N112" s="9"/>
      <c r="O112" s="9"/>
      <c r="P112" s="9"/>
      <c r="Q112" s="9"/>
    </row>
    <row r="113" spans="1:17" x14ac:dyDescent="0.25">
      <c r="A113" s="17"/>
      <c r="I113" s="23"/>
      <c r="J113" s="23"/>
      <c r="K113" s="23"/>
      <c r="L113" s="23"/>
      <c r="M113" s="23"/>
      <c r="N113" s="9"/>
      <c r="O113" s="9"/>
      <c r="P113" s="9"/>
      <c r="Q113" s="9"/>
    </row>
    <row r="114" spans="1:17" x14ac:dyDescent="0.25">
      <c r="A114" s="17"/>
      <c r="I114" s="23"/>
      <c r="J114" s="23"/>
      <c r="K114" s="23"/>
      <c r="L114" s="23"/>
      <c r="M114" s="23"/>
      <c r="N114" s="9"/>
      <c r="O114" s="9"/>
      <c r="P114" s="9"/>
      <c r="Q114" s="9"/>
    </row>
    <row r="115" spans="1:17" x14ac:dyDescent="0.25">
      <c r="A115" s="17"/>
      <c r="I115" s="23"/>
      <c r="J115" s="23"/>
      <c r="K115" s="23"/>
      <c r="L115" s="23"/>
      <c r="M115" s="23"/>
      <c r="N115" s="9"/>
      <c r="O115" s="9"/>
      <c r="P115" s="9"/>
      <c r="Q115" s="9"/>
    </row>
    <row r="116" spans="1:17" x14ac:dyDescent="0.25">
      <c r="A116" s="17"/>
      <c r="I116" s="23"/>
      <c r="J116" s="23"/>
      <c r="K116" s="23"/>
      <c r="L116" s="23"/>
      <c r="M116" s="23"/>
      <c r="N116" s="9"/>
      <c r="O116" s="9"/>
      <c r="P116" s="9"/>
      <c r="Q116" s="9"/>
    </row>
    <row r="117" spans="1:17" x14ac:dyDescent="0.25">
      <c r="A117" s="17"/>
      <c r="I117" s="23"/>
      <c r="J117" s="23"/>
      <c r="K117" s="23"/>
      <c r="L117" s="23"/>
      <c r="M117" s="23"/>
      <c r="N117" s="9"/>
      <c r="O117" s="9"/>
      <c r="P117" s="9"/>
      <c r="Q117" s="9"/>
    </row>
    <row r="118" spans="1:17" x14ac:dyDescent="0.25">
      <c r="A118" s="17"/>
      <c r="I118" s="23"/>
      <c r="J118" s="23"/>
      <c r="K118" s="23"/>
      <c r="L118" s="23"/>
      <c r="M118" s="23"/>
      <c r="N118" s="9"/>
      <c r="O118" s="9"/>
      <c r="P118" s="9"/>
      <c r="Q118" s="9"/>
    </row>
    <row r="119" spans="1:17" x14ac:dyDescent="0.25">
      <c r="A119" s="17"/>
      <c r="I119" s="23"/>
      <c r="J119" s="23"/>
      <c r="K119" s="23"/>
      <c r="L119" s="23"/>
      <c r="M119" s="23"/>
      <c r="N119" s="9"/>
      <c r="O119" s="9"/>
      <c r="P119" s="9"/>
      <c r="Q119" s="9"/>
    </row>
    <row r="120" spans="1:17" x14ac:dyDescent="0.25">
      <c r="A120" s="17"/>
      <c r="I120" s="23"/>
      <c r="J120" s="23"/>
      <c r="K120" s="23"/>
      <c r="L120" s="23"/>
      <c r="M120" s="23"/>
      <c r="N120" s="9"/>
      <c r="O120" s="9"/>
      <c r="P120" s="9"/>
      <c r="Q120" s="9"/>
    </row>
    <row r="121" spans="1:17" x14ac:dyDescent="0.25">
      <c r="A121" s="17"/>
      <c r="I121" s="23"/>
      <c r="J121" s="23"/>
      <c r="K121" s="23"/>
      <c r="L121" s="23"/>
      <c r="M121" s="23"/>
      <c r="N121" s="9"/>
      <c r="O121" s="9"/>
      <c r="P121" s="9"/>
      <c r="Q121" s="9"/>
    </row>
    <row r="122" spans="1:17" x14ac:dyDescent="0.25">
      <c r="A122" s="19"/>
      <c r="I122" s="23"/>
      <c r="J122" s="23"/>
      <c r="K122" s="23"/>
      <c r="L122" s="23"/>
      <c r="M122" s="23"/>
      <c r="N122" s="9"/>
      <c r="O122" s="9"/>
      <c r="P122" s="9"/>
      <c r="Q122" s="9"/>
    </row>
    <row r="123" spans="1:17" x14ac:dyDescent="0.25">
      <c r="A123" s="19"/>
      <c r="I123" s="23"/>
      <c r="J123" s="23"/>
      <c r="K123" s="23"/>
      <c r="L123" s="23"/>
      <c r="M123" s="23"/>
      <c r="N123" s="9"/>
      <c r="O123" s="9"/>
      <c r="P123" s="9"/>
      <c r="Q123" s="9"/>
    </row>
    <row r="124" spans="1:17" x14ac:dyDescent="0.25">
      <c r="A124" s="19"/>
      <c r="I124" s="23"/>
      <c r="J124" s="23"/>
      <c r="K124" s="23"/>
      <c r="L124" s="23"/>
      <c r="M124" s="23"/>
      <c r="N124" s="9"/>
      <c r="O124" s="9"/>
      <c r="P124" s="9"/>
      <c r="Q124" s="9"/>
    </row>
    <row r="125" spans="1:17" x14ac:dyDescent="0.25">
      <c r="A125" s="19"/>
      <c r="I125" s="23"/>
      <c r="J125" s="23"/>
      <c r="K125" s="23"/>
      <c r="L125" s="23"/>
      <c r="M125" s="23"/>
      <c r="N125" s="9"/>
      <c r="O125" s="9"/>
      <c r="P125" s="9"/>
      <c r="Q125" s="9"/>
    </row>
    <row r="126" spans="1:17" x14ac:dyDescent="0.25">
      <c r="I126" s="23"/>
      <c r="J126" s="23"/>
      <c r="K126" s="23"/>
      <c r="L126" s="23"/>
      <c r="M126" s="23"/>
      <c r="N126" s="9"/>
      <c r="O126" s="9"/>
      <c r="P126" s="9"/>
      <c r="Q126" s="9"/>
    </row>
    <row r="127" spans="1:17" x14ac:dyDescent="0.25">
      <c r="I127" s="23"/>
      <c r="J127" s="23"/>
      <c r="K127" s="23"/>
      <c r="L127" s="23"/>
      <c r="M127" s="23"/>
      <c r="N127" s="9"/>
      <c r="O127" s="9"/>
      <c r="P127" s="9"/>
      <c r="Q127" s="9"/>
    </row>
    <row r="128" spans="1:17" x14ac:dyDescent="0.25">
      <c r="I128" s="23"/>
      <c r="J128" s="23"/>
      <c r="K128" s="23"/>
      <c r="L128" s="23"/>
      <c r="M128" s="23"/>
      <c r="N128" s="9"/>
      <c r="O128" s="9"/>
      <c r="P128" s="9"/>
      <c r="Q128" s="9"/>
    </row>
    <row r="129" spans="9:17" x14ac:dyDescent="0.25">
      <c r="I129" s="23"/>
      <c r="J129" s="23"/>
      <c r="K129" s="23"/>
      <c r="L129" s="23"/>
      <c r="M129" s="23"/>
      <c r="N129" s="9"/>
      <c r="O129" s="9"/>
      <c r="P129" s="9"/>
      <c r="Q129" s="9"/>
    </row>
    <row r="130" spans="9:17" x14ac:dyDescent="0.25">
      <c r="I130" s="23"/>
      <c r="J130" s="23"/>
      <c r="K130" s="23"/>
      <c r="L130" s="23"/>
      <c r="M130" s="23"/>
      <c r="N130" s="9"/>
      <c r="O130" s="9"/>
      <c r="P130" s="9"/>
      <c r="Q130" s="9"/>
    </row>
    <row r="131" spans="9:17" x14ac:dyDescent="0.25">
      <c r="I131" s="23"/>
      <c r="J131" s="23"/>
      <c r="K131" s="23"/>
      <c r="L131" s="23"/>
      <c r="M131" s="23"/>
      <c r="N131" s="9"/>
      <c r="O131" s="9"/>
      <c r="P131" s="9"/>
      <c r="Q131" s="9"/>
    </row>
    <row r="132" spans="9:17" x14ac:dyDescent="0.25">
      <c r="I132" s="23"/>
      <c r="J132" s="23"/>
      <c r="K132" s="23"/>
      <c r="L132" s="23"/>
      <c r="M132" s="23"/>
      <c r="N132" s="9"/>
      <c r="O132" s="9"/>
      <c r="P132" s="9"/>
      <c r="Q132" s="9"/>
    </row>
    <row r="133" spans="9:17" x14ac:dyDescent="0.25">
      <c r="I133" s="23"/>
      <c r="J133" s="23"/>
      <c r="K133" s="23"/>
      <c r="L133" s="23"/>
      <c r="M133" s="23"/>
      <c r="N133" s="9"/>
      <c r="O133" s="9"/>
      <c r="P133" s="9"/>
      <c r="Q133" s="9"/>
    </row>
    <row r="134" spans="9:17" x14ac:dyDescent="0.25">
      <c r="I134" s="23"/>
      <c r="J134" s="23"/>
      <c r="K134" s="23"/>
      <c r="L134" s="23"/>
      <c r="M134" s="23"/>
      <c r="N134" s="9"/>
      <c r="O134" s="9"/>
      <c r="P134" s="9"/>
      <c r="Q134" s="9"/>
    </row>
    <row r="135" spans="9:17" x14ac:dyDescent="0.25">
      <c r="I135" s="23"/>
      <c r="J135" s="23"/>
      <c r="K135" s="23"/>
      <c r="L135" s="23"/>
      <c r="M135" s="23"/>
      <c r="N135" s="9"/>
      <c r="O135" s="9"/>
      <c r="P135" s="9"/>
      <c r="Q135" s="9"/>
    </row>
    <row r="136" spans="9:17" x14ac:dyDescent="0.25">
      <c r="I136" s="23"/>
      <c r="J136" s="23"/>
      <c r="K136" s="23"/>
      <c r="L136" s="23"/>
      <c r="M136" s="23"/>
    </row>
    <row r="137" spans="9:17" x14ac:dyDescent="0.25">
      <c r="I137" s="23"/>
      <c r="J137" s="23"/>
      <c r="K137" s="23"/>
      <c r="L137" s="23"/>
      <c r="M137" s="23"/>
    </row>
    <row r="138" spans="9:17" x14ac:dyDescent="0.25">
      <c r="I138" s="23"/>
      <c r="J138" s="23"/>
      <c r="K138" s="23"/>
      <c r="L138" s="23"/>
      <c r="M138" s="23"/>
    </row>
    <row r="139" spans="9:17" x14ac:dyDescent="0.25">
      <c r="I139" s="23"/>
      <c r="J139" s="23"/>
      <c r="K139" s="23"/>
      <c r="L139" s="23"/>
      <c r="M139" s="23"/>
    </row>
    <row r="140" spans="9:17" x14ac:dyDescent="0.25">
      <c r="I140" s="23"/>
      <c r="J140" s="23"/>
      <c r="K140" s="23"/>
      <c r="L140" s="23"/>
      <c r="M140" s="23"/>
    </row>
    <row r="141" spans="9:17" x14ac:dyDescent="0.25">
      <c r="I141" s="23"/>
      <c r="J141" s="23"/>
      <c r="K141" s="23"/>
      <c r="L141" s="23"/>
      <c r="M141" s="23"/>
    </row>
    <row r="142" spans="9:17" x14ac:dyDescent="0.25">
      <c r="I142" s="23"/>
      <c r="J142" s="23"/>
      <c r="K142" s="23"/>
      <c r="L142" s="23"/>
      <c r="M142" s="23"/>
    </row>
  </sheetData>
  <autoFilter ref="A4:WVR81"/>
  <mergeCells count="249">
    <mergeCell ref="R63:R64"/>
    <mergeCell ref="P63:P64"/>
    <mergeCell ref="B85:I85"/>
    <mergeCell ref="B86:I86"/>
    <mergeCell ref="H67:H72"/>
    <mergeCell ref="I67:I72"/>
    <mergeCell ref="Q67:Q72"/>
    <mergeCell ref="C79:K79"/>
    <mergeCell ref="C80:K80"/>
    <mergeCell ref="C81:K81"/>
    <mergeCell ref="Q61:Q62"/>
    <mergeCell ref="B63:B64"/>
    <mergeCell ref="C63:C64"/>
    <mergeCell ref="D63:D64"/>
    <mergeCell ref="E63:E64"/>
    <mergeCell ref="F63:F64"/>
    <mergeCell ref="G63:G64"/>
    <mergeCell ref="H63:H64"/>
    <mergeCell ref="I63:I64"/>
    <mergeCell ref="Q63:Q64"/>
    <mergeCell ref="L63:L64"/>
    <mergeCell ref="A67:A72"/>
    <mergeCell ref="B67:B72"/>
    <mergeCell ref="C67:C72"/>
    <mergeCell ref="D67:D72"/>
    <mergeCell ref="E67:E72"/>
    <mergeCell ref="F67:F72"/>
    <mergeCell ref="G67:G72"/>
    <mergeCell ref="H59:H60"/>
    <mergeCell ref="I59:I60"/>
    <mergeCell ref="A61:A62"/>
    <mergeCell ref="B61:B62"/>
    <mergeCell ref="C61:C62"/>
    <mergeCell ref="D61:D62"/>
    <mergeCell ref="E61:E62"/>
    <mergeCell ref="F61:F62"/>
    <mergeCell ref="G61:G62"/>
    <mergeCell ref="A63:A64"/>
    <mergeCell ref="H61:H62"/>
    <mergeCell ref="I61:I62"/>
    <mergeCell ref="R54:R57"/>
    <mergeCell ref="A59:A60"/>
    <mergeCell ref="B59:B60"/>
    <mergeCell ref="C59:C60"/>
    <mergeCell ref="D59:D60"/>
    <mergeCell ref="E59:E60"/>
    <mergeCell ref="F59:F60"/>
    <mergeCell ref="G59:G60"/>
    <mergeCell ref="Q59:Q60"/>
    <mergeCell ref="Q50:Q53"/>
    <mergeCell ref="A54:A57"/>
    <mergeCell ref="B54:B57"/>
    <mergeCell ref="C54:C57"/>
    <mergeCell ref="D54:D57"/>
    <mergeCell ref="E54:E57"/>
    <mergeCell ref="F54:F57"/>
    <mergeCell ref="G54:G57"/>
    <mergeCell ref="H54:H57"/>
    <mergeCell ref="I54:I57"/>
    <mergeCell ref="A50:A53"/>
    <mergeCell ref="B50:B53"/>
    <mergeCell ref="C50:C53"/>
    <mergeCell ref="D50:D53"/>
    <mergeCell ref="E50:E53"/>
    <mergeCell ref="F50:F53"/>
    <mergeCell ref="G50:G53"/>
    <mergeCell ref="H50:H53"/>
    <mergeCell ref="I50:I53"/>
    <mergeCell ref="K54:K57"/>
    <mergeCell ref="Q54:Q57"/>
    <mergeCell ref="Q45:Q47"/>
    <mergeCell ref="A48:A49"/>
    <mergeCell ref="B48:B49"/>
    <mergeCell ref="C48:C49"/>
    <mergeCell ref="D48:D49"/>
    <mergeCell ref="E48:E49"/>
    <mergeCell ref="F48:F49"/>
    <mergeCell ref="G48:G49"/>
    <mergeCell ref="H48:H49"/>
    <mergeCell ref="I48:I49"/>
    <mergeCell ref="Q48:Q49"/>
    <mergeCell ref="A45:A47"/>
    <mergeCell ref="B45:B47"/>
    <mergeCell ref="C45:C47"/>
    <mergeCell ref="D45:D47"/>
    <mergeCell ref="E45:E47"/>
    <mergeCell ref="F45:F47"/>
    <mergeCell ref="G45:G47"/>
    <mergeCell ref="H45:H47"/>
    <mergeCell ref="I45:I47"/>
    <mergeCell ref="Q38:Q41"/>
    <mergeCell ref="A43:A44"/>
    <mergeCell ref="B43:B44"/>
    <mergeCell ref="C43:C44"/>
    <mergeCell ref="D43:D44"/>
    <mergeCell ref="E43:E44"/>
    <mergeCell ref="F43:F44"/>
    <mergeCell ref="G43:G44"/>
    <mergeCell ref="H43:H44"/>
    <mergeCell ref="I43:I44"/>
    <mergeCell ref="Q43:Q44"/>
    <mergeCell ref="A38:A41"/>
    <mergeCell ref="B38:B41"/>
    <mergeCell ref="C38:C41"/>
    <mergeCell ref="D38:D41"/>
    <mergeCell ref="E38:E41"/>
    <mergeCell ref="F38:F41"/>
    <mergeCell ref="G38:G41"/>
    <mergeCell ref="H38:H41"/>
    <mergeCell ref="I38:I41"/>
    <mergeCell ref="Q32:Q35"/>
    <mergeCell ref="A36:A37"/>
    <mergeCell ref="B36:B37"/>
    <mergeCell ref="C36:C37"/>
    <mergeCell ref="D36:D37"/>
    <mergeCell ref="E36:E37"/>
    <mergeCell ref="F36:F37"/>
    <mergeCell ref="G36:G37"/>
    <mergeCell ref="H36:H37"/>
    <mergeCell ref="I36:I37"/>
    <mergeCell ref="Q36:Q37"/>
    <mergeCell ref="A32:A35"/>
    <mergeCell ref="B32:B35"/>
    <mergeCell ref="C32:C35"/>
    <mergeCell ref="D32:D35"/>
    <mergeCell ref="E32:E35"/>
    <mergeCell ref="F32:F35"/>
    <mergeCell ref="G32:G35"/>
    <mergeCell ref="H32:H35"/>
    <mergeCell ref="I32:I35"/>
    <mergeCell ref="Q28:Q29"/>
    <mergeCell ref="A30:A31"/>
    <mergeCell ref="B30:B31"/>
    <mergeCell ref="C30:C31"/>
    <mergeCell ref="D30:D31"/>
    <mergeCell ref="E30:E31"/>
    <mergeCell ref="F30:F31"/>
    <mergeCell ref="G30:G31"/>
    <mergeCell ref="H30:H31"/>
    <mergeCell ref="I30:I31"/>
    <mergeCell ref="Q30:Q31"/>
    <mergeCell ref="A28:A29"/>
    <mergeCell ref="B28:B29"/>
    <mergeCell ref="C28:C29"/>
    <mergeCell ref="D28:D29"/>
    <mergeCell ref="E28:E29"/>
    <mergeCell ref="F28:F29"/>
    <mergeCell ref="G28:G29"/>
    <mergeCell ref="H28:H29"/>
    <mergeCell ref="I28:I29"/>
    <mergeCell ref="A21:A25"/>
    <mergeCell ref="B21:B25"/>
    <mergeCell ref="C21:C25"/>
    <mergeCell ref="D21:D25"/>
    <mergeCell ref="E21:E25"/>
    <mergeCell ref="R23:R24"/>
    <mergeCell ref="A26:A27"/>
    <mergeCell ref="B26:B27"/>
    <mergeCell ref="C26:C27"/>
    <mergeCell ref="D26:D27"/>
    <mergeCell ref="E26:E27"/>
    <mergeCell ref="F26:F27"/>
    <mergeCell ref="G26:G27"/>
    <mergeCell ref="H26:H27"/>
    <mergeCell ref="I26:I27"/>
    <mergeCell ref="F21:F25"/>
    <mergeCell ref="G21:G25"/>
    <mergeCell ref="H21:H25"/>
    <mergeCell ref="I21:I25"/>
    <mergeCell ref="Q21:Q25"/>
    <mergeCell ref="N23:N24"/>
    <mergeCell ref="Q26:Q27"/>
    <mergeCell ref="P13:P15"/>
    <mergeCell ref="Q13:Q18"/>
    <mergeCell ref="R13:R15"/>
    <mergeCell ref="A19:A20"/>
    <mergeCell ref="B19:B20"/>
    <mergeCell ref="C19:C20"/>
    <mergeCell ref="D19:D20"/>
    <mergeCell ref="E19:E20"/>
    <mergeCell ref="G13:G18"/>
    <mergeCell ref="H13:H18"/>
    <mergeCell ref="I13:I18"/>
    <mergeCell ref="J13:J15"/>
    <mergeCell ref="K13:K15"/>
    <mergeCell ref="L13:L15"/>
    <mergeCell ref="F19:F20"/>
    <mergeCell ref="G19:G20"/>
    <mergeCell ref="H19:H20"/>
    <mergeCell ref="I19:I20"/>
    <mergeCell ref="Q19:Q20"/>
    <mergeCell ref="M10:M12"/>
    <mergeCell ref="P10:P12"/>
    <mergeCell ref="Q10:Q12"/>
    <mergeCell ref="R10:R12"/>
    <mergeCell ref="A13:A18"/>
    <mergeCell ref="B13:B18"/>
    <mergeCell ref="C13:C18"/>
    <mergeCell ref="D13:D18"/>
    <mergeCell ref="E13:E18"/>
    <mergeCell ref="F13:F18"/>
    <mergeCell ref="G10:G12"/>
    <mergeCell ref="H10:H12"/>
    <mergeCell ref="I10:I12"/>
    <mergeCell ref="J10:J12"/>
    <mergeCell ref="K10:K12"/>
    <mergeCell ref="L10:L12"/>
    <mergeCell ref="A10:A12"/>
    <mergeCell ref="B10:B12"/>
    <mergeCell ref="C10:C12"/>
    <mergeCell ref="D10:D12"/>
    <mergeCell ref="E10:E12"/>
    <mergeCell ref="F10:F12"/>
    <mergeCell ref="M13:M15"/>
    <mergeCell ref="O13:O15"/>
    <mergeCell ref="O5:O7"/>
    <mergeCell ref="P5:P7"/>
    <mergeCell ref="Q5:Q9"/>
    <mergeCell ref="R5:R7"/>
    <mergeCell ref="F5:F9"/>
    <mergeCell ref="G5:G9"/>
    <mergeCell ref="H5:H9"/>
    <mergeCell ref="I5:I9"/>
    <mergeCell ref="J5:J7"/>
    <mergeCell ref="K5:K7"/>
    <mergeCell ref="M2:O2"/>
    <mergeCell ref="P2:P3"/>
    <mergeCell ref="Q2:Q3"/>
    <mergeCell ref="R2:R3"/>
    <mergeCell ref="S2:T2"/>
    <mergeCell ref="A5:A9"/>
    <mergeCell ref="B5:B9"/>
    <mergeCell ref="C5:C9"/>
    <mergeCell ref="D5:D9"/>
    <mergeCell ref="E5:E9"/>
    <mergeCell ref="G2:G3"/>
    <mergeCell ref="H2:H3"/>
    <mergeCell ref="I2:I3"/>
    <mergeCell ref="J2:J3"/>
    <mergeCell ref="K2:K3"/>
    <mergeCell ref="L2:L3"/>
    <mergeCell ref="A2:A3"/>
    <mergeCell ref="B2:B3"/>
    <mergeCell ref="C2:C3"/>
    <mergeCell ref="D2:D3"/>
    <mergeCell ref="E2:E3"/>
    <mergeCell ref="F2:F3"/>
    <mergeCell ref="L5:L7"/>
    <mergeCell ref="M5:M7"/>
  </mergeCells>
  <pageMargins left="0.23622047244094491" right="0.23622047244094491" top="0.74803149606299213" bottom="0.74803149606299213" header="0.31496062992125984" footer="0.31496062992125984"/>
  <pageSetup paperSize="8" scale="60" fitToHeight="0" orientation="landscape" r:id="rId1"/>
  <headerFooter>
    <oddFooter xml:space="preserve">&amp;CStránka &amp;P z &amp;N&amp;RZpracoval odbor finanční, stav k 1. 12. 2018
</oddFooter>
  </headerFooter>
  <rowBreaks count="3" manualBreakCount="3">
    <brk id="9" max="16383" man="1"/>
    <brk id="49" max="16383" man="1"/>
    <brk id="52" max="16383" man="1"/>
  </rowBreaks>
  <colBreaks count="1" manualBreakCount="1">
    <brk id="17"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2"/>
  <sheetViews>
    <sheetView topLeftCell="A4" workbookViewId="0">
      <selection activeCell="F11" sqref="F11"/>
    </sheetView>
  </sheetViews>
  <sheetFormatPr defaultRowHeight="15" x14ac:dyDescent="0.25"/>
  <cols>
    <col min="2" max="2" width="39.42578125" customWidth="1"/>
    <col min="3" max="3" width="18.42578125" customWidth="1"/>
    <col min="4" max="4" width="18.140625" customWidth="1"/>
    <col min="5" max="5" width="12.140625" customWidth="1"/>
    <col min="6" max="6" width="24.42578125" customWidth="1"/>
  </cols>
  <sheetData>
    <row r="1" spans="1:6" hidden="1" x14ac:dyDescent="0.25"/>
    <row r="2" spans="1:6" hidden="1" x14ac:dyDescent="0.25"/>
    <row r="3" spans="1:6" hidden="1" x14ac:dyDescent="0.25"/>
    <row r="4" spans="1:6" ht="16.5" thickBot="1" x14ac:dyDescent="0.3">
      <c r="A4" s="237" t="s">
        <v>469</v>
      </c>
    </row>
    <row r="5" spans="1:6" ht="15.75" thickBot="1" x14ac:dyDescent="0.3">
      <c r="A5" s="446"/>
      <c r="B5" s="455" t="s">
        <v>460</v>
      </c>
      <c r="C5" s="456" t="s">
        <v>470</v>
      </c>
      <c r="D5" s="457" t="s">
        <v>461</v>
      </c>
      <c r="E5" s="458" t="s">
        <v>462</v>
      </c>
    </row>
    <row r="6" spans="1:6" ht="30.75" thickTop="1" x14ac:dyDescent="0.25">
      <c r="A6" s="445" t="s">
        <v>463</v>
      </c>
      <c r="B6" s="450" t="s">
        <v>198</v>
      </c>
      <c r="C6" s="447">
        <f>134201.25*0.85+361507.25*0.85</f>
        <v>421352.22499999998</v>
      </c>
      <c r="D6" s="443">
        <v>393222.74</v>
      </c>
      <c r="E6" s="444">
        <f t="shared" ref="E6:E11" si="0">C6-D6</f>
        <v>28129.484999999986</v>
      </c>
    </row>
    <row r="7" spans="1:6" ht="30" x14ac:dyDescent="0.25">
      <c r="A7" s="438" t="s">
        <v>464</v>
      </c>
      <c r="B7" s="451" t="s">
        <v>154</v>
      </c>
      <c r="C7" s="448">
        <f>44293.75*0.85</f>
        <v>37649.6875</v>
      </c>
      <c r="D7" s="437">
        <v>37649.68</v>
      </c>
      <c r="E7" s="439">
        <f t="shared" si="0"/>
        <v>7.4999999997089617E-3</v>
      </c>
      <c r="F7" s="436"/>
    </row>
    <row r="8" spans="1:6" ht="30" x14ac:dyDescent="0.25">
      <c r="A8" s="438" t="s">
        <v>465</v>
      </c>
      <c r="B8" s="451" t="s">
        <v>155</v>
      </c>
      <c r="C8" s="448">
        <f>397500*0.85</f>
        <v>337875</v>
      </c>
      <c r="D8" s="437">
        <v>337874.99</v>
      </c>
      <c r="E8" s="439">
        <f t="shared" si="0"/>
        <v>1.0000000009313226E-2</v>
      </c>
      <c r="F8" s="436"/>
    </row>
    <row r="9" spans="1:6" ht="45" x14ac:dyDescent="0.25">
      <c r="A9" s="438" t="s">
        <v>466</v>
      </c>
      <c r="B9" s="451" t="s">
        <v>268</v>
      </c>
      <c r="C9" s="448">
        <v>259239.57</v>
      </c>
      <c r="D9" s="437">
        <v>259239.57</v>
      </c>
      <c r="E9" s="439">
        <f t="shared" si="0"/>
        <v>0</v>
      </c>
    </row>
    <row r="10" spans="1:6" ht="45" x14ac:dyDescent="0.25">
      <c r="A10" s="438" t="s">
        <v>467</v>
      </c>
      <c r="B10" s="451" t="s">
        <v>158</v>
      </c>
      <c r="C10" s="448">
        <v>225882.28</v>
      </c>
      <c r="D10" s="437">
        <v>186679.77</v>
      </c>
      <c r="E10" s="439">
        <f t="shared" si="0"/>
        <v>39202.510000000009</v>
      </c>
    </row>
    <row r="11" spans="1:6" ht="45.75" thickBot="1" x14ac:dyDescent="0.3">
      <c r="A11" s="440" t="s">
        <v>468</v>
      </c>
      <c r="B11" s="452" t="s">
        <v>331</v>
      </c>
      <c r="C11" s="449">
        <v>910378.05</v>
      </c>
      <c r="D11" s="441">
        <v>751432.9</v>
      </c>
      <c r="E11" s="442">
        <f t="shared" si="0"/>
        <v>158945.15000000002</v>
      </c>
    </row>
    <row r="12" spans="1:6" s="22" customFormat="1" ht="15.75" thickBot="1" x14ac:dyDescent="0.3">
      <c r="A12" s="1258" t="s">
        <v>195</v>
      </c>
      <c r="B12" s="1259"/>
      <c r="C12" s="453">
        <f>SUM(C6:C11)</f>
        <v>2192376.8125</v>
      </c>
      <c r="D12" s="453">
        <f>SUM(D6:D11)</f>
        <v>1966099.65</v>
      </c>
      <c r="E12" s="454">
        <f>SUM(E6:E11)</f>
        <v>226277.16250000003</v>
      </c>
    </row>
  </sheetData>
  <mergeCells count="1">
    <mergeCell ref="A12:B12"/>
  </mergeCells>
  <pageMargins left="0.7" right="0.7" top="0.78740157499999996" bottom="0.78740157499999996" header="0.3" footer="0.3"/>
  <pageSetup paperSize="9" scale="8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74B183-066A-4D1A-9035-492679C63925}"/>
</file>

<file path=customXml/itemProps2.xml><?xml version="1.0" encoding="utf-8"?>
<ds:datastoreItem xmlns:ds="http://schemas.openxmlformats.org/officeDocument/2006/customXml" ds:itemID="{E076F241-7204-461B-B68E-3BF200B40783}"/>
</file>

<file path=customXml/itemProps3.xml><?xml version="1.0" encoding="utf-8"?>
<ds:datastoreItem xmlns:ds="http://schemas.openxmlformats.org/officeDocument/2006/customXml" ds:itemID="{455D8A16-B43A-4464-9AE8-C1D4F6D609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3</vt:i4>
      </vt:variant>
    </vt:vector>
  </HeadingPairs>
  <TitlesOfParts>
    <vt:vector size="8" baseType="lpstr">
      <vt:lpstr>Harm KK (2)</vt:lpstr>
      <vt:lpstr>Přehled celkem</vt:lpstr>
      <vt:lpstr>Projekty KK</vt:lpstr>
      <vt:lpstr>Projekty PO</vt:lpstr>
      <vt:lpstr>List1</vt:lpstr>
      <vt:lpstr>'Harm KK (2)'!Názvy_tisku</vt:lpstr>
      <vt:lpstr>'Projekty KK'!Názvy_tisku</vt:lpstr>
      <vt:lpstr>'Projekty PO'!Názvy_tisku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2 k usnesení ze 122. zasedání Rady Karlovarského kraje, které se uskutečnilo dne 17.12.2018 (k bodu č. 4)</dc:title>
  <dc:creator/>
  <cp:lastModifiedBy/>
  <dcterms:created xsi:type="dcterms:W3CDTF">2006-09-16T00:00:00Z</dcterms:created>
  <dcterms:modified xsi:type="dcterms:W3CDTF">2018-12-10T13:49:53Z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